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is_finu\shares\Почта\Отдел планирования и финансирования расходов бюджета\ОЦЕНКА о выполнении МЗ по 39 Пост\за 2022 г\на сайт за 2022\"/>
    </mc:Choice>
  </mc:AlternateContent>
  <bookViews>
    <workbookView xWindow="0" yWindow="0" windowWidth="28800" windowHeight="11280" tabRatio="964" activeTab="6"/>
  </bookViews>
  <sheets>
    <sheet name="2.1. СМИ" sheetId="18" r:id="rId1"/>
    <sheet name="2.2. Транспорт" sheetId="19" r:id="rId2"/>
    <sheet name="2.3. Молодежная политика" sheetId="20" r:id="rId3"/>
    <sheet name="2.4. Образование" sheetId="23" r:id="rId4"/>
    <sheet name="2.5. Физ. культура и спорт" sheetId="26" r:id="rId5"/>
    <sheet name="2.6. Культура и искусство" sheetId="25" r:id="rId6"/>
    <sheet name="2.7 Центр развития туризма" sheetId="21" r:id="rId7"/>
  </sheets>
  <definedNames>
    <definedName name="_xlnm._FilterDatabase" localSheetId="0" hidden="1">'2.1. СМИ'!$A$11:$Q$11</definedName>
    <definedName name="_xlnm._FilterDatabase" localSheetId="1" hidden="1">'2.2. Транспорт'!$A$11:$P$19</definedName>
    <definedName name="_xlnm._FilterDatabase" localSheetId="2" hidden="1">'2.3. Молодежная политика'!$A$11:$W$39</definedName>
    <definedName name="_xlnm._FilterDatabase" localSheetId="3" hidden="1">'2.4. Образование'!$A$11:$W$1560</definedName>
    <definedName name="_xlnm._FilterDatabase" localSheetId="4" hidden="1">'2.5. Физ. культура и спорт'!$A$11:$T$357</definedName>
    <definedName name="_xlnm._FilterDatabase" localSheetId="5" hidden="1">'2.6. Культура и искусство'!$A$11:$T$278</definedName>
    <definedName name="Z_033ACC5A_F6E8_468F_9BE0_86318027F274_.wvu.FilterData" localSheetId="4" hidden="1">'2.5. Физ. культура и спорт'!$A$11:$S$357</definedName>
    <definedName name="Z_033ACC5A_F6E8_468F_9BE0_86318027F274_.wvu.FilterData" localSheetId="5" hidden="1">'2.6. Культура и искусство'!$A$11:$T$11</definedName>
    <definedName name="Z_0955B959_3DAE_4E74_A781_C345CDB5E7D4_.wvu.FilterData" localSheetId="3" hidden="1">'2.4. Образование'!$M$10:$P$1555</definedName>
    <definedName name="Z_0956D61B_E97A_4B11_83DC_CA607E3E5B04_.wvu.FilterData" localSheetId="3" hidden="1">'2.4. Образование'!$M$10:$P$1555</definedName>
    <definedName name="Z_2520D3D7_8B65_45CB_BEB1_3C394BD29D04_.wvu.FilterData" localSheetId="5" hidden="1">'2.6. Культура и искусство'!$A$11:$T$11</definedName>
    <definedName name="Z_2732AE8A_56AB_4034_A6FB_43FEC9F0E9B7_.wvu.FilterData" localSheetId="3" hidden="1">'2.4. Образование'!$M$10:$P$1555</definedName>
    <definedName name="Z_2C3B3F99_6854_499B_B4FB_AA99758E2C38_.wvu.FilterData" localSheetId="4" hidden="1">'2.5. Физ. культура и спорт'!$A$11:$S$357</definedName>
    <definedName name="Z_2D6C5878_5CA0_47B0_A1F6_4B79C0A506DE_.wvu.FilterData" localSheetId="0" hidden="1">'2.1. СМИ'!$A$11:$Q$11</definedName>
    <definedName name="Z_2D6C5878_5CA0_47B0_A1F6_4B79C0A506DE_.wvu.FilterData" localSheetId="1" hidden="1">'2.2. Транспорт'!$A$11:$P$19</definedName>
    <definedName name="Z_2D6C5878_5CA0_47B0_A1F6_4B79C0A506DE_.wvu.FilterData" localSheetId="2" hidden="1">'2.3. Молодежная политика'!$A$11:$W$11</definedName>
    <definedName name="Z_2D6C5878_5CA0_47B0_A1F6_4B79C0A506DE_.wvu.FilterData" localSheetId="3" hidden="1">'2.4. Образование'!$A$11:$Y$1555</definedName>
    <definedName name="Z_2D6C5878_5CA0_47B0_A1F6_4B79C0A506DE_.wvu.FilterData" localSheetId="4" hidden="1">'2.5. Физ. культура и спорт'!$A$11:$S$357</definedName>
    <definedName name="Z_2D6C5878_5CA0_47B0_A1F6_4B79C0A506DE_.wvu.FilterData" localSheetId="5" hidden="1">'2.6. Культура и искусство'!$A$11:$T$11</definedName>
    <definedName name="Z_2D6C5878_5CA0_47B0_A1F6_4B79C0A506DE_.wvu.PrintArea" localSheetId="0" hidden="1">'2.1. СМИ'!$A$1:$Q$16</definedName>
    <definedName name="Z_2D6C5878_5CA0_47B0_A1F6_4B79C0A506DE_.wvu.PrintArea" localSheetId="1" hidden="1">'2.2. Транспорт'!$A$1:$P$19</definedName>
    <definedName name="Z_2D6C5878_5CA0_47B0_A1F6_4B79C0A506DE_.wvu.PrintArea" localSheetId="2" hidden="1">'2.3. Молодежная политика'!$A$1:$P$36</definedName>
    <definedName name="Z_2D6C5878_5CA0_47B0_A1F6_4B79C0A506DE_.wvu.PrintArea" localSheetId="3" hidden="1">'2.4. Образование'!$A$1:$R$1555</definedName>
    <definedName name="Z_2D6C5878_5CA0_47B0_A1F6_4B79C0A506DE_.wvu.PrintArea" localSheetId="4" hidden="1">'2.5. Физ. культура и спорт'!$A$1:$R$357</definedName>
    <definedName name="Z_2D6C5878_5CA0_47B0_A1F6_4B79C0A506DE_.wvu.PrintArea" localSheetId="5" hidden="1">'2.6. Культура и искусство'!$A$1:$R$72</definedName>
    <definedName name="Z_2D6C5878_5CA0_47B0_A1F6_4B79C0A506DE_.wvu.PrintTitles" localSheetId="3" hidden="1">'2.4. Образование'!$8:$11</definedName>
    <definedName name="Z_2D6C5878_5CA0_47B0_A1F6_4B79C0A506DE_.wvu.PrintTitles" localSheetId="4" hidden="1">'2.5. Физ. культура и спорт'!$8:$11</definedName>
    <definedName name="Z_2D6C5878_5CA0_47B0_A1F6_4B79C0A506DE_.wvu.PrintTitles" localSheetId="5" hidden="1">'2.6. Культура и искусство'!$8:$11</definedName>
    <definedName name="Z_2DD737CB_B0D9_47C5_BDEA_157654AB6C9F_.wvu.FilterData" localSheetId="4" hidden="1">'2.5. Физ. культура и спорт'!$A$11:$S$357</definedName>
    <definedName name="Z_2F9334D6_A533_473B_BC1E_2B78C82C5E2F_.wvu.FilterData" localSheetId="3" hidden="1">'2.4. Образование'!$M$10:$P$1555</definedName>
    <definedName name="Z_2F968017_4CFC_4E60_BE50_CDB2F6944221_.wvu.FilterData" localSheetId="4" hidden="1">'2.5. Физ. культура и спорт'!$A$11:$S$357</definedName>
    <definedName name="Z_36DBF485_7D0C_49F8_A3A3_0F6FBAD79FF9_.wvu.FilterData" localSheetId="4" hidden="1">'2.5. Физ. культура и спорт'!$A$11:$S$357</definedName>
    <definedName name="Z_3BBAFB9D_1760_4C6E_92A6_EDBC26BB995F_.wvu.FilterData" localSheetId="0" hidden="1">'2.1. СМИ'!$A$11:$Q$11</definedName>
    <definedName name="Z_3BBAFB9D_1760_4C6E_92A6_EDBC26BB995F_.wvu.FilterData" localSheetId="5" hidden="1">'2.6. Культура и искусство'!$A$11:$T$278</definedName>
    <definedName name="Z_3E3B0A2F_0BF7_414E_A04F_B9F3DBE95943_.wvu.FilterData" localSheetId="0" hidden="1">'2.1. СМИ'!$A$11:$Q$11</definedName>
    <definedName name="Z_3E3B0A2F_0BF7_414E_A04F_B9F3DBE95943_.wvu.FilterData" localSheetId="3" hidden="1">'2.4. Образование'!$M$10:$P$1555</definedName>
    <definedName name="Z_5091A97D_793B_47DE_B525_A249A8001771_.wvu.FilterData" localSheetId="0" hidden="1">'2.1. СМИ'!$A$11:$Q$11</definedName>
    <definedName name="Z_5091A97D_793B_47DE_B525_A249A8001771_.wvu.FilterData" localSheetId="1" hidden="1">'2.2. Транспорт'!$A$11:$P$19</definedName>
    <definedName name="Z_5091A97D_793B_47DE_B525_A249A8001771_.wvu.FilterData" localSheetId="2" hidden="1">'2.3. Молодежная политика'!$A$11:$W$11</definedName>
    <definedName name="Z_5091A97D_793B_47DE_B525_A249A8001771_.wvu.FilterData" localSheetId="3" hidden="1">'2.4. Образование'!$A$11:$R$1555</definedName>
    <definedName name="Z_5091A97D_793B_47DE_B525_A249A8001771_.wvu.FilterData" localSheetId="4" hidden="1">'2.5. Физ. культура и спорт'!$A$10:$S$357</definedName>
    <definedName name="Z_5091A97D_793B_47DE_B525_A249A8001771_.wvu.FilterData" localSheetId="5" hidden="1">'2.6. Культура и искусство'!$A$11:$T$278</definedName>
    <definedName name="Z_5091A97D_793B_47DE_B525_A249A8001771_.wvu.PrintArea" localSheetId="0" hidden="1">'2.1. СМИ'!$A$1:$Q$19</definedName>
    <definedName name="Z_5091A97D_793B_47DE_B525_A249A8001771_.wvu.PrintArea" localSheetId="1" hidden="1">'2.2. Транспорт'!$A$1:$P$19</definedName>
    <definedName name="Z_5091A97D_793B_47DE_B525_A249A8001771_.wvu.PrintArea" localSheetId="2" hidden="1">'2.3. Молодежная политика'!$A$1:$P$38</definedName>
    <definedName name="Z_5091A97D_793B_47DE_B525_A249A8001771_.wvu.PrintArea" localSheetId="3" hidden="1">'2.4. Образование'!$A$1:$R$1555</definedName>
    <definedName name="Z_5091A97D_793B_47DE_B525_A249A8001771_.wvu.PrintArea" localSheetId="4" hidden="1">'2.5. Физ. культура и спорт'!$A$1:$R$357</definedName>
    <definedName name="Z_5091A97D_793B_47DE_B525_A249A8001771_.wvu.PrintArea" localSheetId="5" hidden="1">'2.6. Культура и искусство'!$A$1:$R$278</definedName>
    <definedName name="Z_5091A97D_793B_47DE_B525_A249A8001771_.wvu.PrintTitles" localSheetId="3" hidden="1">'2.4. Образование'!$8:$11</definedName>
    <definedName name="Z_5091A97D_793B_47DE_B525_A249A8001771_.wvu.PrintTitles" localSheetId="4" hidden="1">'2.5. Физ. культура и спорт'!$8:$11</definedName>
    <definedName name="Z_5091A97D_793B_47DE_B525_A249A8001771_.wvu.PrintTitles" localSheetId="5" hidden="1">'2.6. Культура и искусство'!$8:$11</definedName>
    <definedName name="Z_5091A97D_793B_47DE_B525_A249A8001771_.wvu.Rows" localSheetId="5" hidden="1">'2.6. Культура и искусство'!#REF!</definedName>
    <definedName name="Z_67E613C5_F76D_4856_8AAA_28FF17E16D22_.wvu.FilterData" localSheetId="3" hidden="1">'2.4. Образование'!$M$10:$P$1555</definedName>
    <definedName name="Z_70AE40DF_D803_42D1_B298_1FEAC20A3AB2_.wvu.FilterData" localSheetId="3" hidden="1">'2.4. Образование'!$M$10:$P$1555</definedName>
    <definedName name="Z_7CA40E2D_3C7F_4549_9D20_25FE1D1E705F_.wvu.FilterData" localSheetId="4" hidden="1">'2.5. Физ. культура и спорт'!$A$11:$S$357</definedName>
    <definedName name="Z_7F65764D_7B01_4E4A_8385_FB1A276FACDF_.wvu.FilterData" localSheetId="3" hidden="1">'2.4. Образование'!$A$11:$Y$1555</definedName>
    <definedName name="Z_81534A1A_8986_49B9_B7A5_081083916047_.wvu.FilterData" localSheetId="2" hidden="1">'2.3. Молодежная политика'!$A$11:$W$11</definedName>
    <definedName name="Z_81534A1A_8986_49B9_B7A5_081083916047_.wvu.FilterData" localSheetId="5" hidden="1">'2.6. Культура и искусство'!$A$11:$T$278</definedName>
    <definedName name="Z_8B442B61_14BB_49F3_92AE_43A99F677C0D_.wvu.FilterData" localSheetId="4" hidden="1">'2.5. Физ. культура и спорт'!$A$11:$S$357</definedName>
    <definedName name="Z_8D2F08FA_A259_443E_B8F1_13F38A887ED9_.wvu.FilterData" localSheetId="3" hidden="1">'2.4. Образование'!$A$11:$Y$1555</definedName>
    <definedName name="Z_9ECC7E71_FAFE_45D6_B469_8E97733C6B02_.wvu.FilterData" localSheetId="4" hidden="1">'2.5. Физ. культура и спорт'!$A$11:$S$357</definedName>
    <definedName name="Z_A84849BF_FC0F_466E_A1F7_E2020CC4114A_.wvu.FilterData" localSheetId="0" hidden="1">'2.1. СМИ'!$A$11:$Q$11</definedName>
    <definedName name="Z_A84849BF_FC0F_466E_A1F7_E2020CC4114A_.wvu.FilterData" localSheetId="1" hidden="1">'2.2. Транспорт'!$A$11:$P$19</definedName>
    <definedName name="Z_A84849BF_FC0F_466E_A1F7_E2020CC4114A_.wvu.FilterData" localSheetId="2" hidden="1">'2.3. Молодежная политика'!$A$11:$W$11</definedName>
    <definedName name="Z_A84849BF_FC0F_466E_A1F7_E2020CC4114A_.wvu.FilterData" localSheetId="3" hidden="1">'2.4. Образование'!$M$10:$P$1555</definedName>
    <definedName name="Z_A84849BF_FC0F_466E_A1F7_E2020CC4114A_.wvu.FilterData" localSheetId="4" hidden="1">'2.5. Физ. культура и спорт'!$A$10:$S$357</definedName>
    <definedName name="Z_A84849BF_FC0F_466E_A1F7_E2020CC4114A_.wvu.FilterData" localSheetId="5" hidden="1">'2.6. Культура и искусство'!$A$11:$T$278</definedName>
    <definedName name="Z_A84849BF_FC0F_466E_A1F7_E2020CC4114A_.wvu.PrintArea" localSheetId="0" hidden="1">'2.1. СМИ'!$A$1:$Q$16</definedName>
    <definedName name="Z_A84849BF_FC0F_466E_A1F7_E2020CC4114A_.wvu.PrintArea" localSheetId="1" hidden="1">'2.2. Транспорт'!$A$1:$P$19</definedName>
    <definedName name="Z_A84849BF_FC0F_466E_A1F7_E2020CC4114A_.wvu.PrintArea" localSheetId="2" hidden="1">'2.3. Молодежная политика'!$A$1:$P$38</definedName>
    <definedName name="Z_A84849BF_FC0F_466E_A1F7_E2020CC4114A_.wvu.PrintArea" localSheetId="3" hidden="1">'2.4. Образование'!$A$1:$R$1555</definedName>
    <definedName name="Z_A84849BF_FC0F_466E_A1F7_E2020CC4114A_.wvu.PrintArea" localSheetId="4" hidden="1">'2.5. Физ. культура и спорт'!$A$1:$R$357</definedName>
    <definedName name="Z_A84849BF_FC0F_466E_A1F7_E2020CC4114A_.wvu.PrintArea" localSheetId="5" hidden="1">'2.6. Культура и искусство'!$A$1:$R$278</definedName>
    <definedName name="Z_A84849BF_FC0F_466E_A1F7_E2020CC4114A_.wvu.PrintTitles" localSheetId="3" hidden="1">'2.4. Образование'!$8:$11</definedName>
    <definedName name="Z_A84849BF_FC0F_466E_A1F7_E2020CC4114A_.wvu.PrintTitles" localSheetId="4" hidden="1">'2.5. Физ. культура и спорт'!$8:$11</definedName>
    <definedName name="Z_A84849BF_FC0F_466E_A1F7_E2020CC4114A_.wvu.PrintTitles" localSheetId="5" hidden="1">'2.6. Культура и искусство'!$8:$11</definedName>
    <definedName name="Z_AC15E382_E0E0_4B69_B985_14B63E31F51C_.wvu.FilterData" localSheetId="4" hidden="1">'2.5. Физ. культура и спорт'!$A$11:$S$357</definedName>
    <definedName name="Z_B743A953_CA43_4945_9E51_BC474F2C688F_.wvu.FilterData" localSheetId="4" hidden="1">'2.5. Физ. культура и спорт'!$A$11:$S$357</definedName>
    <definedName name="Z_BF2E1CD2_29A2_4222_9DA3_D4919BDF686E_.wvu.FilterData" localSheetId="0" hidden="1">'2.1. СМИ'!$A$11:$Q$11</definedName>
    <definedName name="Z_BF2E1CD2_29A2_4222_9DA3_D4919BDF686E_.wvu.FilterData" localSheetId="1" hidden="1">'2.2. Транспорт'!$A$11:$P$19</definedName>
    <definedName name="Z_BF2E1CD2_29A2_4222_9DA3_D4919BDF686E_.wvu.FilterData" localSheetId="2" hidden="1">'2.3. Молодежная политика'!$A$11:$W$11</definedName>
    <definedName name="Z_BF2E1CD2_29A2_4222_9DA3_D4919BDF686E_.wvu.FilterData" localSheetId="3" hidden="1">'2.4. Образование'!$A$11:$W$1555</definedName>
    <definedName name="Z_BF2E1CD2_29A2_4222_9DA3_D4919BDF686E_.wvu.FilterData" localSheetId="4" hidden="1">'2.5. Физ. культура и спорт'!$A$10:$S$357</definedName>
    <definedName name="Z_BF2E1CD2_29A2_4222_9DA3_D4919BDF686E_.wvu.FilterData" localSheetId="5" hidden="1">'2.6. Культура и искусство'!$A$11:$T$278</definedName>
    <definedName name="Z_BF2E1CD2_29A2_4222_9DA3_D4919BDF686E_.wvu.PrintArea" localSheetId="0" hidden="1">'2.1. СМИ'!$A$1:$Q$16</definedName>
    <definedName name="Z_BF2E1CD2_29A2_4222_9DA3_D4919BDF686E_.wvu.PrintArea" localSheetId="1" hidden="1">'2.2. Транспорт'!$A$1:$P$19</definedName>
    <definedName name="Z_BF2E1CD2_29A2_4222_9DA3_D4919BDF686E_.wvu.PrintArea" localSheetId="2" hidden="1">'2.3. Молодежная политика'!$A$1:$P$36</definedName>
    <definedName name="Z_BF2E1CD2_29A2_4222_9DA3_D4919BDF686E_.wvu.PrintArea" localSheetId="3" hidden="1">'2.4. Образование'!$A$1:$R$1555</definedName>
    <definedName name="Z_BF2E1CD2_29A2_4222_9DA3_D4919BDF686E_.wvu.PrintArea" localSheetId="4" hidden="1">'2.5. Физ. культура и спорт'!$A$1:$R$357</definedName>
    <definedName name="Z_BF2E1CD2_29A2_4222_9DA3_D4919BDF686E_.wvu.PrintArea" localSheetId="5" hidden="1">'2.6. Культура и искусство'!$A$1:$R$72</definedName>
    <definedName name="Z_BF2E1CD2_29A2_4222_9DA3_D4919BDF686E_.wvu.PrintTitles" localSheetId="3" hidden="1">'2.4. Образование'!$8:$11</definedName>
    <definedName name="Z_BF2E1CD2_29A2_4222_9DA3_D4919BDF686E_.wvu.PrintTitles" localSheetId="4" hidden="1">'2.5. Физ. культура и спорт'!$8:$11</definedName>
    <definedName name="Z_BF2E1CD2_29A2_4222_9DA3_D4919BDF686E_.wvu.PrintTitles" localSheetId="5" hidden="1">'2.6. Культура и искусство'!$8:$11</definedName>
    <definedName name="Z_C45CE242_2B20_4763_ACD1_FAAE2489E87E_.wvu.FilterData" localSheetId="3" hidden="1">'2.4. Образование'!$M$10:$P$1555</definedName>
    <definedName name="Z_C9F1CD8B_88B9_4DAE_A4BC_66122758B494_.wvu.FilterData" localSheetId="0" hidden="1">'2.1. СМИ'!$A$11:$Q$11</definedName>
    <definedName name="Z_C9F1CD8B_88B9_4DAE_A4BC_66122758B494_.wvu.FilterData" localSheetId="1" hidden="1">'2.2. Транспорт'!$A$11:$P$19</definedName>
    <definedName name="Z_C9F1CD8B_88B9_4DAE_A4BC_66122758B494_.wvu.FilterData" localSheetId="2" hidden="1">'2.3. Молодежная политика'!#REF!</definedName>
    <definedName name="Z_C9F1CD8B_88B9_4DAE_A4BC_66122758B494_.wvu.FilterData" localSheetId="3" hidden="1">'2.4. Образование'!$A$11:$W$1555</definedName>
    <definedName name="Z_C9F1CD8B_88B9_4DAE_A4BC_66122758B494_.wvu.FilterData" localSheetId="4" hidden="1">'2.5. Физ. культура и спорт'!$A$11:$S$357</definedName>
    <definedName name="Z_C9F1CD8B_88B9_4DAE_A4BC_66122758B494_.wvu.FilterData" localSheetId="5" hidden="1">'2.6. Культура и искусство'!$A$11:$T$278</definedName>
    <definedName name="Z_C9F1CD8B_88B9_4DAE_A4BC_66122758B494_.wvu.PrintArea" localSheetId="0" hidden="1">'2.1. СМИ'!$A$1:$Q$19</definedName>
    <definedName name="Z_C9F1CD8B_88B9_4DAE_A4BC_66122758B494_.wvu.PrintArea" localSheetId="1" hidden="1">'2.2. Транспорт'!$A$1:$P$19</definedName>
    <definedName name="Z_C9F1CD8B_88B9_4DAE_A4BC_66122758B494_.wvu.PrintArea" localSheetId="2" hidden="1">'2.3. Молодежная политика'!$A$1:$P$38</definedName>
    <definedName name="Z_C9F1CD8B_88B9_4DAE_A4BC_66122758B494_.wvu.PrintArea" localSheetId="3" hidden="1">'2.4. Образование'!$A$1:$R$1555</definedName>
    <definedName name="Z_C9F1CD8B_88B9_4DAE_A4BC_66122758B494_.wvu.PrintArea" localSheetId="4" hidden="1">'2.5. Физ. культура и спорт'!$A$1:$R$357</definedName>
    <definedName name="Z_C9F1CD8B_88B9_4DAE_A4BC_66122758B494_.wvu.PrintArea" localSheetId="5" hidden="1">'2.6. Культура и искусство'!$A$1:$R$72</definedName>
    <definedName name="Z_C9F1CD8B_88B9_4DAE_A4BC_66122758B494_.wvu.PrintTitles" localSheetId="3" hidden="1">'2.4. Образование'!$8:$11</definedName>
    <definedName name="Z_C9F1CD8B_88B9_4DAE_A4BC_66122758B494_.wvu.PrintTitles" localSheetId="4" hidden="1">'2.5. Физ. культура и спорт'!$8:$11</definedName>
    <definedName name="Z_C9F1CD8B_88B9_4DAE_A4BC_66122758B494_.wvu.PrintTitles" localSheetId="5" hidden="1">'2.6. Культура и искусство'!$8:$11</definedName>
    <definedName name="Z_CED6D38D_B150_4366_AE22_30D69F74BD59_.wvu.FilterData" localSheetId="3" hidden="1">'2.4. Образование'!$M$10:$P$1555</definedName>
    <definedName name="Z_D4F06A79_25CD_4E1F_81D3_D42C35BBC922_.wvu.FilterData" localSheetId="3" hidden="1">'2.4. Образование'!$M$10:$P$1555</definedName>
    <definedName name="Z_DA76438A_0BDE_4A16_AEA8_EFC9376B0CD0_.wvu.FilterData" localSheetId="3" hidden="1">'2.4. Образование'!$M$10:$P$1555</definedName>
    <definedName name="Z_DAF24E9F_6A9A_4493_B995_4A02A8EB1739_.wvu.FilterData" localSheetId="3" hidden="1">'2.4. Образование'!$M$10:$P$1555</definedName>
    <definedName name="Z_DE8DE231_61EC_41F1_BB6F_C716886A0033_.wvu.FilterData" localSheetId="3" hidden="1">'2.4. Образование'!$M$10:$P$1555</definedName>
    <definedName name="Z_E26C9876_3E14_488F_A782_D0CA8D4FC6AB_.wvu.FilterData" localSheetId="3" hidden="1">'2.4. Образование'!$M$10:$P$1555</definedName>
    <definedName name="Z_E4BD1A1A_2CC3_4069_826B_C1E95A927C84_.wvu.FilterData" localSheetId="4" hidden="1">'2.5. Физ. культура и спорт'!$A$11:$S$357</definedName>
    <definedName name="Z_F0AC7664_7833_44DD_99FD_120A3923E500_.wvu.FilterData" localSheetId="0" hidden="1">'2.1. СМИ'!$A$11:$Q$11</definedName>
    <definedName name="Z_F0AC7664_7833_44DD_99FD_120A3923E500_.wvu.FilterData" localSheetId="1" hidden="1">'2.2. Транспорт'!$A$11:$P$19</definedName>
    <definedName name="Z_F0AC7664_7833_44DD_99FD_120A3923E500_.wvu.FilterData" localSheetId="2" hidden="1">'2.3. Молодежная политика'!$A$11:$W$11</definedName>
    <definedName name="Z_F0AC7664_7833_44DD_99FD_120A3923E500_.wvu.FilterData" localSheetId="3" hidden="1">'2.4. Образование'!$A$11:$Y$1555</definedName>
    <definedName name="Z_F0AC7664_7833_44DD_99FD_120A3923E500_.wvu.FilterData" localSheetId="4" hidden="1">'2.5. Физ. культура и спорт'!$A$10:$S$357</definedName>
    <definedName name="Z_F0AC7664_7833_44DD_99FD_120A3923E500_.wvu.FilterData" localSheetId="5" hidden="1">'2.6. Культура и искусство'!$A$11:$T$11</definedName>
    <definedName name="Z_F0AC7664_7833_44DD_99FD_120A3923E500_.wvu.PrintArea" localSheetId="0" hidden="1">'2.1. СМИ'!$A$1:$Q$16</definedName>
    <definedName name="Z_F0AC7664_7833_44DD_99FD_120A3923E500_.wvu.PrintArea" localSheetId="1" hidden="1">'2.2. Транспорт'!$A$1:$P$19</definedName>
    <definedName name="Z_F0AC7664_7833_44DD_99FD_120A3923E500_.wvu.PrintArea" localSheetId="2" hidden="1">'2.3. Молодежная политика'!$A$1:$P$36</definedName>
    <definedName name="Z_F0AC7664_7833_44DD_99FD_120A3923E500_.wvu.PrintArea" localSheetId="3" hidden="1">'2.4. Образование'!$A$1:$R$1555</definedName>
    <definedName name="Z_F0AC7664_7833_44DD_99FD_120A3923E500_.wvu.PrintArea" localSheetId="4" hidden="1">'2.5. Физ. культура и спорт'!$A$1:$R$357</definedName>
    <definedName name="Z_F0AC7664_7833_44DD_99FD_120A3923E500_.wvu.PrintArea" localSheetId="5" hidden="1">'2.6. Культура и искусство'!$A$1:$R$278</definedName>
    <definedName name="Z_F0AC7664_7833_44DD_99FD_120A3923E500_.wvu.PrintTitles" localSheetId="3" hidden="1">'2.4. Образование'!$8:$11</definedName>
    <definedName name="Z_F0AC7664_7833_44DD_99FD_120A3923E500_.wvu.PrintTitles" localSheetId="4" hidden="1">'2.5. Физ. культура и спорт'!$8:$11</definedName>
    <definedName name="Z_F0AC7664_7833_44DD_99FD_120A3923E500_.wvu.PrintTitles" localSheetId="5" hidden="1">'2.6. Культура и искусство'!$8:$11</definedName>
    <definedName name="Z_F534B591_7C6F_4835_B2CD_C5C5454A8183_.wvu.FilterData" localSheetId="4" hidden="1">'2.5. Физ. культура и спорт'!$A$11:$S$357</definedName>
    <definedName name="Z_F71A351D_3B59_4B4B_8B7C_016E2F790291_.wvu.FilterData" localSheetId="3" hidden="1">'2.4. Образование'!$M$10:$P$1555</definedName>
    <definedName name="Z_F9BA47B9_B2D9_42A0_AC57_F283C7A6DD13_.wvu.FilterData" localSheetId="4" hidden="1">'2.5. Физ. культура и спорт'!$A$11:$S$357</definedName>
    <definedName name="Z_FB9F6257_6C04_42F3_9B20_CD739CE2F0C0_.wvu.FilterData" localSheetId="0" hidden="1">'2.1. СМИ'!$A$11:$Q$11</definedName>
    <definedName name="Z_FB9F6257_6C04_42F3_9B20_CD739CE2F0C0_.wvu.FilterData" localSheetId="1" hidden="1">'2.2. Транспорт'!$A$11:$P$19</definedName>
    <definedName name="Z_FB9F6257_6C04_42F3_9B20_CD739CE2F0C0_.wvu.FilterData" localSheetId="2" hidden="1">'2.3. Молодежная политика'!$A$11:$W$11</definedName>
    <definedName name="Z_FB9F6257_6C04_42F3_9B20_CD739CE2F0C0_.wvu.FilterData" localSheetId="3" hidden="1">'2.4. Образование'!$A$11:$Y$1555</definedName>
    <definedName name="Z_FB9F6257_6C04_42F3_9B20_CD739CE2F0C0_.wvu.FilterData" localSheetId="4" hidden="1">'2.5. Физ. культура и спорт'!$A$10:$S$357</definedName>
    <definedName name="Z_FB9F6257_6C04_42F3_9B20_CD739CE2F0C0_.wvu.FilterData" localSheetId="5" hidden="1">'2.6. Культура и искусство'!$A$11:$T$278</definedName>
    <definedName name="Z_FB9F6257_6C04_42F3_9B20_CD739CE2F0C0_.wvu.PrintArea" localSheetId="0" hidden="1">'2.1. СМИ'!$A$1:$Q$19</definedName>
    <definedName name="Z_FB9F6257_6C04_42F3_9B20_CD739CE2F0C0_.wvu.PrintArea" localSheetId="2" hidden="1">'2.3. Молодежная политика'!$A$1:$P$36</definedName>
    <definedName name="Z_FB9F6257_6C04_42F3_9B20_CD739CE2F0C0_.wvu.PrintArea" localSheetId="3" hidden="1">'2.4. Образование'!$A$1:$R$1555</definedName>
    <definedName name="Z_FB9F6257_6C04_42F3_9B20_CD739CE2F0C0_.wvu.PrintArea" localSheetId="4" hidden="1">'2.5. Физ. культура и спорт'!$A$1:$R$357</definedName>
    <definedName name="Z_FB9F6257_6C04_42F3_9B20_CD739CE2F0C0_.wvu.PrintArea" localSheetId="5" hidden="1">'2.6. Культура и искусство'!$A$1:$R$278</definedName>
    <definedName name="Z_FB9F6257_6C04_42F3_9B20_CD739CE2F0C0_.wvu.PrintTitles" localSheetId="3" hidden="1">'2.4. Образование'!$8:$11</definedName>
    <definedName name="Z_FB9F6257_6C04_42F3_9B20_CD739CE2F0C0_.wvu.PrintTitles" localSheetId="4" hidden="1">'2.5. Физ. культура и спорт'!$8:$11</definedName>
    <definedName name="Z_FB9F6257_6C04_42F3_9B20_CD739CE2F0C0_.wvu.PrintTitles" localSheetId="5" hidden="1">'2.6. Культура и искусство'!$8:$11</definedName>
    <definedName name="Z_FC85F26C_9B9B_4506_B5EB_E996D84C9448_.wvu.FilterData" localSheetId="4" hidden="1">'2.5. Физ. культура и спорт'!$A$11:$S$357</definedName>
    <definedName name="_xlnm.Print_Titles" localSheetId="3">'2.4. Образование'!$8:$11</definedName>
    <definedName name="_xlnm.Print_Titles" localSheetId="4">'2.5. Физ. культура и спорт'!$8:$11</definedName>
    <definedName name="_xlnm.Print_Titles" localSheetId="5">'2.6. Культура и искусство'!$8:$11</definedName>
    <definedName name="_xlnm.Print_Titles" localSheetId="6">'2.7 Центр развития туризма'!#REF!</definedName>
    <definedName name="_xlnm.Print_Area" localSheetId="0">'2.1. СМИ'!$A$1:$Q$25</definedName>
    <definedName name="_xlnm.Print_Area" localSheetId="1">'2.2. Транспорт'!$A$1:$Q$20</definedName>
    <definedName name="_xlnm.Print_Area" localSheetId="2">'2.3. Молодежная политика'!$A$1:$Q$39</definedName>
    <definedName name="_xlnm.Print_Area" localSheetId="3">'2.4. Образование'!$A$1:$S$1562</definedName>
    <definedName name="_xlnm.Print_Area" localSheetId="4">'2.5. Физ. культура и спорт'!$A$1:$S$357</definedName>
    <definedName name="_xlnm.Print_Area" localSheetId="5">'2.6. Культура и искусство'!$A$1:$S$278</definedName>
    <definedName name="_xlnm.Print_Area" localSheetId="6">'2.7 Центр развития туризма'!$A$1:$Q$19</definedName>
  </definedNames>
  <calcPr calcId="152511"/>
  <customWorkbookViews>
    <customWorkbookView name="Малахова Светлана Михайловна - Личное представление" guid="{C9F1CD8B-88B9-4DAE-A4BC-66122758B494}" mergeInterval="0" personalView="1" maximized="1" xWindow="-8" yWindow="-8" windowWidth="1936" windowHeight="1056" tabRatio="746" activeSheetId="5" showComments="commIndAndComment"/>
    <customWorkbookView name="Лачинова Эльвира Бахтияр Кызы - Личное представление" guid="{BF2E1CD2-29A2-4222-9DA3-D4919BDF686E}" mergeInterval="0" personalView="1" maximized="1" xWindow="-8" yWindow="-8" windowWidth="1936" windowHeight="1056" tabRatio="746" activeSheetId="5"/>
    <customWorkbookView name="Гашева Роза Васильевна - Личное представление" guid="{A84849BF-FC0F-466E-A1F7-E2020CC4114A}" mergeInterval="0" personalView="1" xWindow="5" yWindow="3" windowWidth="1296" windowHeight="1010" tabRatio="746" activeSheetId="6"/>
    <customWorkbookView name="Петленко Алина Олеговна - Личное представление" guid="{5091A97D-793B-47DE-B525-A249A8001771}" mergeInterval="0" personalView="1" maximized="1" xWindow="-8" yWindow="-8" windowWidth="1936" windowHeight="1066" tabRatio="746" activeSheetId="5"/>
    <customWorkbookView name="Анна Александровна Тапсиева - Личное представление" guid="{F0AC7664-7833-44DD-99FD-120A3923E500}" mergeInterval="0" personalView="1" maximized="1" xWindow="-8" yWindow="-8" windowWidth="1936" windowHeight="1066" tabRatio="746" activeSheetId="7"/>
    <customWorkbookView name="Пикулина Анна Олеговна - Личное представление" guid="{2D6C5878-5CA0-47B0-A1F6-4B79C0A506DE}" mergeInterval="0" personalView="1" maximized="1" xWindow="-8" yWindow="-8" windowWidth="1936" windowHeight="1056" tabRatio="746" activeSheetId="5" showComments="commIndAndComment"/>
    <customWorkbookView name="Воронина Марина Петровна - Личное представление" guid="{FB9F6257-6C04-42F3-9B20-CD739CE2F0C0}" mergeInterval="0" personalView="1" maximized="1" xWindow="-8" yWindow="-8" windowWidth="1936" windowHeight="1066" tabRatio="746" activeSheetId="5"/>
  </customWorkbookViews>
</workbook>
</file>

<file path=xl/calcChain.xml><?xml version="1.0" encoding="utf-8"?>
<calcChain xmlns="http://schemas.openxmlformats.org/spreadsheetml/2006/main">
  <c r="H27" i="20" l="1"/>
  <c r="H22" i="20"/>
  <c r="J249" i="26" l="1"/>
  <c r="J243" i="26"/>
  <c r="J242" i="26"/>
  <c r="J106" i="26"/>
  <c r="J105" i="26"/>
  <c r="J103" i="26"/>
  <c r="J102" i="26"/>
  <c r="I357" i="26" l="1"/>
  <c r="O355" i="26"/>
  <c r="P357" i="26" s="1"/>
  <c r="J355" i="26"/>
  <c r="J354" i="26"/>
  <c r="I353" i="26"/>
  <c r="O351" i="26"/>
  <c r="P353" i="26" s="1"/>
  <c r="J351" i="26"/>
  <c r="J350" i="26"/>
  <c r="P349" i="26"/>
  <c r="J348" i="26"/>
  <c r="H348" i="26"/>
  <c r="I349" i="26" s="1"/>
  <c r="K347" i="26"/>
  <c r="J347" i="26"/>
  <c r="I346" i="26"/>
  <c r="O343" i="26"/>
  <c r="P346" i="26" s="1"/>
  <c r="J343" i="26"/>
  <c r="K342" i="26"/>
  <c r="J342" i="26"/>
  <c r="I341" i="26"/>
  <c r="O338" i="26"/>
  <c r="P341" i="26" s="1"/>
  <c r="J338" i="26"/>
  <c r="K337" i="26"/>
  <c r="J337" i="26"/>
  <c r="H335" i="26"/>
  <c r="I336" i="26" s="1"/>
  <c r="O333" i="26"/>
  <c r="P336" i="26" s="1"/>
  <c r="J333" i="26"/>
  <c r="K332" i="26"/>
  <c r="J332" i="26"/>
  <c r="I331" i="26"/>
  <c r="O330" i="26"/>
  <c r="P331" i="26" s="1"/>
  <c r="K329" i="26"/>
  <c r="H327" i="26"/>
  <c r="H326" i="26"/>
  <c r="O325" i="26"/>
  <c r="P328" i="26" s="1"/>
  <c r="J325" i="26"/>
  <c r="K324" i="26"/>
  <c r="J324" i="26"/>
  <c r="I323" i="26"/>
  <c r="O322" i="26"/>
  <c r="P323" i="26" s="1"/>
  <c r="K321" i="26"/>
  <c r="H319" i="26"/>
  <c r="H318" i="26"/>
  <c r="O317" i="26"/>
  <c r="P320" i="26" s="1"/>
  <c r="J317" i="26"/>
  <c r="K316" i="26"/>
  <c r="J316" i="26"/>
  <c r="I315" i="26"/>
  <c r="O314" i="26"/>
  <c r="P315" i="26" s="1"/>
  <c r="K313" i="26"/>
  <c r="O309" i="26"/>
  <c r="P312" i="26" s="1"/>
  <c r="J309" i="26"/>
  <c r="H309" i="26"/>
  <c r="I312" i="26" s="1"/>
  <c r="K308" i="26"/>
  <c r="J308" i="26"/>
  <c r="O304" i="26"/>
  <c r="P307" i="26" s="1"/>
  <c r="J304" i="26"/>
  <c r="H304" i="26"/>
  <c r="I307" i="26" s="1"/>
  <c r="K303" i="26"/>
  <c r="J303" i="26"/>
  <c r="H301" i="26"/>
  <c r="H300" i="26"/>
  <c r="O299" i="26"/>
  <c r="P302" i="26" s="1"/>
  <c r="J299" i="26"/>
  <c r="K298" i="26"/>
  <c r="J298" i="26"/>
  <c r="I297" i="26"/>
  <c r="O296" i="26"/>
  <c r="P297" i="26" s="1"/>
  <c r="J296" i="26"/>
  <c r="K295" i="26"/>
  <c r="J295" i="26"/>
  <c r="I294" i="26"/>
  <c r="O291" i="26"/>
  <c r="P294" i="26" s="1"/>
  <c r="J291" i="26"/>
  <c r="K290" i="26"/>
  <c r="J290" i="26"/>
  <c r="H288" i="26"/>
  <c r="H287" i="26"/>
  <c r="O286" i="26"/>
  <c r="P289" i="26" s="1"/>
  <c r="K285" i="26"/>
  <c r="J285" i="26"/>
  <c r="I284" i="26"/>
  <c r="O283" i="26"/>
  <c r="P284" i="26" s="1"/>
  <c r="K282" i="26"/>
  <c r="J282" i="26"/>
  <c r="I281" i="26"/>
  <c r="O278" i="26"/>
  <c r="P281" i="26" s="1"/>
  <c r="J278" i="26"/>
  <c r="K277" i="26"/>
  <c r="J277" i="26"/>
  <c r="I276" i="26"/>
  <c r="O275" i="26"/>
  <c r="P276" i="26" s="1"/>
  <c r="J275" i="26"/>
  <c r="K274" i="26"/>
  <c r="J274" i="26"/>
  <c r="I273" i="26"/>
  <c r="O270" i="26"/>
  <c r="P273" i="26" s="1"/>
  <c r="J270" i="26"/>
  <c r="K269" i="26"/>
  <c r="J269" i="26"/>
  <c r="H267" i="26"/>
  <c r="I268" i="26" s="1"/>
  <c r="O265" i="26"/>
  <c r="P268" i="26" s="1"/>
  <c r="J265" i="26"/>
  <c r="K264" i="26"/>
  <c r="I263" i="26"/>
  <c r="O262" i="26"/>
  <c r="P263" i="26" s="1"/>
  <c r="K261" i="26"/>
  <c r="I260" i="26"/>
  <c r="O259" i="26"/>
  <c r="P260" i="26" s="1"/>
  <c r="J259" i="26"/>
  <c r="K258" i="26"/>
  <c r="J258" i="26"/>
  <c r="I257" i="26"/>
  <c r="O255" i="26"/>
  <c r="P257" i="26" s="1"/>
  <c r="J255" i="26"/>
  <c r="K254" i="26"/>
  <c r="J254" i="26"/>
  <c r="I253" i="26"/>
  <c r="O252" i="26"/>
  <c r="P253" i="26" s="1"/>
  <c r="J252" i="26"/>
  <c r="K251" i="26"/>
  <c r="J251" i="26"/>
  <c r="I250" i="26"/>
  <c r="O249" i="26"/>
  <c r="P250" i="26" s="1"/>
  <c r="K248" i="26"/>
  <c r="J248" i="26"/>
  <c r="I247" i="26"/>
  <c r="O246" i="26"/>
  <c r="P247" i="26" s="1"/>
  <c r="J246" i="26"/>
  <c r="K245" i="26"/>
  <c r="J245" i="26"/>
  <c r="I244" i="26"/>
  <c r="O243" i="26"/>
  <c r="P244" i="26" s="1"/>
  <c r="K242" i="26"/>
  <c r="I241" i="26"/>
  <c r="O240" i="26"/>
  <c r="P241" i="26" s="1"/>
  <c r="J240" i="26"/>
  <c r="K239" i="26"/>
  <c r="J239" i="26"/>
  <c r="I238" i="26"/>
  <c r="O236" i="26"/>
  <c r="P238" i="26" s="1"/>
  <c r="J236" i="26"/>
  <c r="K235" i="26"/>
  <c r="J235" i="26"/>
  <c r="I234" i="26"/>
  <c r="O233" i="26"/>
  <c r="P234" i="26" s="1"/>
  <c r="K232" i="26"/>
  <c r="J232" i="26"/>
  <c r="I231" i="26"/>
  <c r="O230" i="26"/>
  <c r="P231" i="26" s="1"/>
  <c r="J230" i="26"/>
  <c r="K229" i="26"/>
  <c r="J229" i="26"/>
  <c r="P228" i="26"/>
  <c r="I228" i="26"/>
  <c r="J227" i="26"/>
  <c r="K226" i="26"/>
  <c r="J226" i="26"/>
  <c r="I225" i="26"/>
  <c r="O223" i="26"/>
  <c r="P225" i="26" s="1"/>
  <c r="J223" i="26"/>
  <c r="K222" i="26"/>
  <c r="J222" i="26"/>
  <c r="I221" i="26"/>
  <c r="O220" i="26"/>
  <c r="P221" i="26" s="1"/>
  <c r="J220" i="26"/>
  <c r="K219" i="26"/>
  <c r="J219" i="26"/>
  <c r="I218" i="26"/>
  <c r="O217" i="26"/>
  <c r="P218" i="26" s="1"/>
  <c r="J217" i="26"/>
  <c r="K216" i="26"/>
  <c r="J216" i="26"/>
  <c r="I215" i="26"/>
  <c r="O214" i="26"/>
  <c r="P215" i="26" s="1"/>
  <c r="J214" i="26"/>
  <c r="K213" i="26"/>
  <c r="J213" i="26"/>
  <c r="I212" i="26"/>
  <c r="O211" i="26"/>
  <c r="P212" i="26" s="1"/>
  <c r="K210" i="26"/>
  <c r="P209" i="26"/>
  <c r="I209" i="26"/>
  <c r="J208" i="26"/>
  <c r="K207" i="26"/>
  <c r="J207" i="26"/>
  <c r="I206" i="26"/>
  <c r="O204" i="26"/>
  <c r="P206" i="26" s="1"/>
  <c r="J204" i="26"/>
  <c r="K203" i="26"/>
  <c r="J203" i="26"/>
  <c r="I202" i="26"/>
  <c r="O201" i="26"/>
  <c r="P202" i="26" s="1"/>
  <c r="J201" i="26"/>
  <c r="K200" i="26"/>
  <c r="J200" i="26"/>
  <c r="I199" i="26"/>
  <c r="O198" i="26"/>
  <c r="P199" i="26" s="1"/>
  <c r="J198" i="26"/>
  <c r="K197" i="26"/>
  <c r="J197" i="26"/>
  <c r="I196" i="26"/>
  <c r="O195" i="26"/>
  <c r="P196" i="26" s="1"/>
  <c r="J195" i="26"/>
  <c r="K194" i="26"/>
  <c r="J194" i="26"/>
  <c r="I193" i="26"/>
  <c r="O192" i="26"/>
  <c r="P193" i="26" s="1"/>
  <c r="J192" i="26"/>
  <c r="K191" i="26"/>
  <c r="J191" i="26"/>
  <c r="I190" i="26"/>
  <c r="O189" i="26"/>
  <c r="P190" i="26" s="1"/>
  <c r="J189" i="26"/>
  <c r="K188" i="26"/>
  <c r="J188" i="26"/>
  <c r="I187" i="26"/>
  <c r="O186" i="26"/>
  <c r="P187" i="26" s="1"/>
  <c r="J186" i="26"/>
  <c r="K185" i="26"/>
  <c r="J185" i="26"/>
  <c r="I184" i="26"/>
  <c r="O183" i="26"/>
  <c r="P184" i="26" s="1"/>
  <c r="J183" i="26"/>
  <c r="K182" i="26"/>
  <c r="J182" i="26"/>
  <c r="I181" i="26"/>
  <c r="O180" i="26"/>
  <c r="P181" i="26" s="1"/>
  <c r="J180" i="26"/>
  <c r="K179" i="26"/>
  <c r="J179" i="26"/>
  <c r="I178" i="26"/>
  <c r="O177" i="26"/>
  <c r="P178" i="26" s="1"/>
  <c r="J177" i="26"/>
  <c r="K176" i="26"/>
  <c r="J176" i="26"/>
  <c r="I175" i="26"/>
  <c r="O174" i="26"/>
  <c r="P175" i="26" s="1"/>
  <c r="K173" i="26"/>
  <c r="P172" i="26"/>
  <c r="I172" i="26"/>
  <c r="J171" i="26"/>
  <c r="K170" i="26"/>
  <c r="J170" i="26"/>
  <c r="I169" i="26"/>
  <c r="O167" i="26"/>
  <c r="P169" i="26" s="1"/>
  <c r="J167" i="26"/>
  <c r="K166" i="26"/>
  <c r="J166" i="26"/>
  <c r="I165" i="26"/>
  <c r="O164" i="26"/>
  <c r="P165" i="26" s="1"/>
  <c r="J164" i="26"/>
  <c r="K163" i="26"/>
  <c r="J163" i="26"/>
  <c r="I162" i="26"/>
  <c r="O161" i="26"/>
  <c r="P162" i="26" s="1"/>
  <c r="J161" i="26"/>
  <c r="K160" i="26"/>
  <c r="J160" i="26"/>
  <c r="I159" i="26"/>
  <c r="O158" i="26"/>
  <c r="P159" i="26" s="1"/>
  <c r="J158" i="26"/>
  <c r="K157" i="26"/>
  <c r="J157" i="26"/>
  <c r="I156" i="26"/>
  <c r="O155" i="26"/>
  <c r="P156" i="26" s="1"/>
  <c r="J155" i="26"/>
  <c r="K154" i="26"/>
  <c r="J154" i="26"/>
  <c r="I153" i="26"/>
  <c r="O152" i="26"/>
  <c r="P153" i="26" s="1"/>
  <c r="J152" i="26"/>
  <c r="K151" i="26"/>
  <c r="J151" i="26"/>
  <c r="I150" i="26"/>
  <c r="O149" i="26"/>
  <c r="P150" i="26" s="1"/>
  <c r="J149" i="26"/>
  <c r="K148" i="26"/>
  <c r="J148" i="26"/>
  <c r="I147" i="26"/>
  <c r="O146" i="26"/>
  <c r="P147" i="26" s="1"/>
  <c r="J146" i="26"/>
  <c r="K145" i="26"/>
  <c r="J145" i="26"/>
  <c r="I144" i="26"/>
  <c r="O143" i="26"/>
  <c r="P144" i="26" s="1"/>
  <c r="J143" i="26"/>
  <c r="J142" i="26"/>
  <c r="I141" i="26"/>
  <c r="O140" i="26"/>
  <c r="P141" i="26" s="1"/>
  <c r="J140" i="26"/>
  <c r="K139" i="26"/>
  <c r="J139" i="26"/>
  <c r="I138" i="26"/>
  <c r="O137" i="26"/>
  <c r="P138" i="26" s="1"/>
  <c r="K136" i="26"/>
  <c r="I135" i="26"/>
  <c r="O134" i="26"/>
  <c r="P135" i="26" s="1"/>
  <c r="K133" i="26"/>
  <c r="P132" i="26"/>
  <c r="I132" i="26"/>
  <c r="J131" i="26"/>
  <c r="K130" i="26"/>
  <c r="J130" i="26"/>
  <c r="H128" i="26"/>
  <c r="I129" i="26" s="1"/>
  <c r="O127" i="26"/>
  <c r="P129" i="26" s="1"/>
  <c r="J127" i="26"/>
  <c r="K126" i="26"/>
  <c r="J126" i="26"/>
  <c r="I125" i="26"/>
  <c r="O124" i="26"/>
  <c r="P125" i="26" s="1"/>
  <c r="J124" i="26"/>
  <c r="K123" i="26"/>
  <c r="J123" i="26"/>
  <c r="I122" i="26"/>
  <c r="O121" i="26"/>
  <c r="P122" i="26" s="1"/>
  <c r="J121" i="26"/>
  <c r="K120" i="26"/>
  <c r="J120" i="26"/>
  <c r="I119" i="26"/>
  <c r="O118" i="26"/>
  <c r="P119" i="26" s="1"/>
  <c r="J118" i="26"/>
  <c r="K117" i="26"/>
  <c r="J117" i="26"/>
  <c r="I116" i="26"/>
  <c r="O115" i="26"/>
  <c r="P116" i="26" s="1"/>
  <c r="J115" i="26"/>
  <c r="K114" i="26"/>
  <c r="J114" i="26"/>
  <c r="I113" i="26"/>
  <c r="O112" i="26"/>
  <c r="P113" i="26" s="1"/>
  <c r="J112" i="26"/>
  <c r="K111" i="26"/>
  <c r="J111" i="26"/>
  <c r="I110" i="26"/>
  <c r="O109" i="26"/>
  <c r="P110" i="26" s="1"/>
  <c r="K108" i="26"/>
  <c r="I107" i="26"/>
  <c r="O106" i="26"/>
  <c r="P107" i="26" s="1"/>
  <c r="K105" i="26"/>
  <c r="P104" i="26"/>
  <c r="I104" i="26"/>
  <c r="K102" i="26"/>
  <c r="I101" i="26"/>
  <c r="O99" i="26"/>
  <c r="P101" i="26" s="1"/>
  <c r="J99" i="26"/>
  <c r="K98" i="26"/>
  <c r="J98" i="26"/>
  <c r="I97" i="26"/>
  <c r="O96" i="26"/>
  <c r="P97" i="26" s="1"/>
  <c r="J96" i="26"/>
  <c r="K95" i="26"/>
  <c r="J95" i="26"/>
  <c r="I94" i="26"/>
  <c r="O93" i="26"/>
  <c r="P94" i="26" s="1"/>
  <c r="J93" i="26"/>
  <c r="K92" i="26"/>
  <c r="J92" i="26"/>
  <c r="I91" i="26"/>
  <c r="O90" i="26"/>
  <c r="P91" i="26" s="1"/>
  <c r="J90" i="26"/>
  <c r="K89" i="26"/>
  <c r="J89" i="26"/>
  <c r="I88" i="26"/>
  <c r="O87" i="26"/>
  <c r="P88" i="26" s="1"/>
  <c r="J87" i="26"/>
  <c r="K86" i="26"/>
  <c r="J86" i="26"/>
  <c r="I85" i="26"/>
  <c r="O84" i="26"/>
  <c r="P85" i="26" s="1"/>
  <c r="J84" i="26"/>
  <c r="K83" i="26"/>
  <c r="J83" i="26"/>
  <c r="I82" i="26"/>
  <c r="O81" i="26"/>
  <c r="P82" i="26" s="1"/>
  <c r="J81" i="26"/>
  <c r="K80" i="26"/>
  <c r="J80" i="26"/>
  <c r="I79" i="26"/>
  <c r="O78" i="26"/>
  <c r="P79" i="26" s="1"/>
  <c r="J78" i="26"/>
  <c r="K77" i="26"/>
  <c r="J77" i="26"/>
  <c r="I76" i="26"/>
  <c r="O75" i="26"/>
  <c r="P76" i="26" s="1"/>
  <c r="J75" i="26"/>
  <c r="K74" i="26"/>
  <c r="J74" i="26"/>
  <c r="I73" i="26"/>
  <c r="O72" i="26"/>
  <c r="P73" i="26" s="1"/>
  <c r="J72" i="26"/>
  <c r="K71" i="26"/>
  <c r="J71" i="26"/>
  <c r="I70" i="26"/>
  <c r="O69" i="26"/>
  <c r="P70" i="26" s="1"/>
  <c r="J69" i="26"/>
  <c r="K68" i="26"/>
  <c r="J68" i="26"/>
  <c r="P67" i="26"/>
  <c r="I67" i="26"/>
  <c r="J66" i="26"/>
  <c r="K65" i="26"/>
  <c r="J65" i="26"/>
  <c r="I64" i="26"/>
  <c r="O62" i="26"/>
  <c r="P64" i="26" s="1"/>
  <c r="J62" i="26"/>
  <c r="K61" i="26"/>
  <c r="J61" i="26"/>
  <c r="I60" i="26"/>
  <c r="O59" i="26"/>
  <c r="P60" i="26" s="1"/>
  <c r="J59" i="26"/>
  <c r="K58" i="26"/>
  <c r="J58" i="26"/>
  <c r="I57" i="26"/>
  <c r="O56" i="26"/>
  <c r="P57" i="26" s="1"/>
  <c r="J56" i="26"/>
  <c r="K55" i="26"/>
  <c r="J55" i="26"/>
  <c r="I54" i="26"/>
  <c r="O53" i="26"/>
  <c r="P54" i="26" s="1"/>
  <c r="J53" i="26"/>
  <c r="K52" i="26"/>
  <c r="J52" i="26"/>
  <c r="I51" i="26"/>
  <c r="O50" i="26"/>
  <c r="P51" i="26" s="1"/>
  <c r="K49" i="26"/>
  <c r="P48" i="26"/>
  <c r="I48" i="26"/>
  <c r="J47" i="26"/>
  <c r="K46" i="26"/>
  <c r="J46" i="26"/>
  <c r="I45" i="26"/>
  <c r="O43" i="26"/>
  <c r="P45" i="26" s="1"/>
  <c r="J43" i="26"/>
  <c r="K42" i="26"/>
  <c r="J42" i="26"/>
  <c r="I41" i="26"/>
  <c r="O40" i="26"/>
  <c r="P41" i="26" s="1"/>
  <c r="J40" i="26"/>
  <c r="K39" i="26"/>
  <c r="J39" i="26"/>
  <c r="I38" i="26"/>
  <c r="O37" i="26"/>
  <c r="P38" i="26" s="1"/>
  <c r="J37" i="26"/>
  <c r="K36" i="26"/>
  <c r="J36" i="26"/>
  <c r="I35" i="26"/>
  <c r="O34" i="26"/>
  <c r="P35" i="26" s="1"/>
  <c r="J34" i="26"/>
  <c r="K33" i="26"/>
  <c r="J33" i="26"/>
  <c r="I32" i="26"/>
  <c r="O31" i="26"/>
  <c r="P32" i="26" s="1"/>
  <c r="J31" i="26"/>
  <c r="K30" i="26"/>
  <c r="J30" i="26"/>
  <c r="I29" i="26"/>
  <c r="O28" i="26"/>
  <c r="P29" i="26" s="1"/>
  <c r="J28" i="26"/>
  <c r="K27" i="26"/>
  <c r="J27" i="26"/>
  <c r="I26" i="26"/>
  <c r="O25" i="26"/>
  <c r="P26" i="26" s="1"/>
  <c r="J25" i="26"/>
  <c r="K24" i="26"/>
  <c r="J24" i="26"/>
  <c r="I23" i="26"/>
  <c r="O22" i="26"/>
  <c r="P23" i="26" s="1"/>
  <c r="J22" i="26"/>
  <c r="K21" i="26"/>
  <c r="J21" i="26"/>
  <c r="I20" i="26"/>
  <c r="O19" i="26"/>
  <c r="P20" i="26" s="1"/>
  <c r="J19" i="26"/>
  <c r="K18" i="26"/>
  <c r="J18" i="26"/>
  <c r="I17" i="26"/>
  <c r="O16" i="26"/>
  <c r="P17" i="26" s="1"/>
  <c r="J16" i="26"/>
  <c r="K15" i="26"/>
  <c r="J15" i="26"/>
  <c r="I14" i="26"/>
  <c r="O13" i="26"/>
  <c r="P14" i="26" s="1"/>
  <c r="K12" i="26"/>
  <c r="Q353" i="26" l="1"/>
  <c r="Q45" i="26"/>
  <c r="I320" i="26"/>
  <c r="Q320" i="26" s="1"/>
  <c r="Q91" i="26"/>
  <c r="Q193" i="26"/>
  <c r="I328" i="26"/>
  <c r="Q328" i="26" s="1"/>
  <c r="Q150" i="26"/>
  <c r="Q331" i="26"/>
  <c r="Q14" i="26"/>
  <c r="Q101" i="26"/>
  <c r="Q104" i="26"/>
  <c r="Q135" i="26"/>
  <c r="Q141" i="26"/>
  <c r="Q29" i="26"/>
  <c r="Q190" i="26"/>
  <c r="I289" i="26"/>
  <c r="Q289" i="26" s="1"/>
  <c r="Q144" i="26"/>
  <c r="Q175" i="26"/>
  <c r="Q284" i="26"/>
  <c r="Q307" i="26"/>
  <c r="Q97" i="26"/>
  <c r="Q228" i="26"/>
  <c r="Q184" i="26"/>
  <c r="Q38" i="26"/>
  <c r="Q268" i="26"/>
  <c r="Q336" i="26"/>
  <c r="Q54" i="26"/>
  <c r="Q79" i="26"/>
  <c r="Q225" i="26"/>
  <c r="Q82" i="26"/>
  <c r="Q209" i="26"/>
  <c r="Q125" i="26"/>
  <c r="Q169" i="26"/>
  <c r="Q85" i="26"/>
  <c r="Q297" i="26"/>
  <c r="Q172" i="26"/>
  <c r="Q346" i="26"/>
  <c r="Q238" i="26"/>
  <c r="Q244" i="26"/>
  <c r="Q60" i="26"/>
  <c r="Q107" i="26"/>
  <c r="I302" i="26"/>
  <c r="Q302" i="26" s="1"/>
  <c r="Q312" i="26"/>
  <c r="Q41" i="26"/>
  <c r="Q187" i="26"/>
  <c r="Q196" i="26"/>
  <c r="Q206" i="26"/>
  <c r="Q250" i="26"/>
  <c r="Q260" i="26"/>
  <c r="Q357" i="26"/>
  <c r="Q23" i="26"/>
  <c r="Q32" i="26"/>
  <c r="Q70" i="26"/>
  <c r="Q113" i="26"/>
  <c r="Q122" i="26"/>
  <c r="Q159" i="26"/>
  <c r="Q178" i="26"/>
  <c r="Q215" i="26"/>
  <c r="Q273" i="26"/>
  <c r="Q349" i="26"/>
  <c r="Q234" i="26"/>
  <c r="Q323" i="26"/>
  <c r="Q199" i="26"/>
  <c r="Q17" i="26"/>
  <c r="Q26" i="26"/>
  <c r="Q35" i="26"/>
  <c r="Q116" i="26"/>
  <c r="Q132" i="26"/>
  <c r="Q181" i="26"/>
  <c r="Q276" i="26"/>
  <c r="Q281" i="26"/>
  <c r="Q294" i="26"/>
  <c r="Q341" i="26"/>
  <c r="Q94" i="26"/>
  <c r="Q253" i="26"/>
  <c r="Q51" i="26"/>
  <c r="Q48" i="26"/>
  <c r="Q57" i="26"/>
  <c r="Q67" i="26"/>
  <c r="Q76" i="26"/>
  <c r="Q138" i="26"/>
  <c r="Q147" i="26"/>
  <c r="Q156" i="26"/>
  <c r="Q165" i="26"/>
  <c r="Q212" i="26"/>
  <c r="Q221" i="26"/>
  <c r="Q64" i="26"/>
  <c r="Q73" i="26"/>
  <c r="Q153" i="26"/>
  <c r="Q162" i="26"/>
  <c r="Q218" i="26"/>
  <c r="Q231" i="26"/>
  <c r="Q315" i="26"/>
  <c r="Q129" i="26"/>
  <c r="Q88" i="26"/>
  <c r="Q241" i="26"/>
  <c r="Q247" i="26"/>
  <c r="Q263" i="26"/>
  <c r="Q202" i="26"/>
  <c r="Q257" i="26"/>
  <c r="Q20" i="26"/>
  <c r="Q110" i="26"/>
  <c r="Q119" i="26"/>
  <c r="H277" i="25"/>
  <c r="I278" i="25" s="1"/>
  <c r="O275" i="25"/>
  <c r="P278" i="25" s="1"/>
  <c r="J275" i="25"/>
  <c r="K274" i="25"/>
  <c r="J274" i="25"/>
  <c r="I273" i="25"/>
  <c r="O271" i="25"/>
  <c r="P273" i="25" s="1"/>
  <c r="J271" i="25"/>
  <c r="K270" i="25"/>
  <c r="J270" i="25"/>
  <c r="I269" i="25"/>
  <c r="O267" i="25"/>
  <c r="P269" i="25" s="1"/>
  <c r="J267" i="25"/>
  <c r="K266" i="25"/>
  <c r="J266" i="25"/>
  <c r="I265" i="25"/>
  <c r="O263" i="25"/>
  <c r="P265" i="25" s="1"/>
  <c r="J263" i="25"/>
  <c r="K262" i="25"/>
  <c r="J262" i="25"/>
  <c r="I261" i="25"/>
  <c r="O259" i="25"/>
  <c r="P261" i="25" s="1"/>
  <c r="J259" i="25"/>
  <c r="J258" i="25"/>
  <c r="I257" i="25"/>
  <c r="O255" i="25"/>
  <c r="P257" i="25" s="1"/>
  <c r="J255" i="25"/>
  <c r="K254" i="25"/>
  <c r="J254" i="25"/>
  <c r="H252" i="25"/>
  <c r="I253" i="25" s="1"/>
  <c r="O250" i="25"/>
  <c r="P253" i="25" s="1"/>
  <c r="J250" i="25"/>
  <c r="K249" i="25"/>
  <c r="J249" i="25"/>
  <c r="I248" i="25"/>
  <c r="O246" i="25"/>
  <c r="P248" i="25" s="1"/>
  <c r="J246" i="25"/>
  <c r="K245" i="25"/>
  <c r="J245" i="25"/>
  <c r="I244" i="25"/>
  <c r="J243" i="25"/>
  <c r="O242" i="25"/>
  <c r="P244" i="25" s="1"/>
  <c r="J242" i="25"/>
  <c r="K241" i="25"/>
  <c r="J241" i="25"/>
  <c r="I240" i="25"/>
  <c r="O238" i="25"/>
  <c r="P240" i="25" s="1"/>
  <c r="J238" i="25"/>
  <c r="K237" i="25"/>
  <c r="J237" i="25"/>
  <c r="I236" i="25"/>
  <c r="O234" i="25"/>
  <c r="P236" i="25" s="1"/>
  <c r="J234" i="25"/>
  <c r="K233" i="25"/>
  <c r="J233" i="25"/>
  <c r="I232" i="25"/>
  <c r="O230" i="25"/>
  <c r="P232" i="25" s="1"/>
  <c r="J230" i="25"/>
  <c r="K229" i="25"/>
  <c r="J229" i="25"/>
  <c r="I228" i="25"/>
  <c r="O226" i="25"/>
  <c r="P228" i="25" s="1"/>
  <c r="J226" i="25"/>
  <c r="K225" i="25"/>
  <c r="J225" i="25"/>
  <c r="I224" i="25"/>
  <c r="O222" i="25"/>
  <c r="P224" i="25" s="1"/>
  <c r="J222" i="25"/>
  <c r="K221" i="25"/>
  <c r="J221" i="25"/>
  <c r="I220" i="25"/>
  <c r="O218" i="25"/>
  <c r="P220" i="25" s="1"/>
  <c r="K217" i="25"/>
  <c r="I216" i="25"/>
  <c r="O214" i="25"/>
  <c r="P216" i="25" s="1"/>
  <c r="H211" i="25"/>
  <c r="I212" i="25" s="1"/>
  <c r="O209" i="25"/>
  <c r="P212" i="25" s="1"/>
  <c r="J209" i="25"/>
  <c r="K208" i="25"/>
  <c r="J208" i="25"/>
  <c r="I207" i="25"/>
  <c r="O205" i="25"/>
  <c r="P207" i="25" s="1"/>
  <c r="J205" i="25"/>
  <c r="K204" i="25"/>
  <c r="J204" i="25"/>
  <c r="I203" i="25"/>
  <c r="O201" i="25"/>
  <c r="P203" i="25" s="1"/>
  <c r="J201" i="25"/>
  <c r="K200" i="25"/>
  <c r="J200" i="25"/>
  <c r="I199" i="25"/>
  <c r="O197" i="25"/>
  <c r="P199" i="25" s="1"/>
  <c r="J197" i="25"/>
  <c r="K196" i="25"/>
  <c r="J196" i="25"/>
  <c r="I195" i="25"/>
  <c r="O193" i="25"/>
  <c r="P195" i="25" s="1"/>
  <c r="J193" i="25"/>
  <c r="K192" i="25"/>
  <c r="J192" i="25"/>
  <c r="I191" i="25"/>
  <c r="O189" i="25"/>
  <c r="P191" i="25" s="1"/>
  <c r="J189" i="25"/>
  <c r="K188" i="25"/>
  <c r="J188" i="25"/>
  <c r="I187" i="25"/>
  <c r="O185" i="25"/>
  <c r="P187" i="25" s="1"/>
  <c r="K184" i="25"/>
  <c r="I183" i="25"/>
  <c r="O181" i="25"/>
  <c r="P183" i="25" s="1"/>
  <c r="K180" i="25"/>
  <c r="H178" i="25"/>
  <c r="I179" i="25" s="1"/>
  <c r="O176" i="25"/>
  <c r="P179" i="25" s="1"/>
  <c r="J176" i="25"/>
  <c r="K175" i="25"/>
  <c r="J175" i="25"/>
  <c r="I174" i="25"/>
  <c r="O172" i="25"/>
  <c r="P174" i="25" s="1"/>
  <c r="J172" i="25"/>
  <c r="K171" i="25"/>
  <c r="J171" i="25"/>
  <c r="I170" i="25"/>
  <c r="O168" i="25"/>
  <c r="P170" i="25" s="1"/>
  <c r="J168" i="25"/>
  <c r="K167" i="25"/>
  <c r="J167" i="25"/>
  <c r="I166" i="25"/>
  <c r="O164" i="25"/>
  <c r="P166" i="25" s="1"/>
  <c r="J164" i="25"/>
  <c r="K163" i="25"/>
  <c r="J163" i="25"/>
  <c r="I162" i="25"/>
  <c r="O160" i="25"/>
  <c r="P162" i="25" s="1"/>
  <c r="K159" i="25"/>
  <c r="I158" i="25"/>
  <c r="O156" i="25"/>
  <c r="P158" i="25" s="1"/>
  <c r="K155" i="25"/>
  <c r="H153" i="25"/>
  <c r="I154" i="25" s="1"/>
  <c r="O151" i="25"/>
  <c r="P154" i="25" s="1"/>
  <c r="J151" i="25"/>
  <c r="K150" i="25"/>
  <c r="J150" i="25"/>
  <c r="I149" i="25"/>
  <c r="O147" i="25"/>
  <c r="P149" i="25" s="1"/>
  <c r="K146" i="25"/>
  <c r="I145" i="25"/>
  <c r="O143" i="25"/>
  <c r="P145" i="25" s="1"/>
  <c r="K142" i="25"/>
  <c r="H140" i="25"/>
  <c r="I141" i="25" s="1"/>
  <c r="O138" i="25"/>
  <c r="P141" i="25" s="1"/>
  <c r="J138" i="25"/>
  <c r="K137" i="25"/>
  <c r="J137" i="25"/>
  <c r="I136" i="25"/>
  <c r="O134" i="25"/>
  <c r="P136" i="25" s="1"/>
  <c r="J134" i="25"/>
  <c r="K133" i="25"/>
  <c r="J133" i="25"/>
  <c r="I132" i="25"/>
  <c r="O130" i="25"/>
  <c r="P132" i="25" s="1"/>
  <c r="J130" i="25"/>
  <c r="K129" i="25"/>
  <c r="J129" i="25"/>
  <c r="I128" i="25"/>
  <c r="O126" i="25"/>
  <c r="P128" i="25" s="1"/>
  <c r="K125" i="25"/>
  <c r="I124" i="25"/>
  <c r="O122" i="25"/>
  <c r="P124" i="25" s="1"/>
  <c r="K121" i="25"/>
  <c r="O119" i="25"/>
  <c r="G119" i="25"/>
  <c r="H119" i="25" s="1"/>
  <c r="O118" i="25"/>
  <c r="G118" i="25"/>
  <c r="H118" i="25" s="1"/>
  <c r="I120" i="25" s="1"/>
  <c r="F118" i="25"/>
  <c r="O115" i="25"/>
  <c r="G115" i="25"/>
  <c r="H115" i="25" s="1"/>
  <c r="O114" i="25"/>
  <c r="J114" i="25"/>
  <c r="G114" i="25"/>
  <c r="F114" i="25"/>
  <c r="H114" i="25" s="1"/>
  <c r="I116" i="25" s="1"/>
  <c r="J113" i="25"/>
  <c r="O111" i="25"/>
  <c r="J111" i="25"/>
  <c r="G111" i="25"/>
  <c r="H111" i="25" s="1"/>
  <c r="F111" i="25"/>
  <c r="O110" i="25"/>
  <c r="J110" i="25"/>
  <c r="G110" i="25"/>
  <c r="F110" i="25"/>
  <c r="K109" i="25"/>
  <c r="J109" i="25"/>
  <c r="O106" i="25"/>
  <c r="J106" i="25"/>
  <c r="G106" i="25"/>
  <c r="F106" i="25"/>
  <c r="O105" i="25"/>
  <c r="J105" i="25"/>
  <c r="G105" i="25"/>
  <c r="H105" i="25" s="1"/>
  <c r="F105" i="25"/>
  <c r="K104" i="25"/>
  <c r="J104" i="25"/>
  <c r="O102" i="25"/>
  <c r="P103" i="25" s="1"/>
  <c r="J102" i="25"/>
  <c r="G102" i="25"/>
  <c r="H102" i="25" s="1"/>
  <c r="I103" i="25" s="1"/>
  <c r="Q103" i="25" s="1"/>
  <c r="F102" i="25"/>
  <c r="K101" i="25"/>
  <c r="J101" i="25"/>
  <c r="O99" i="25"/>
  <c r="O98" i="25"/>
  <c r="P100" i="25" s="1"/>
  <c r="G98" i="25"/>
  <c r="H98" i="25" s="1"/>
  <c r="I100" i="25" s="1"/>
  <c r="F98" i="25"/>
  <c r="K97" i="25"/>
  <c r="J97" i="25"/>
  <c r="O95" i="25"/>
  <c r="G95" i="25"/>
  <c r="F95" i="25"/>
  <c r="H95" i="25" s="1"/>
  <c r="O94" i="25"/>
  <c r="J94" i="25"/>
  <c r="G94" i="25"/>
  <c r="F94" i="25"/>
  <c r="K93" i="25"/>
  <c r="J93" i="25"/>
  <c r="O91" i="25"/>
  <c r="H91" i="25"/>
  <c r="O90" i="25"/>
  <c r="J90" i="25"/>
  <c r="H90" i="25"/>
  <c r="I92" i="25" s="1"/>
  <c r="J89" i="25"/>
  <c r="O87" i="25"/>
  <c r="J87" i="25"/>
  <c r="G87" i="25"/>
  <c r="F87" i="25"/>
  <c r="H87" i="25" s="1"/>
  <c r="O86" i="25"/>
  <c r="J86" i="25"/>
  <c r="G86" i="25"/>
  <c r="F86" i="25"/>
  <c r="K85" i="25"/>
  <c r="J85" i="25"/>
  <c r="O82" i="25"/>
  <c r="J82" i="25"/>
  <c r="G82" i="25"/>
  <c r="F82" i="25"/>
  <c r="O81" i="25"/>
  <c r="P84" i="25" s="1"/>
  <c r="J81" i="25"/>
  <c r="G81" i="25"/>
  <c r="F81" i="25"/>
  <c r="H81" i="25" s="1"/>
  <c r="K80" i="25"/>
  <c r="J80" i="25"/>
  <c r="O78" i="25"/>
  <c r="P79" i="25" s="1"/>
  <c r="J78" i="25"/>
  <c r="G78" i="25"/>
  <c r="F78" i="25"/>
  <c r="H78" i="25" s="1"/>
  <c r="I79" i="25" s="1"/>
  <c r="K77" i="25"/>
  <c r="J77" i="25"/>
  <c r="O75" i="25"/>
  <c r="O74" i="25"/>
  <c r="P76" i="25" s="1"/>
  <c r="G74" i="25"/>
  <c r="F74" i="25"/>
  <c r="H74" i="25" s="1"/>
  <c r="I76" i="25" s="1"/>
  <c r="K73" i="25"/>
  <c r="J73" i="25"/>
  <c r="O71" i="25"/>
  <c r="G71" i="25"/>
  <c r="H71" i="25" s="1"/>
  <c r="F71" i="25"/>
  <c r="O70" i="25"/>
  <c r="J70" i="25"/>
  <c r="G70" i="25"/>
  <c r="F70" i="25"/>
  <c r="K69" i="25"/>
  <c r="J69" i="25"/>
  <c r="O67" i="25"/>
  <c r="G67" i="25"/>
  <c r="F67" i="25"/>
  <c r="O66" i="25"/>
  <c r="G66" i="25"/>
  <c r="H66" i="25" s="1"/>
  <c r="I68" i="25" s="1"/>
  <c r="F66" i="25"/>
  <c r="J65" i="25"/>
  <c r="O63" i="25"/>
  <c r="G63" i="25"/>
  <c r="H63" i="25" s="1"/>
  <c r="F63" i="25"/>
  <c r="O62" i="25"/>
  <c r="J62" i="25"/>
  <c r="G62" i="25"/>
  <c r="F62" i="25"/>
  <c r="K61" i="25"/>
  <c r="J61" i="25"/>
  <c r="O58" i="25"/>
  <c r="G58" i="25"/>
  <c r="F58" i="25"/>
  <c r="O57" i="25"/>
  <c r="G57" i="25"/>
  <c r="H57" i="25" s="1"/>
  <c r="F57" i="25"/>
  <c r="K56" i="25"/>
  <c r="J56" i="25"/>
  <c r="O54" i="25"/>
  <c r="G54" i="25"/>
  <c r="F54" i="25"/>
  <c r="H54" i="25" s="1"/>
  <c r="O53" i="25"/>
  <c r="J53" i="25"/>
  <c r="G53" i="25"/>
  <c r="F53" i="25"/>
  <c r="K52" i="25"/>
  <c r="J52" i="25"/>
  <c r="O50" i="25"/>
  <c r="G50" i="25"/>
  <c r="F50" i="25"/>
  <c r="O49" i="25"/>
  <c r="G49" i="25"/>
  <c r="F49" i="25"/>
  <c r="H49" i="25" s="1"/>
  <c r="I51" i="25" s="1"/>
  <c r="K48" i="25"/>
  <c r="J48" i="25"/>
  <c r="O46" i="25"/>
  <c r="P47" i="25" s="1"/>
  <c r="J46" i="25"/>
  <c r="G46" i="25"/>
  <c r="F46" i="25"/>
  <c r="H46" i="25" s="1"/>
  <c r="I47" i="25" s="1"/>
  <c r="K45" i="25"/>
  <c r="J45" i="25"/>
  <c r="O43" i="25"/>
  <c r="G43" i="25"/>
  <c r="F43" i="25"/>
  <c r="O42" i="25"/>
  <c r="J42" i="25"/>
  <c r="G42" i="25"/>
  <c r="H42" i="25" s="1"/>
  <c r="I44" i="25" s="1"/>
  <c r="F42" i="25"/>
  <c r="K41" i="25"/>
  <c r="J41" i="25"/>
  <c r="O38" i="25"/>
  <c r="P40" i="25" s="1"/>
  <c r="J38" i="25"/>
  <c r="G38" i="25"/>
  <c r="H38" i="25" s="1"/>
  <c r="I40" i="25" s="1"/>
  <c r="F38" i="25"/>
  <c r="K37" i="25"/>
  <c r="J37" i="25"/>
  <c r="O35" i="25"/>
  <c r="O34" i="25"/>
  <c r="P36" i="25" s="1"/>
  <c r="G34" i="25"/>
  <c r="H34" i="25" s="1"/>
  <c r="I36" i="25" s="1"/>
  <c r="F34" i="25"/>
  <c r="K33" i="25"/>
  <c r="O31" i="25"/>
  <c r="P32" i="25" s="1"/>
  <c r="J31" i="25"/>
  <c r="G31" i="25"/>
  <c r="F31" i="25"/>
  <c r="H31" i="25" s="1"/>
  <c r="I32" i="25" s="1"/>
  <c r="K30" i="25"/>
  <c r="J30" i="25"/>
  <c r="O28" i="25"/>
  <c r="P29" i="25" s="1"/>
  <c r="J28" i="25"/>
  <c r="G28" i="25"/>
  <c r="F28" i="25"/>
  <c r="H28" i="25" s="1"/>
  <c r="I29" i="25" s="1"/>
  <c r="K27" i="25"/>
  <c r="J27" i="25"/>
  <c r="O25" i="25"/>
  <c r="P26" i="25" s="1"/>
  <c r="J25" i="25"/>
  <c r="G25" i="25"/>
  <c r="F25" i="25"/>
  <c r="H25" i="25" s="1"/>
  <c r="I26" i="25" s="1"/>
  <c r="K24" i="25"/>
  <c r="J24" i="25"/>
  <c r="O22" i="25"/>
  <c r="O21" i="25"/>
  <c r="P23" i="25" s="1"/>
  <c r="H21" i="25"/>
  <c r="I23" i="25" s="1"/>
  <c r="K20" i="25"/>
  <c r="O18" i="25"/>
  <c r="G18" i="25"/>
  <c r="F18" i="25"/>
  <c r="O17" i="25"/>
  <c r="J17" i="25"/>
  <c r="G17" i="25"/>
  <c r="H17" i="25" s="1"/>
  <c r="F17" i="25"/>
  <c r="K16" i="25"/>
  <c r="J16" i="25"/>
  <c r="O14" i="25"/>
  <c r="O13" i="25"/>
  <c r="P15" i="25" s="1"/>
  <c r="G13" i="25"/>
  <c r="H13" i="25" s="1"/>
  <c r="I15" i="25" s="1"/>
  <c r="F13" i="25"/>
  <c r="K12" i="25"/>
  <c r="H18" i="25" l="1"/>
  <c r="H43" i="25"/>
  <c r="H50" i="25"/>
  <c r="H53" i="25"/>
  <c r="I55" i="25" s="1"/>
  <c r="H58" i="25"/>
  <c r="I60" i="25" s="1"/>
  <c r="H62" i="25"/>
  <c r="I64" i="25" s="1"/>
  <c r="H67" i="25"/>
  <c r="H70" i="25"/>
  <c r="I72" i="25" s="1"/>
  <c r="H82" i="25"/>
  <c r="I84" i="25" s="1"/>
  <c r="Q84" i="25" s="1"/>
  <c r="H86" i="25"/>
  <c r="I88" i="25" s="1"/>
  <c r="H94" i="25"/>
  <c r="I96" i="25" s="1"/>
  <c r="H106" i="25"/>
  <c r="I108" i="25" s="1"/>
  <c r="H110" i="25"/>
  <c r="I112" i="25" s="1"/>
  <c r="Q40" i="25"/>
  <c r="P92" i="25"/>
  <c r="Q92" i="25" s="1"/>
  <c r="P55" i="25"/>
  <c r="Q55" i="25" s="1"/>
  <c r="Q79" i="25"/>
  <c r="Q149" i="25"/>
  <c r="Q154" i="25"/>
  <c r="Q212" i="25"/>
  <c r="Q216" i="25"/>
  <c r="Q224" i="25"/>
  <c r="Q232" i="25"/>
  <c r="Q240" i="25"/>
  <c r="Q257" i="25"/>
  <c r="Q141" i="25"/>
  <c r="Q244" i="25"/>
  <c r="P19" i="25"/>
  <c r="P60" i="25"/>
  <c r="P68" i="25"/>
  <c r="Q128" i="25"/>
  <c r="Q136" i="25"/>
  <c r="Q23" i="25"/>
  <c r="P88" i="25"/>
  <c r="Q100" i="25"/>
  <c r="Q15" i="25"/>
  <c r="P44" i="25"/>
  <c r="Q44" i="25" s="1"/>
  <c r="P51" i="25"/>
  <c r="Q51" i="25" s="1"/>
  <c r="P64" i="25"/>
  <c r="P72" i="25"/>
  <c r="Q72" i="25" s="1"/>
  <c r="Q76" i="25"/>
  <c r="P96" i="25"/>
  <c r="Q96" i="25" s="1"/>
  <c r="P108" i="25"/>
  <c r="Q162" i="25"/>
  <c r="Q170" i="25"/>
  <c r="Q179" i="25"/>
  <c r="Q183" i="25"/>
  <c r="Q191" i="25"/>
  <c r="Q199" i="25"/>
  <c r="Q207" i="25"/>
  <c r="Q261" i="25"/>
  <c r="Q269" i="25"/>
  <c r="Q278" i="25"/>
  <c r="I19" i="25"/>
  <c r="Q26" i="25"/>
  <c r="Q29" i="25"/>
  <c r="Q32" i="25"/>
  <c r="Q36" i="25"/>
  <c r="Q47" i="25"/>
  <c r="Q68" i="25"/>
  <c r="P112" i="25"/>
  <c r="Q124" i="25"/>
  <c r="Q132" i="25"/>
  <c r="Q158" i="25"/>
  <c r="Q166" i="25"/>
  <c r="Q174" i="25"/>
  <c r="Q187" i="25"/>
  <c r="Q195" i="25"/>
  <c r="Q203" i="25"/>
  <c r="Q220" i="25"/>
  <c r="Q228" i="25"/>
  <c r="Q236" i="25"/>
  <c r="Q265" i="25"/>
  <c r="Q273" i="25"/>
  <c r="P116" i="25"/>
  <c r="Q116" i="25" s="1"/>
  <c r="P120" i="25"/>
  <c r="Q120" i="25" s="1"/>
  <c r="Q145" i="25"/>
  <c r="Q248" i="25"/>
  <c r="Q253" i="25"/>
  <c r="Q64" i="25" l="1"/>
  <c r="Q60" i="25"/>
  <c r="Q112" i="25"/>
  <c r="Q108" i="25"/>
  <c r="Q19" i="25"/>
  <c r="Q88" i="25"/>
  <c r="O173" i="23" l="1"/>
  <c r="O177" i="23"/>
  <c r="O193" i="23"/>
  <c r="I1560" i="23"/>
  <c r="O1559" i="23"/>
  <c r="O1558" i="23"/>
  <c r="J1558" i="23"/>
  <c r="O1557" i="23"/>
  <c r="J1557" i="23"/>
  <c r="K1556" i="23"/>
  <c r="J1556" i="23"/>
  <c r="I1555" i="23"/>
  <c r="P1555" i="23" s="1"/>
  <c r="Q1555" i="23" s="1"/>
  <c r="O1554" i="23"/>
  <c r="K1553" i="23"/>
  <c r="O1549" i="23"/>
  <c r="H1549" i="23"/>
  <c r="O1548" i="23"/>
  <c r="P1552" i="23" s="1"/>
  <c r="H1548" i="23"/>
  <c r="I1552" i="23" s="1"/>
  <c r="I1545" i="23"/>
  <c r="O1544" i="23"/>
  <c r="P1545" i="23" s="1"/>
  <c r="K1542" i="23"/>
  <c r="J1542" i="23"/>
  <c r="O1540" i="23"/>
  <c r="P1541" i="23" s="1"/>
  <c r="H1540" i="23"/>
  <c r="I1541" i="23" s="1"/>
  <c r="I1537" i="23"/>
  <c r="O1536" i="23"/>
  <c r="O1535" i="23"/>
  <c r="O1534" i="23"/>
  <c r="K1532" i="23"/>
  <c r="J1532" i="23"/>
  <c r="O1530" i="23"/>
  <c r="K1530" i="23"/>
  <c r="H1530" i="23"/>
  <c r="O1529" i="23"/>
  <c r="K1529" i="23"/>
  <c r="H1529" i="23"/>
  <c r="O1528" i="23"/>
  <c r="K1528" i="23"/>
  <c r="H1528" i="23"/>
  <c r="O1527" i="23"/>
  <c r="K1527" i="23"/>
  <c r="H1527" i="23"/>
  <c r="O1523" i="23"/>
  <c r="O1522" i="23"/>
  <c r="O1521" i="23"/>
  <c r="H1521" i="23"/>
  <c r="I1524" i="23" s="1"/>
  <c r="I1518" i="23"/>
  <c r="O1517" i="23"/>
  <c r="P1518" i="23" s="1"/>
  <c r="K1516" i="23"/>
  <c r="J1516" i="23"/>
  <c r="O1514" i="23"/>
  <c r="O1513" i="23"/>
  <c r="H1513" i="23"/>
  <c r="O1512" i="23"/>
  <c r="H1512" i="23"/>
  <c r="O1511" i="23"/>
  <c r="H1511" i="23"/>
  <c r="I1515" i="23" s="1"/>
  <c r="K1509" i="23"/>
  <c r="O1507" i="23"/>
  <c r="O1506" i="23"/>
  <c r="O1505" i="23"/>
  <c r="O1504" i="23"/>
  <c r="H1503" i="23"/>
  <c r="I1508" i="23" s="1"/>
  <c r="I1500" i="23"/>
  <c r="O1499" i="23"/>
  <c r="P1500" i="23" s="1"/>
  <c r="O1498" i="23"/>
  <c r="K1497" i="23"/>
  <c r="J1497" i="23"/>
  <c r="O1495" i="23"/>
  <c r="K1495" i="23"/>
  <c r="H1495" i="23"/>
  <c r="O1494" i="23"/>
  <c r="K1494" i="23"/>
  <c r="H1494" i="23"/>
  <c r="O1493" i="23"/>
  <c r="K1493" i="23"/>
  <c r="H1493" i="23"/>
  <c r="O1492" i="23"/>
  <c r="K1492" i="23"/>
  <c r="H1492" i="23"/>
  <c r="I1489" i="23"/>
  <c r="O1488" i="23"/>
  <c r="O1487" i="23"/>
  <c r="O1486" i="23"/>
  <c r="O1485" i="23"/>
  <c r="O1481" i="23"/>
  <c r="K1481" i="23"/>
  <c r="H1481" i="23"/>
  <c r="O1480" i="23"/>
  <c r="K1480" i="23"/>
  <c r="H1480" i="23"/>
  <c r="O1479" i="23"/>
  <c r="K1479" i="23"/>
  <c r="H1479" i="23"/>
  <c r="O1478" i="23"/>
  <c r="K1478" i="23"/>
  <c r="H1478" i="23"/>
  <c r="K1476" i="23"/>
  <c r="I1475" i="23"/>
  <c r="O1474" i="23"/>
  <c r="P1475" i="23" s="1"/>
  <c r="K1473" i="23"/>
  <c r="J1473" i="23"/>
  <c r="O1471" i="23"/>
  <c r="O1470" i="23"/>
  <c r="O1469" i="23"/>
  <c r="O1468" i="23"/>
  <c r="H1468" i="23"/>
  <c r="I1472" i="23" s="1"/>
  <c r="O1464" i="23"/>
  <c r="P1465" i="23" s="1"/>
  <c r="H1464" i="23"/>
  <c r="I1465" i="23" s="1"/>
  <c r="K1463" i="23"/>
  <c r="O1461" i="23"/>
  <c r="K1461" i="23"/>
  <c r="H1461" i="23"/>
  <c r="O1459" i="23"/>
  <c r="K1459" i="23"/>
  <c r="H1459" i="23"/>
  <c r="O1458" i="23"/>
  <c r="K1458" i="23"/>
  <c r="H1458" i="23"/>
  <c r="O1454" i="23"/>
  <c r="H1454" i="23"/>
  <c r="I1455" i="23" s="1"/>
  <c r="O1453" i="23"/>
  <c r="P1455" i="23" s="1"/>
  <c r="I1451" i="23"/>
  <c r="O1450" i="23"/>
  <c r="P1451" i="23" s="1"/>
  <c r="J1450" i="23"/>
  <c r="K1449" i="23"/>
  <c r="O1446" i="23"/>
  <c r="P1448" i="23" s="1"/>
  <c r="H1446" i="23"/>
  <c r="I1448" i="23" s="1"/>
  <c r="H1443" i="23"/>
  <c r="H1441" i="23"/>
  <c r="H1440" i="23"/>
  <c r="O1439" i="23"/>
  <c r="P1444" i="23" s="1"/>
  <c r="H1439" i="23"/>
  <c r="K1438" i="23"/>
  <c r="H1436" i="23"/>
  <c r="H1434" i="23"/>
  <c r="H1433" i="23"/>
  <c r="O1432" i="23"/>
  <c r="P1437" i="23" s="1"/>
  <c r="H1432" i="23"/>
  <c r="H1429" i="23"/>
  <c r="H1427" i="23"/>
  <c r="H1426" i="23"/>
  <c r="O1425" i="23"/>
  <c r="P1430" i="23" s="1"/>
  <c r="H1425" i="23"/>
  <c r="O1422" i="23"/>
  <c r="P1423" i="23" s="1"/>
  <c r="J1422" i="23"/>
  <c r="H1422" i="23"/>
  <c r="I1423" i="23" s="1"/>
  <c r="Q1423" i="23" s="1"/>
  <c r="K1421" i="23"/>
  <c r="H1419" i="23"/>
  <c r="O1418" i="23"/>
  <c r="P1420" i="23" s="1"/>
  <c r="H1418" i="23"/>
  <c r="I1420" i="23" s="1"/>
  <c r="H1415" i="23"/>
  <c r="H1413" i="23"/>
  <c r="H1412" i="23"/>
  <c r="O1411" i="23"/>
  <c r="P1416" i="23" s="1"/>
  <c r="H1411" i="23"/>
  <c r="K1410" i="23"/>
  <c r="H1408" i="23"/>
  <c r="H1406" i="23"/>
  <c r="H1405" i="23"/>
  <c r="O1404" i="23"/>
  <c r="P1409" i="23" s="1"/>
  <c r="H1404" i="23"/>
  <c r="H1401" i="23"/>
  <c r="H1399" i="23"/>
  <c r="H1398" i="23"/>
  <c r="O1397" i="23"/>
  <c r="P1402" i="23" s="1"/>
  <c r="H1397" i="23"/>
  <c r="I1395" i="23"/>
  <c r="O1394" i="23"/>
  <c r="P1395" i="23" s="1"/>
  <c r="J1394" i="23"/>
  <c r="K1393" i="23"/>
  <c r="O1390" i="23"/>
  <c r="P1392" i="23" s="1"/>
  <c r="H1390" i="23"/>
  <c r="I1392" i="23" s="1"/>
  <c r="H1387" i="23"/>
  <c r="H1385" i="23"/>
  <c r="H1384" i="23"/>
  <c r="O1383" i="23"/>
  <c r="P1388" i="23" s="1"/>
  <c r="H1383" i="23"/>
  <c r="K1382" i="23"/>
  <c r="H1380" i="23"/>
  <c r="H1378" i="23"/>
  <c r="H1377" i="23"/>
  <c r="O1376" i="23"/>
  <c r="P1381" i="23" s="1"/>
  <c r="H1376" i="23"/>
  <c r="H1373" i="23"/>
  <c r="H1371" i="23"/>
  <c r="H1370" i="23"/>
  <c r="O1369" i="23"/>
  <c r="P1374" i="23" s="1"/>
  <c r="H1369" i="23"/>
  <c r="O1366" i="23"/>
  <c r="P1367" i="23" s="1"/>
  <c r="J1366" i="23"/>
  <c r="H1366" i="23"/>
  <c r="I1367" i="23" s="1"/>
  <c r="Q1367" i="23" s="1"/>
  <c r="K1365" i="23"/>
  <c r="H1363" i="23"/>
  <c r="O1362" i="23"/>
  <c r="P1364" i="23" s="1"/>
  <c r="H1362" i="23"/>
  <c r="I1364" i="23" s="1"/>
  <c r="H1359" i="23"/>
  <c r="H1357" i="23"/>
  <c r="H1356" i="23"/>
  <c r="O1355" i="23"/>
  <c r="P1360" i="23" s="1"/>
  <c r="H1355" i="23"/>
  <c r="K1354" i="23"/>
  <c r="H1352" i="23"/>
  <c r="H1350" i="23"/>
  <c r="H1349" i="23"/>
  <c r="O1348" i="23"/>
  <c r="P1353" i="23" s="1"/>
  <c r="H1348" i="23"/>
  <c r="H1345" i="23"/>
  <c r="H1343" i="23"/>
  <c r="H1342" i="23"/>
  <c r="O1341" i="23"/>
  <c r="P1346" i="23" s="1"/>
  <c r="H1341" i="23"/>
  <c r="O1338" i="23"/>
  <c r="P1339" i="23" s="1"/>
  <c r="J1338" i="23"/>
  <c r="H1338" i="23"/>
  <c r="I1339" i="23" s="1"/>
  <c r="Q1339" i="23" s="1"/>
  <c r="K1337" i="23"/>
  <c r="H1335" i="23"/>
  <c r="O1334" i="23"/>
  <c r="P1336" i="23" s="1"/>
  <c r="H1334" i="23"/>
  <c r="I1336" i="23" s="1"/>
  <c r="H1331" i="23"/>
  <c r="H1329" i="23"/>
  <c r="H1328" i="23"/>
  <c r="O1327" i="23"/>
  <c r="P1332" i="23" s="1"/>
  <c r="H1327" i="23"/>
  <c r="K1326" i="23"/>
  <c r="H1324" i="23"/>
  <c r="H1322" i="23"/>
  <c r="H1321" i="23"/>
  <c r="O1320" i="23"/>
  <c r="P1325" i="23" s="1"/>
  <c r="H1320" i="23"/>
  <c r="H1317" i="23"/>
  <c r="H1315" i="23"/>
  <c r="H1314" i="23"/>
  <c r="O1313" i="23"/>
  <c r="P1318" i="23" s="1"/>
  <c r="H1313" i="23"/>
  <c r="O1310" i="23"/>
  <c r="P1311" i="23" s="1"/>
  <c r="J1310" i="23"/>
  <c r="H1310" i="23"/>
  <c r="I1311" i="23" s="1"/>
  <c r="Q1311" i="23" s="1"/>
  <c r="K1309" i="23"/>
  <c r="H1307" i="23"/>
  <c r="O1306" i="23"/>
  <c r="P1308" i="23" s="1"/>
  <c r="H1306" i="23"/>
  <c r="I1308" i="23" s="1"/>
  <c r="H1303" i="23"/>
  <c r="H1301" i="23"/>
  <c r="H1300" i="23"/>
  <c r="O1299" i="23"/>
  <c r="P1304" i="23" s="1"/>
  <c r="H1299" i="23"/>
  <c r="K1298" i="23"/>
  <c r="H1296" i="23"/>
  <c r="H1294" i="23"/>
  <c r="H1293" i="23"/>
  <c r="O1292" i="23"/>
  <c r="P1297" i="23" s="1"/>
  <c r="H1292" i="23"/>
  <c r="H1289" i="23"/>
  <c r="H1287" i="23"/>
  <c r="H1286" i="23"/>
  <c r="O1285" i="23"/>
  <c r="P1290" i="23" s="1"/>
  <c r="H1285" i="23"/>
  <c r="O1282" i="23"/>
  <c r="P1283" i="23" s="1"/>
  <c r="J1282" i="23"/>
  <c r="H1282" i="23"/>
  <c r="I1283" i="23" s="1"/>
  <c r="Q1283" i="23" s="1"/>
  <c r="K1281" i="23"/>
  <c r="H1279" i="23"/>
  <c r="O1278" i="23"/>
  <c r="P1280" i="23" s="1"/>
  <c r="H1278" i="23"/>
  <c r="I1280" i="23" s="1"/>
  <c r="H1275" i="23"/>
  <c r="H1273" i="23"/>
  <c r="H1272" i="23"/>
  <c r="O1271" i="23"/>
  <c r="P1276" i="23" s="1"/>
  <c r="H1271" i="23"/>
  <c r="K1270" i="23"/>
  <c r="H1268" i="23"/>
  <c r="H1266" i="23"/>
  <c r="H1265" i="23"/>
  <c r="O1264" i="23"/>
  <c r="P1269" i="23" s="1"/>
  <c r="H1264" i="23"/>
  <c r="H1261" i="23"/>
  <c r="H1259" i="23"/>
  <c r="H1258" i="23"/>
  <c r="O1257" i="23"/>
  <c r="P1262" i="23" s="1"/>
  <c r="H1257" i="23"/>
  <c r="O1254" i="23"/>
  <c r="P1255" i="23" s="1"/>
  <c r="J1254" i="23"/>
  <c r="H1254" i="23"/>
  <c r="I1255" i="23" s="1"/>
  <c r="K1253" i="23"/>
  <c r="H1251" i="23"/>
  <c r="O1250" i="23"/>
  <c r="P1252" i="23" s="1"/>
  <c r="H1250" i="23"/>
  <c r="I1252" i="23" s="1"/>
  <c r="H1247" i="23"/>
  <c r="H1245" i="23"/>
  <c r="H1244" i="23"/>
  <c r="O1243" i="23"/>
  <c r="P1248" i="23" s="1"/>
  <c r="H1243" i="23"/>
  <c r="K1242" i="23"/>
  <c r="H1240" i="23"/>
  <c r="H1238" i="23"/>
  <c r="H1237" i="23"/>
  <c r="O1236" i="23"/>
  <c r="P1241" i="23" s="1"/>
  <c r="H1236" i="23"/>
  <c r="H1233" i="23"/>
  <c r="H1231" i="23"/>
  <c r="H1230" i="23"/>
  <c r="O1229" i="23"/>
  <c r="P1234" i="23" s="1"/>
  <c r="H1229" i="23"/>
  <c r="O1226" i="23"/>
  <c r="P1227" i="23" s="1"/>
  <c r="J1226" i="23"/>
  <c r="H1226" i="23"/>
  <c r="I1227" i="23" s="1"/>
  <c r="K1225" i="23"/>
  <c r="H1223" i="23"/>
  <c r="O1222" i="23"/>
  <c r="P1224" i="23" s="1"/>
  <c r="H1222" i="23"/>
  <c r="I1224" i="23" s="1"/>
  <c r="H1219" i="23"/>
  <c r="H1217" i="23"/>
  <c r="H1216" i="23"/>
  <c r="O1215" i="23"/>
  <c r="P1220" i="23" s="1"/>
  <c r="H1215" i="23"/>
  <c r="K1214" i="23"/>
  <c r="H1212" i="23"/>
  <c r="H1210" i="23"/>
  <c r="H1209" i="23"/>
  <c r="O1208" i="23"/>
  <c r="P1213" i="23" s="1"/>
  <c r="H1208" i="23"/>
  <c r="H1205" i="23"/>
  <c r="H1203" i="23"/>
  <c r="H1202" i="23"/>
  <c r="O1201" i="23"/>
  <c r="P1206" i="23" s="1"/>
  <c r="H1201" i="23"/>
  <c r="O1198" i="23"/>
  <c r="P1199" i="23" s="1"/>
  <c r="J1198" i="23"/>
  <c r="H1198" i="23"/>
  <c r="I1199" i="23" s="1"/>
  <c r="K1197" i="23"/>
  <c r="H1195" i="23"/>
  <c r="O1194" i="23"/>
  <c r="P1196" i="23" s="1"/>
  <c r="H1194" i="23"/>
  <c r="I1196" i="23" s="1"/>
  <c r="H1191" i="23"/>
  <c r="H1189" i="23"/>
  <c r="H1188" i="23"/>
  <c r="O1187" i="23"/>
  <c r="P1192" i="23" s="1"/>
  <c r="H1187" i="23"/>
  <c r="K1186" i="23"/>
  <c r="H1184" i="23"/>
  <c r="H1182" i="23"/>
  <c r="H1181" i="23"/>
  <c r="O1180" i="23"/>
  <c r="P1185" i="23" s="1"/>
  <c r="H1180" i="23"/>
  <c r="H1177" i="23"/>
  <c r="H1175" i="23"/>
  <c r="H1174" i="23"/>
  <c r="O1173" i="23"/>
  <c r="P1178" i="23" s="1"/>
  <c r="H1173" i="23"/>
  <c r="O1170" i="23"/>
  <c r="P1171" i="23" s="1"/>
  <c r="H1170" i="23"/>
  <c r="I1171" i="23" s="1"/>
  <c r="K1169" i="23"/>
  <c r="H1167" i="23"/>
  <c r="O1166" i="23"/>
  <c r="P1168" i="23" s="1"/>
  <c r="H1166" i="23"/>
  <c r="I1168" i="23" s="1"/>
  <c r="H1163" i="23"/>
  <c r="H1161" i="23"/>
  <c r="H1160" i="23"/>
  <c r="O1159" i="23"/>
  <c r="P1164" i="23" s="1"/>
  <c r="H1159" i="23"/>
  <c r="K1158" i="23"/>
  <c r="H1156" i="23"/>
  <c r="H1154" i="23"/>
  <c r="H1153" i="23"/>
  <c r="O1152" i="23"/>
  <c r="P1157" i="23" s="1"/>
  <c r="H1152" i="23"/>
  <c r="H1149" i="23"/>
  <c r="H1147" i="23"/>
  <c r="H1146" i="23"/>
  <c r="O1145" i="23"/>
  <c r="P1150" i="23" s="1"/>
  <c r="H1145" i="23"/>
  <c r="O1142" i="23"/>
  <c r="P1143" i="23" s="1"/>
  <c r="H1142" i="23"/>
  <c r="I1143" i="23" s="1"/>
  <c r="K1141" i="23"/>
  <c r="H1139" i="23"/>
  <c r="O1138" i="23"/>
  <c r="P1140" i="23" s="1"/>
  <c r="H1138" i="23"/>
  <c r="I1140" i="23" s="1"/>
  <c r="H1135" i="23"/>
  <c r="H1133" i="23"/>
  <c r="H1132" i="23"/>
  <c r="O1131" i="23"/>
  <c r="P1136" i="23" s="1"/>
  <c r="H1131" i="23"/>
  <c r="K1130" i="23"/>
  <c r="H1128" i="23"/>
  <c r="H1126" i="23"/>
  <c r="H1125" i="23"/>
  <c r="O1124" i="23"/>
  <c r="P1129" i="23" s="1"/>
  <c r="H1124" i="23"/>
  <c r="H1121" i="23"/>
  <c r="H1119" i="23"/>
  <c r="H1118" i="23"/>
  <c r="O1117" i="23"/>
  <c r="P1122" i="23" s="1"/>
  <c r="H1117" i="23"/>
  <c r="I1115" i="23"/>
  <c r="O1114" i="23"/>
  <c r="P1115" i="23" s="1"/>
  <c r="K1113" i="23"/>
  <c r="H1111" i="23"/>
  <c r="O1110" i="23"/>
  <c r="P1112" i="23" s="1"/>
  <c r="H1110" i="23"/>
  <c r="I1112" i="23" s="1"/>
  <c r="H1107" i="23"/>
  <c r="H1105" i="23"/>
  <c r="H1104" i="23"/>
  <c r="O1103" i="23"/>
  <c r="P1108" i="23" s="1"/>
  <c r="H1103" i="23"/>
  <c r="K1102" i="23"/>
  <c r="H1100" i="23"/>
  <c r="H1098" i="23"/>
  <c r="H1097" i="23"/>
  <c r="O1096" i="23"/>
  <c r="P1101" i="23" s="1"/>
  <c r="H1096" i="23"/>
  <c r="H1093" i="23"/>
  <c r="H1091" i="23"/>
  <c r="H1090" i="23"/>
  <c r="O1089" i="23"/>
  <c r="P1094" i="23" s="1"/>
  <c r="H1089" i="23"/>
  <c r="O1086" i="23"/>
  <c r="P1087" i="23" s="1"/>
  <c r="J1086" i="23"/>
  <c r="H1086" i="23"/>
  <c r="I1087" i="23" s="1"/>
  <c r="K1085" i="23"/>
  <c r="J1085" i="23"/>
  <c r="O1083" i="23"/>
  <c r="P1084" i="23" s="1"/>
  <c r="J1083" i="23"/>
  <c r="H1083" i="23"/>
  <c r="I1084" i="23" s="1"/>
  <c r="K1082" i="23"/>
  <c r="J1082" i="23"/>
  <c r="O1080" i="23"/>
  <c r="P1081" i="23" s="1"/>
  <c r="J1080" i="23"/>
  <c r="H1080" i="23"/>
  <c r="I1081" i="23" s="1"/>
  <c r="K1079" i="23"/>
  <c r="J1079" i="23"/>
  <c r="H1077" i="23"/>
  <c r="O1076" i="23"/>
  <c r="P1078" i="23" s="1"/>
  <c r="H1076" i="23"/>
  <c r="I1078" i="23" s="1"/>
  <c r="H1073" i="23"/>
  <c r="H1071" i="23"/>
  <c r="H1070" i="23"/>
  <c r="O1069" i="23"/>
  <c r="P1074" i="23" s="1"/>
  <c r="H1069" i="23"/>
  <c r="K1068" i="23"/>
  <c r="H1066" i="23"/>
  <c r="H1064" i="23"/>
  <c r="H1063" i="23"/>
  <c r="O1062" i="23"/>
  <c r="P1067" i="23" s="1"/>
  <c r="H1062" i="23"/>
  <c r="H1059" i="23"/>
  <c r="H1057" i="23"/>
  <c r="H1056" i="23"/>
  <c r="O1055" i="23"/>
  <c r="P1060" i="23" s="1"/>
  <c r="H1055" i="23"/>
  <c r="O1052" i="23"/>
  <c r="P1053" i="23" s="1"/>
  <c r="H1052" i="23"/>
  <c r="I1053" i="23" s="1"/>
  <c r="K1051" i="23"/>
  <c r="H1049" i="23"/>
  <c r="O1048" i="23"/>
  <c r="P1050" i="23" s="1"/>
  <c r="H1048" i="23"/>
  <c r="I1050" i="23" s="1"/>
  <c r="H1045" i="23"/>
  <c r="H1044" i="23"/>
  <c r="H1043" i="23"/>
  <c r="H1042" i="23"/>
  <c r="O1041" i="23"/>
  <c r="P1046" i="23" s="1"/>
  <c r="H1041" i="23"/>
  <c r="K1040" i="23"/>
  <c r="H1038" i="23"/>
  <c r="H1037" i="23"/>
  <c r="H1036" i="23"/>
  <c r="H1035" i="23"/>
  <c r="O1034" i="23"/>
  <c r="P1039" i="23" s="1"/>
  <c r="H1034" i="23"/>
  <c r="H1031" i="23"/>
  <c r="H1030" i="23"/>
  <c r="H1029" i="23"/>
  <c r="H1028" i="23"/>
  <c r="O1027" i="23"/>
  <c r="P1032" i="23" s="1"/>
  <c r="H1027" i="23"/>
  <c r="O1024" i="23"/>
  <c r="P1025" i="23" s="1"/>
  <c r="H1024" i="23"/>
  <c r="I1025" i="23" s="1"/>
  <c r="K1023" i="23"/>
  <c r="H1021" i="23"/>
  <c r="O1020" i="23"/>
  <c r="P1022" i="23" s="1"/>
  <c r="H1020" i="23"/>
  <c r="I1022" i="23" s="1"/>
  <c r="H1017" i="23"/>
  <c r="H1015" i="23"/>
  <c r="H1014" i="23"/>
  <c r="O1013" i="23"/>
  <c r="P1018" i="23" s="1"/>
  <c r="H1013" i="23"/>
  <c r="K1012" i="23"/>
  <c r="H1010" i="23"/>
  <c r="H1008" i="23"/>
  <c r="H1007" i="23"/>
  <c r="O1006" i="23"/>
  <c r="P1011" i="23" s="1"/>
  <c r="H1006" i="23"/>
  <c r="H1003" i="23"/>
  <c r="H1001" i="23"/>
  <c r="H1000" i="23"/>
  <c r="O999" i="23"/>
  <c r="P1004" i="23" s="1"/>
  <c r="H999" i="23"/>
  <c r="I997" i="23"/>
  <c r="O996" i="23"/>
  <c r="P997" i="23" s="1"/>
  <c r="J996" i="23"/>
  <c r="K995" i="23"/>
  <c r="J995" i="23"/>
  <c r="H993" i="23"/>
  <c r="I994" i="23" s="1"/>
  <c r="O992" i="23"/>
  <c r="P994" i="23" s="1"/>
  <c r="H992" i="23"/>
  <c r="H989" i="23"/>
  <c r="H987" i="23"/>
  <c r="H986" i="23"/>
  <c r="O985" i="23"/>
  <c r="P990" i="23" s="1"/>
  <c r="H985" i="23"/>
  <c r="K984" i="23"/>
  <c r="I983" i="23"/>
  <c r="O978" i="23"/>
  <c r="P983" i="23" s="1"/>
  <c r="H975" i="23"/>
  <c r="H973" i="23"/>
  <c r="H972" i="23"/>
  <c r="O971" i="23"/>
  <c r="P976" i="23" s="1"/>
  <c r="H971" i="23"/>
  <c r="I969" i="23"/>
  <c r="O967" i="23"/>
  <c r="P969" i="23" s="1"/>
  <c r="I965" i="23"/>
  <c r="O964" i="23"/>
  <c r="O963" i="23"/>
  <c r="O962" i="23"/>
  <c r="O959" i="23"/>
  <c r="P960" i="23" s="1"/>
  <c r="H959" i="23"/>
  <c r="I960" i="23" s="1"/>
  <c r="K958" i="23"/>
  <c r="H956" i="23"/>
  <c r="O955" i="23"/>
  <c r="P957" i="23" s="1"/>
  <c r="H955" i="23"/>
  <c r="I957" i="23" s="1"/>
  <c r="H952" i="23"/>
  <c r="H951" i="23"/>
  <c r="H950" i="23"/>
  <c r="H949" i="23"/>
  <c r="O948" i="23"/>
  <c r="P953" i="23" s="1"/>
  <c r="H948" i="23"/>
  <c r="K947" i="23"/>
  <c r="H945" i="23"/>
  <c r="H944" i="23"/>
  <c r="H943" i="23"/>
  <c r="H942" i="23"/>
  <c r="O941" i="23"/>
  <c r="P946" i="23" s="1"/>
  <c r="H941" i="23"/>
  <c r="H938" i="23"/>
  <c r="H937" i="23"/>
  <c r="H936" i="23"/>
  <c r="H935" i="23"/>
  <c r="O934" i="23"/>
  <c r="P939" i="23" s="1"/>
  <c r="H934" i="23"/>
  <c r="I932" i="23"/>
  <c r="O931" i="23"/>
  <c r="P932" i="23" s="1"/>
  <c r="K930" i="23"/>
  <c r="H928" i="23"/>
  <c r="O927" i="23"/>
  <c r="P929" i="23" s="1"/>
  <c r="H927" i="23"/>
  <c r="I929" i="23" s="1"/>
  <c r="H924" i="23"/>
  <c r="H922" i="23"/>
  <c r="H921" i="23"/>
  <c r="O920" i="23"/>
  <c r="P925" i="23" s="1"/>
  <c r="H920" i="23"/>
  <c r="K919" i="23"/>
  <c r="H917" i="23"/>
  <c r="H915" i="23"/>
  <c r="H914" i="23"/>
  <c r="O913" i="23"/>
  <c r="P918" i="23" s="1"/>
  <c r="H913" i="23"/>
  <c r="H910" i="23"/>
  <c r="H908" i="23"/>
  <c r="H907" i="23"/>
  <c r="O906" i="23"/>
  <c r="P911" i="23" s="1"/>
  <c r="H906" i="23"/>
  <c r="O903" i="23"/>
  <c r="P904" i="23" s="1"/>
  <c r="J903" i="23"/>
  <c r="H903" i="23"/>
  <c r="I904" i="23" s="1"/>
  <c r="K902" i="23"/>
  <c r="J902" i="23"/>
  <c r="H900" i="23"/>
  <c r="H898" i="23"/>
  <c r="H897" i="23"/>
  <c r="O896" i="23"/>
  <c r="P901" i="23" s="1"/>
  <c r="H896" i="23"/>
  <c r="K895" i="23"/>
  <c r="H893" i="23"/>
  <c r="H891" i="23"/>
  <c r="H890" i="23"/>
  <c r="O889" i="23"/>
  <c r="P894" i="23" s="1"/>
  <c r="H889" i="23"/>
  <c r="H886" i="23"/>
  <c r="H885" i="23"/>
  <c r="H884" i="23"/>
  <c r="H883" i="23"/>
  <c r="O882" i="23"/>
  <c r="P887" i="23" s="1"/>
  <c r="H882" i="23"/>
  <c r="I880" i="23"/>
  <c r="O879" i="23"/>
  <c r="P880" i="23" s="1"/>
  <c r="K878" i="23"/>
  <c r="H876" i="23"/>
  <c r="O875" i="23"/>
  <c r="P877" i="23" s="1"/>
  <c r="H875" i="23"/>
  <c r="I877" i="23" s="1"/>
  <c r="H872" i="23"/>
  <c r="H871" i="23"/>
  <c r="H870" i="23"/>
  <c r="H869" i="23"/>
  <c r="O868" i="23"/>
  <c r="P873" i="23" s="1"/>
  <c r="H868" i="23"/>
  <c r="K867" i="23"/>
  <c r="H865" i="23"/>
  <c r="H864" i="23"/>
  <c r="H863" i="23"/>
  <c r="H862" i="23"/>
  <c r="O861" i="23"/>
  <c r="P866" i="23" s="1"/>
  <c r="H861" i="23"/>
  <c r="H858" i="23"/>
  <c r="H856" i="23"/>
  <c r="H855" i="23"/>
  <c r="O854" i="23"/>
  <c r="P859" i="23" s="1"/>
  <c r="H854" i="23"/>
  <c r="O851" i="23"/>
  <c r="P852" i="23" s="1"/>
  <c r="H851" i="23"/>
  <c r="I852" i="23" s="1"/>
  <c r="K850" i="23"/>
  <c r="H848" i="23"/>
  <c r="O847" i="23"/>
  <c r="P849" i="23" s="1"/>
  <c r="H847" i="23"/>
  <c r="I849" i="23" s="1"/>
  <c r="I845" i="23"/>
  <c r="O840" i="23"/>
  <c r="P845" i="23" s="1"/>
  <c r="K839" i="23"/>
  <c r="I838" i="23"/>
  <c r="O833" i="23"/>
  <c r="P838" i="23" s="1"/>
  <c r="H830" i="23"/>
  <c r="H828" i="23"/>
  <c r="H827" i="23"/>
  <c r="O826" i="23"/>
  <c r="P831" i="23" s="1"/>
  <c r="H826" i="23"/>
  <c r="O823" i="23"/>
  <c r="P824" i="23" s="1"/>
  <c r="H823" i="23"/>
  <c r="I824" i="23" s="1"/>
  <c r="K822" i="23"/>
  <c r="H820" i="23"/>
  <c r="O819" i="23"/>
  <c r="P821" i="23" s="1"/>
  <c r="H819" i="23"/>
  <c r="I821" i="23" s="1"/>
  <c r="H816" i="23"/>
  <c r="H815" i="23"/>
  <c r="H814" i="23"/>
  <c r="H813" i="23"/>
  <c r="O812" i="23"/>
  <c r="P817" i="23" s="1"/>
  <c r="H812" i="23"/>
  <c r="K811" i="23"/>
  <c r="H809" i="23"/>
  <c r="H808" i="23"/>
  <c r="H807" i="23"/>
  <c r="H806" i="23"/>
  <c r="O805" i="23"/>
  <c r="P810" i="23" s="1"/>
  <c r="H805" i="23"/>
  <c r="H802" i="23"/>
  <c r="H801" i="23"/>
  <c r="H800" i="23"/>
  <c r="H799" i="23"/>
  <c r="O798" i="23"/>
  <c r="P803" i="23" s="1"/>
  <c r="H798" i="23"/>
  <c r="O795" i="23"/>
  <c r="P796" i="23" s="1"/>
  <c r="H795" i="23"/>
  <c r="I796" i="23" s="1"/>
  <c r="K794" i="23"/>
  <c r="H792" i="23"/>
  <c r="O791" i="23"/>
  <c r="P793" i="23" s="1"/>
  <c r="H791" i="23"/>
  <c r="H788" i="23"/>
  <c r="H786" i="23"/>
  <c r="H785" i="23"/>
  <c r="O784" i="23"/>
  <c r="P789" i="23" s="1"/>
  <c r="H784" i="23"/>
  <c r="K783" i="23"/>
  <c r="H781" i="23"/>
  <c r="H779" i="23"/>
  <c r="H778" i="23"/>
  <c r="O777" i="23"/>
  <c r="P782" i="23" s="1"/>
  <c r="H777" i="23"/>
  <c r="H774" i="23"/>
  <c r="H772" i="23"/>
  <c r="H771" i="23"/>
  <c r="O770" i="23"/>
  <c r="P775" i="23" s="1"/>
  <c r="H770" i="23"/>
  <c r="O767" i="23"/>
  <c r="P768" i="23" s="1"/>
  <c r="H767" i="23"/>
  <c r="I768" i="23" s="1"/>
  <c r="K766" i="23"/>
  <c r="H764" i="23"/>
  <c r="O763" i="23"/>
  <c r="P765" i="23" s="1"/>
  <c r="H763" i="23"/>
  <c r="I765" i="23" s="1"/>
  <c r="H760" i="23"/>
  <c r="H758" i="23"/>
  <c r="H757" i="23"/>
  <c r="O756" i="23"/>
  <c r="P761" i="23" s="1"/>
  <c r="H756" i="23"/>
  <c r="K755" i="23"/>
  <c r="H753" i="23"/>
  <c r="H751" i="23"/>
  <c r="H750" i="23"/>
  <c r="O749" i="23"/>
  <c r="P754" i="23" s="1"/>
  <c r="H749" i="23"/>
  <c r="H746" i="23"/>
  <c r="H744" i="23"/>
  <c r="H743" i="23"/>
  <c r="O742" i="23"/>
  <c r="P747" i="23" s="1"/>
  <c r="H742" i="23"/>
  <c r="I740" i="23"/>
  <c r="O739" i="23"/>
  <c r="P740" i="23" s="1"/>
  <c r="K738" i="23"/>
  <c r="H736" i="23"/>
  <c r="O735" i="23"/>
  <c r="P737" i="23" s="1"/>
  <c r="H735" i="23"/>
  <c r="I737" i="23" s="1"/>
  <c r="H732" i="23"/>
  <c r="H730" i="23"/>
  <c r="H729" i="23"/>
  <c r="O728" i="23"/>
  <c r="P733" i="23" s="1"/>
  <c r="H728" i="23"/>
  <c r="K727" i="23"/>
  <c r="H725" i="23"/>
  <c r="H723" i="23"/>
  <c r="H722" i="23"/>
  <c r="O721" i="23"/>
  <c r="P726" i="23" s="1"/>
  <c r="H721" i="23"/>
  <c r="H718" i="23"/>
  <c r="H716" i="23"/>
  <c r="H715" i="23"/>
  <c r="O714" i="23"/>
  <c r="P719" i="23" s="1"/>
  <c r="H714" i="23"/>
  <c r="O711" i="23"/>
  <c r="P712" i="23" s="1"/>
  <c r="H711" i="23"/>
  <c r="I712" i="23" s="1"/>
  <c r="K710" i="23"/>
  <c r="H708" i="23"/>
  <c r="O707" i="23"/>
  <c r="P709" i="23" s="1"/>
  <c r="H707" i="23"/>
  <c r="I709" i="23" s="1"/>
  <c r="H704" i="23"/>
  <c r="H702" i="23"/>
  <c r="H701" i="23"/>
  <c r="O700" i="23"/>
  <c r="P705" i="23" s="1"/>
  <c r="H700" i="23"/>
  <c r="K699" i="23"/>
  <c r="H697" i="23"/>
  <c r="H695" i="23"/>
  <c r="H694" i="23"/>
  <c r="O693" i="23"/>
  <c r="P698" i="23" s="1"/>
  <c r="H693" i="23"/>
  <c r="H690" i="23"/>
  <c r="H688" i="23"/>
  <c r="H687" i="23"/>
  <c r="O686" i="23"/>
  <c r="P691" i="23" s="1"/>
  <c r="H686" i="23"/>
  <c r="O683" i="23"/>
  <c r="P684" i="23" s="1"/>
  <c r="H683" i="23"/>
  <c r="I684" i="23" s="1"/>
  <c r="K682" i="23"/>
  <c r="H680" i="23"/>
  <c r="I681" i="23" s="1"/>
  <c r="O679" i="23"/>
  <c r="P681" i="23" s="1"/>
  <c r="H679" i="23"/>
  <c r="H676" i="23"/>
  <c r="H674" i="23"/>
  <c r="H673" i="23"/>
  <c r="O672" i="23"/>
  <c r="P677" i="23" s="1"/>
  <c r="H672" i="23"/>
  <c r="K671" i="23"/>
  <c r="H669" i="23"/>
  <c r="H667" i="23"/>
  <c r="H666" i="23"/>
  <c r="O665" i="23"/>
  <c r="P670" i="23" s="1"/>
  <c r="H665" i="23"/>
  <c r="H662" i="23"/>
  <c r="H660" i="23"/>
  <c r="H659" i="23"/>
  <c r="O658" i="23"/>
  <c r="P663" i="23" s="1"/>
  <c r="H658" i="23"/>
  <c r="O655" i="23"/>
  <c r="P656" i="23" s="1"/>
  <c r="H655" i="23"/>
  <c r="I656" i="23" s="1"/>
  <c r="K654" i="23"/>
  <c r="O652" i="23"/>
  <c r="P653" i="23" s="1"/>
  <c r="H652" i="23"/>
  <c r="I653" i="23" s="1"/>
  <c r="K651" i="23"/>
  <c r="H649" i="23"/>
  <c r="O648" i="23"/>
  <c r="P650" i="23" s="1"/>
  <c r="H648" i="23"/>
  <c r="I650" i="23" s="1"/>
  <c r="H645" i="23"/>
  <c r="H643" i="23"/>
  <c r="H642" i="23"/>
  <c r="O641" i="23"/>
  <c r="P646" i="23" s="1"/>
  <c r="H641" i="23"/>
  <c r="K640" i="23"/>
  <c r="H638" i="23"/>
  <c r="H636" i="23"/>
  <c r="H635" i="23"/>
  <c r="O634" i="23"/>
  <c r="P639" i="23" s="1"/>
  <c r="H634" i="23"/>
  <c r="H631" i="23"/>
  <c r="H629" i="23"/>
  <c r="H628" i="23"/>
  <c r="O627" i="23"/>
  <c r="P632" i="23" s="1"/>
  <c r="H627" i="23"/>
  <c r="O624" i="23"/>
  <c r="P625" i="23" s="1"/>
  <c r="H624" i="23"/>
  <c r="I625" i="23" s="1"/>
  <c r="K623" i="23"/>
  <c r="H621" i="23"/>
  <c r="O620" i="23"/>
  <c r="P622" i="23" s="1"/>
  <c r="H620" i="23"/>
  <c r="I622" i="23" s="1"/>
  <c r="H617" i="23"/>
  <c r="H615" i="23"/>
  <c r="H614" i="23"/>
  <c r="O613" i="23"/>
  <c r="P618" i="23" s="1"/>
  <c r="H613" i="23"/>
  <c r="H610" i="23"/>
  <c r="H608" i="23"/>
  <c r="H607" i="23"/>
  <c r="O606" i="23"/>
  <c r="P611" i="23" s="1"/>
  <c r="H606" i="23"/>
  <c r="H603" i="23"/>
  <c r="H601" i="23"/>
  <c r="H600" i="23"/>
  <c r="O599" i="23"/>
  <c r="P604" i="23" s="1"/>
  <c r="H599" i="23"/>
  <c r="O596" i="23"/>
  <c r="P597" i="23" s="1"/>
  <c r="H596" i="23"/>
  <c r="I597" i="23" s="1"/>
  <c r="K595" i="23"/>
  <c r="H593" i="23"/>
  <c r="O592" i="23"/>
  <c r="P594" i="23" s="1"/>
  <c r="H592" i="23"/>
  <c r="I594" i="23" s="1"/>
  <c r="H589" i="23"/>
  <c r="H587" i="23"/>
  <c r="H586" i="23"/>
  <c r="O585" i="23"/>
  <c r="P590" i="23" s="1"/>
  <c r="H585" i="23"/>
  <c r="K584" i="23"/>
  <c r="H582" i="23"/>
  <c r="H580" i="23"/>
  <c r="H579" i="23"/>
  <c r="O578" i="23"/>
  <c r="P583" i="23" s="1"/>
  <c r="H578" i="23"/>
  <c r="H575" i="23"/>
  <c r="H573" i="23"/>
  <c r="H572" i="23"/>
  <c r="O571" i="23"/>
  <c r="P576" i="23" s="1"/>
  <c r="H571" i="23"/>
  <c r="I569" i="23"/>
  <c r="O568" i="23"/>
  <c r="P569" i="23" s="1"/>
  <c r="K567" i="23"/>
  <c r="H565" i="23"/>
  <c r="O564" i="23"/>
  <c r="P566" i="23" s="1"/>
  <c r="H564" i="23"/>
  <c r="I566" i="23" s="1"/>
  <c r="H561" i="23"/>
  <c r="H559" i="23"/>
  <c r="H558" i="23"/>
  <c r="O557" i="23"/>
  <c r="P562" i="23" s="1"/>
  <c r="H557" i="23"/>
  <c r="K556" i="23"/>
  <c r="H554" i="23"/>
  <c r="H552" i="23"/>
  <c r="H551" i="23"/>
  <c r="O550" i="23"/>
  <c r="P555" i="23" s="1"/>
  <c r="H550" i="23"/>
  <c r="H547" i="23"/>
  <c r="H545" i="23"/>
  <c r="H544" i="23"/>
  <c r="O543" i="23"/>
  <c r="P548" i="23" s="1"/>
  <c r="H543" i="23"/>
  <c r="O540" i="23"/>
  <c r="P541" i="23" s="1"/>
  <c r="H540" i="23"/>
  <c r="I541" i="23" s="1"/>
  <c r="K539" i="23"/>
  <c r="H537" i="23"/>
  <c r="O536" i="23"/>
  <c r="P538" i="23" s="1"/>
  <c r="H536" i="23"/>
  <c r="I538" i="23" s="1"/>
  <c r="H533" i="23"/>
  <c r="H532" i="23"/>
  <c r="H531" i="23"/>
  <c r="H530" i="23"/>
  <c r="O529" i="23"/>
  <c r="P534" i="23" s="1"/>
  <c r="H529" i="23"/>
  <c r="K528" i="23"/>
  <c r="H526" i="23"/>
  <c r="H525" i="23"/>
  <c r="H524" i="23"/>
  <c r="H523" i="23"/>
  <c r="O522" i="23"/>
  <c r="P527" i="23" s="1"/>
  <c r="H522" i="23"/>
  <c r="H519" i="23"/>
  <c r="H518" i="23"/>
  <c r="H517" i="23"/>
  <c r="H516" i="23"/>
  <c r="O515" i="23"/>
  <c r="P520" i="23" s="1"/>
  <c r="H515" i="23"/>
  <c r="O512" i="23"/>
  <c r="P513" i="23" s="1"/>
  <c r="J512" i="23"/>
  <c r="H512" i="23"/>
  <c r="I513" i="23" s="1"/>
  <c r="K511" i="23"/>
  <c r="J511" i="23"/>
  <c r="O509" i="23"/>
  <c r="P510" i="23" s="1"/>
  <c r="J509" i="23"/>
  <c r="H509" i="23"/>
  <c r="I510" i="23" s="1"/>
  <c r="K508" i="23"/>
  <c r="J508" i="23"/>
  <c r="O506" i="23"/>
  <c r="P507" i="23" s="1"/>
  <c r="J506" i="23"/>
  <c r="H506" i="23"/>
  <c r="I507" i="23" s="1"/>
  <c r="K505" i="23"/>
  <c r="J505" i="23"/>
  <c r="O503" i="23"/>
  <c r="P504" i="23" s="1"/>
  <c r="J503" i="23"/>
  <c r="H503" i="23"/>
  <c r="I504" i="23" s="1"/>
  <c r="K502" i="23"/>
  <c r="J502" i="23"/>
  <c r="O500" i="23"/>
  <c r="P501" i="23" s="1"/>
  <c r="J500" i="23"/>
  <c r="H500" i="23"/>
  <c r="I501" i="23" s="1"/>
  <c r="K499" i="23"/>
  <c r="J499" i="23"/>
  <c r="H497" i="23"/>
  <c r="O496" i="23"/>
  <c r="P498" i="23" s="1"/>
  <c r="H496" i="23"/>
  <c r="I498" i="23" s="1"/>
  <c r="H493" i="23"/>
  <c r="H491" i="23"/>
  <c r="H490" i="23"/>
  <c r="O489" i="23"/>
  <c r="P494" i="23" s="1"/>
  <c r="H489" i="23"/>
  <c r="K488" i="23"/>
  <c r="H486" i="23"/>
  <c r="H484" i="23"/>
  <c r="H483" i="23"/>
  <c r="O482" i="23"/>
  <c r="P487" i="23" s="1"/>
  <c r="H482" i="23"/>
  <c r="H479" i="23"/>
  <c r="H477" i="23"/>
  <c r="H476" i="23"/>
  <c r="O475" i="23"/>
  <c r="P480" i="23" s="1"/>
  <c r="H475" i="23"/>
  <c r="O472" i="23"/>
  <c r="P473" i="23" s="1"/>
  <c r="H472" i="23"/>
  <c r="I473" i="23" s="1"/>
  <c r="K471" i="23"/>
  <c r="H469" i="23"/>
  <c r="O468" i="23"/>
  <c r="P470" i="23" s="1"/>
  <c r="H468" i="23"/>
  <c r="I470" i="23" s="1"/>
  <c r="H465" i="23"/>
  <c r="H463" i="23"/>
  <c r="H462" i="23"/>
  <c r="O461" i="23"/>
  <c r="P466" i="23" s="1"/>
  <c r="H461" i="23"/>
  <c r="K460" i="23"/>
  <c r="H458" i="23"/>
  <c r="H456" i="23"/>
  <c r="H455" i="23"/>
  <c r="O454" i="23"/>
  <c r="P459" i="23" s="1"/>
  <c r="H454" i="23"/>
  <c r="K453" i="23"/>
  <c r="H451" i="23"/>
  <c r="H449" i="23"/>
  <c r="H448" i="23"/>
  <c r="O447" i="23"/>
  <c r="P452" i="23" s="1"/>
  <c r="H447" i="23"/>
  <c r="O444" i="23"/>
  <c r="P445" i="23" s="1"/>
  <c r="H444" i="23"/>
  <c r="I445" i="23" s="1"/>
  <c r="K443" i="23"/>
  <c r="H441" i="23"/>
  <c r="O440" i="23"/>
  <c r="P442" i="23" s="1"/>
  <c r="H440" i="23"/>
  <c r="I442" i="23" s="1"/>
  <c r="H437" i="23"/>
  <c r="H436" i="23"/>
  <c r="H435" i="23"/>
  <c r="H434" i="23"/>
  <c r="O433" i="23"/>
  <c r="P438" i="23" s="1"/>
  <c r="H433" i="23"/>
  <c r="K432" i="23"/>
  <c r="H430" i="23"/>
  <c r="H429" i="23"/>
  <c r="H428" i="23"/>
  <c r="H427" i="23"/>
  <c r="O426" i="23"/>
  <c r="P431" i="23" s="1"/>
  <c r="H426" i="23"/>
  <c r="H423" i="23"/>
  <c r="H422" i="23"/>
  <c r="H421" i="23"/>
  <c r="H420" i="23"/>
  <c r="O419" i="23"/>
  <c r="P424" i="23" s="1"/>
  <c r="H419" i="23"/>
  <c r="I417" i="23"/>
  <c r="O415" i="23"/>
  <c r="O414" i="23"/>
  <c r="I412" i="23"/>
  <c r="O411" i="23"/>
  <c r="O410" i="23"/>
  <c r="O409" i="23"/>
  <c r="O406" i="23"/>
  <c r="O405" i="23"/>
  <c r="H405" i="23"/>
  <c r="I407" i="23" s="1"/>
  <c r="O404" i="23"/>
  <c r="I402" i="23"/>
  <c r="O401" i="23"/>
  <c r="O400" i="23"/>
  <c r="O399" i="23"/>
  <c r="I397" i="23"/>
  <c r="O396" i="23"/>
  <c r="O395" i="23"/>
  <c r="I393" i="23"/>
  <c r="O392" i="23"/>
  <c r="O391" i="23"/>
  <c r="O390" i="23"/>
  <c r="O387" i="23"/>
  <c r="H386" i="23"/>
  <c r="I388" i="23" s="1"/>
  <c r="O385" i="23"/>
  <c r="P388" i="23" s="1"/>
  <c r="I383" i="23"/>
  <c r="O382" i="23"/>
  <c r="O381" i="23"/>
  <c r="O380" i="23"/>
  <c r="I378" i="23"/>
  <c r="O376" i="23"/>
  <c r="O375" i="23"/>
  <c r="I373" i="23"/>
  <c r="O372" i="23"/>
  <c r="O371" i="23"/>
  <c r="O370" i="23"/>
  <c r="O367" i="23"/>
  <c r="O366" i="23"/>
  <c r="O365" i="23"/>
  <c r="H365" i="23"/>
  <c r="I368" i="23" s="1"/>
  <c r="I363" i="23"/>
  <c r="O362" i="23"/>
  <c r="O361" i="23"/>
  <c r="O360" i="23"/>
  <c r="I358" i="23"/>
  <c r="O356" i="23"/>
  <c r="O355" i="23"/>
  <c r="I353" i="23"/>
  <c r="O352" i="23"/>
  <c r="O351" i="23"/>
  <c r="O350" i="23"/>
  <c r="I348" i="23"/>
  <c r="O347" i="23"/>
  <c r="O345" i="23"/>
  <c r="I343" i="23"/>
  <c r="O342" i="23"/>
  <c r="O341" i="23"/>
  <c r="O340" i="23"/>
  <c r="O339" i="23"/>
  <c r="I337" i="23"/>
  <c r="O336" i="23"/>
  <c r="O335" i="23"/>
  <c r="O334" i="23"/>
  <c r="I332" i="23"/>
  <c r="O331" i="23"/>
  <c r="O330" i="23"/>
  <c r="O329" i="23"/>
  <c r="I327" i="23"/>
  <c r="O326" i="23"/>
  <c r="O325" i="23"/>
  <c r="O324" i="23"/>
  <c r="I322" i="23"/>
  <c r="O321" i="23"/>
  <c r="O320" i="23"/>
  <c r="O319" i="23"/>
  <c r="O318" i="23"/>
  <c r="I316" i="23"/>
  <c r="O315" i="23"/>
  <c r="O314" i="23"/>
  <c r="O313" i="23"/>
  <c r="P316" i="23" s="1"/>
  <c r="I311" i="23"/>
  <c r="O310" i="23"/>
  <c r="O309" i="23"/>
  <c r="O308" i="23"/>
  <c r="I306" i="23"/>
  <c r="O305" i="23"/>
  <c r="P306" i="23" s="1"/>
  <c r="K304" i="23"/>
  <c r="O302" i="23"/>
  <c r="O301" i="23"/>
  <c r="H301" i="23"/>
  <c r="I303" i="23" s="1"/>
  <c r="O300" i="23"/>
  <c r="I298" i="23"/>
  <c r="O297" i="23"/>
  <c r="O296" i="23"/>
  <c r="O295" i="23"/>
  <c r="I293" i="23"/>
  <c r="O292" i="23"/>
  <c r="P293" i="23" s="1"/>
  <c r="K291" i="23"/>
  <c r="I290" i="23"/>
  <c r="O289" i="23"/>
  <c r="O288" i="23"/>
  <c r="I286" i="23"/>
  <c r="O284" i="23"/>
  <c r="O283" i="23"/>
  <c r="O282" i="23"/>
  <c r="I280" i="23"/>
  <c r="O279" i="23"/>
  <c r="O277" i="23"/>
  <c r="I275" i="23"/>
  <c r="O274" i="23"/>
  <c r="O273" i="23"/>
  <c r="O272" i="23"/>
  <c r="I270" i="23"/>
  <c r="O269" i="23"/>
  <c r="O267" i="23"/>
  <c r="I265" i="23"/>
  <c r="O264" i="23"/>
  <c r="O263" i="23"/>
  <c r="O262" i="23"/>
  <c r="O261" i="23"/>
  <c r="I259" i="23"/>
  <c r="O258" i="23"/>
  <c r="O257" i="23"/>
  <c r="O256" i="23"/>
  <c r="I254" i="23"/>
  <c r="O253" i="23"/>
  <c r="O252" i="23"/>
  <c r="O251" i="23"/>
  <c r="I249" i="23"/>
  <c r="O247" i="23"/>
  <c r="P249" i="23" s="1"/>
  <c r="I245" i="23"/>
  <c r="O244" i="23"/>
  <c r="O243" i="23"/>
  <c r="O242" i="23"/>
  <c r="I240" i="23"/>
  <c r="O239" i="23"/>
  <c r="O238" i="23"/>
  <c r="I236" i="23"/>
  <c r="O235" i="23"/>
  <c r="O234" i="23"/>
  <c r="O233" i="23"/>
  <c r="I231" i="23"/>
  <c r="O230" i="23"/>
  <c r="O229" i="23"/>
  <c r="O228" i="23"/>
  <c r="O227" i="23"/>
  <c r="O226" i="23"/>
  <c r="I224" i="23"/>
  <c r="O223" i="23"/>
  <c r="O222" i="23"/>
  <c r="O221" i="23"/>
  <c r="I219" i="23"/>
  <c r="O216" i="23"/>
  <c r="P219" i="23" s="1"/>
  <c r="I214" i="23"/>
  <c r="O213" i="23"/>
  <c r="O212" i="23"/>
  <c r="O211" i="23"/>
  <c r="I209" i="23"/>
  <c r="O208" i="23"/>
  <c r="O207" i="23"/>
  <c r="O206" i="23"/>
  <c r="I204" i="23"/>
  <c r="O203" i="23"/>
  <c r="O202" i="23"/>
  <c r="O201" i="23"/>
  <c r="I199" i="23"/>
  <c r="O198" i="23"/>
  <c r="O197" i="23"/>
  <c r="O196" i="23"/>
  <c r="I194" i="23"/>
  <c r="O192" i="23"/>
  <c r="O191" i="23"/>
  <c r="I189" i="23"/>
  <c r="O188" i="23"/>
  <c r="O187" i="23"/>
  <c r="O186" i="23"/>
  <c r="I184" i="23"/>
  <c r="O183" i="23"/>
  <c r="O182" i="23"/>
  <c r="O181" i="23"/>
  <c r="I179" i="23"/>
  <c r="O178" i="23"/>
  <c r="I175" i="23"/>
  <c r="O174" i="23"/>
  <c r="O172" i="23"/>
  <c r="I170" i="23"/>
  <c r="O169" i="23"/>
  <c r="P170" i="23" s="1"/>
  <c r="K168" i="23"/>
  <c r="I167" i="23"/>
  <c r="O166" i="23"/>
  <c r="O165" i="23"/>
  <c r="I163" i="23"/>
  <c r="O162" i="23"/>
  <c r="O161" i="23"/>
  <c r="O160" i="23"/>
  <c r="O159" i="23"/>
  <c r="I157" i="23"/>
  <c r="O156" i="23"/>
  <c r="O155" i="23"/>
  <c r="O154" i="23"/>
  <c r="I152" i="23"/>
  <c r="O151" i="23"/>
  <c r="O150" i="23"/>
  <c r="O149" i="23"/>
  <c r="I147" i="23"/>
  <c r="O145" i="23"/>
  <c r="P147" i="23" s="1"/>
  <c r="I143" i="23"/>
  <c r="O142" i="23"/>
  <c r="O141" i="23"/>
  <c r="O140" i="23"/>
  <c r="I138" i="23"/>
  <c r="O137" i="23"/>
  <c r="O136" i="23"/>
  <c r="O135" i="23"/>
  <c r="I133" i="23"/>
  <c r="O132" i="23"/>
  <c r="O130" i="23"/>
  <c r="O129" i="23"/>
  <c r="O126" i="23"/>
  <c r="O125" i="23"/>
  <c r="H125" i="23"/>
  <c r="I127" i="23" s="1"/>
  <c r="O124" i="23"/>
  <c r="I122" i="23"/>
  <c r="O121" i="23"/>
  <c r="O120" i="23"/>
  <c r="O119" i="23"/>
  <c r="I117" i="23"/>
  <c r="O116" i="23"/>
  <c r="P117" i="23" s="1"/>
  <c r="K115" i="23"/>
  <c r="O113" i="23"/>
  <c r="O112" i="23"/>
  <c r="O111" i="23"/>
  <c r="H111" i="23"/>
  <c r="I114" i="23" s="1"/>
  <c r="O108" i="23"/>
  <c r="O107" i="23"/>
  <c r="O106" i="23"/>
  <c r="H106" i="23"/>
  <c r="I109" i="23" s="1"/>
  <c r="I104" i="23"/>
  <c r="O103" i="23"/>
  <c r="O102" i="23"/>
  <c r="O101" i="23"/>
  <c r="I99" i="23"/>
  <c r="O98" i="23"/>
  <c r="O97" i="23"/>
  <c r="O96" i="23"/>
  <c r="O92" i="23"/>
  <c r="O91" i="23"/>
  <c r="H91" i="23"/>
  <c r="I94" i="23" s="1"/>
  <c r="O88" i="23"/>
  <c r="O87" i="23"/>
  <c r="O86" i="23"/>
  <c r="P89" i="23" s="1"/>
  <c r="H86" i="23"/>
  <c r="I89" i="23" s="1"/>
  <c r="I84" i="23"/>
  <c r="O82" i="23"/>
  <c r="P84" i="23" s="1"/>
  <c r="I80" i="23"/>
  <c r="O79" i="23"/>
  <c r="O78" i="23"/>
  <c r="O77" i="23"/>
  <c r="I75" i="23"/>
  <c r="O74" i="23"/>
  <c r="P75" i="23" s="1"/>
  <c r="K73" i="23"/>
  <c r="I72" i="23"/>
  <c r="O71" i="23"/>
  <c r="O70" i="23"/>
  <c r="O69" i="23"/>
  <c r="I67" i="23"/>
  <c r="O66" i="23"/>
  <c r="O64" i="23"/>
  <c r="O63" i="23"/>
  <c r="I61" i="23"/>
  <c r="O60" i="23"/>
  <c r="O59" i="23"/>
  <c r="O58" i="23"/>
  <c r="I56" i="23"/>
  <c r="O55" i="23"/>
  <c r="O54" i="23"/>
  <c r="O53" i="23"/>
  <c r="O50" i="23"/>
  <c r="P51" i="23" s="1"/>
  <c r="H50" i="23"/>
  <c r="I51" i="23" s="1"/>
  <c r="K49" i="23"/>
  <c r="I48" i="23"/>
  <c r="O47" i="23"/>
  <c r="O45" i="23"/>
  <c r="I43" i="23"/>
  <c r="O42" i="23"/>
  <c r="O41" i="23"/>
  <c r="O40" i="23"/>
  <c r="O39" i="23"/>
  <c r="I37" i="23"/>
  <c r="O36" i="23"/>
  <c r="P37" i="23" s="1"/>
  <c r="K35" i="23"/>
  <c r="I34" i="23"/>
  <c r="O33" i="23"/>
  <c r="O32" i="23"/>
  <c r="O31" i="23"/>
  <c r="I29" i="23"/>
  <c r="O28" i="23"/>
  <c r="O27" i="23"/>
  <c r="O26" i="23"/>
  <c r="I24" i="23"/>
  <c r="O23" i="23"/>
  <c r="P24" i="23" s="1"/>
  <c r="K22" i="23"/>
  <c r="O20" i="23"/>
  <c r="H20" i="23"/>
  <c r="I21" i="23" s="1"/>
  <c r="O19" i="23"/>
  <c r="I17" i="23"/>
  <c r="O16" i="23"/>
  <c r="O15" i="23"/>
  <c r="O14" i="23"/>
  <c r="O13" i="23"/>
  <c r="Q445" i="23" l="1"/>
  <c r="I548" i="23"/>
  <c r="Q548" i="23" s="1"/>
  <c r="I562" i="23"/>
  <c r="Q562" i="23" s="1"/>
  <c r="I576" i="23"/>
  <c r="Q576" i="23" s="1"/>
  <c r="I590" i="23"/>
  <c r="Q590" i="23" s="1"/>
  <c r="I632" i="23"/>
  <c r="I646" i="23"/>
  <c r="Q646" i="23" s="1"/>
  <c r="I831" i="23"/>
  <c r="Q831" i="23" s="1"/>
  <c r="I866" i="23"/>
  <c r="Q866" i="23" s="1"/>
  <c r="I887" i="23"/>
  <c r="Q887" i="23" s="1"/>
  <c r="I901" i="23"/>
  <c r="Q901" i="23" s="1"/>
  <c r="I1129" i="23"/>
  <c r="Q1129" i="23" s="1"/>
  <c r="I1206" i="23"/>
  <c r="Q1206" i="23" s="1"/>
  <c r="I1220" i="23"/>
  <c r="Q1220" i="23" s="1"/>
  <c r="Q1224" i="23"/>
  <c r="I1262" i="23"/>
  <c r="Q1262" i="23" s="1"/>
  <c r="I1297" i="23"/>
  <c r="Q1297" i="23" s="1"/>
  <c r="I1304" i="23"/>
  <c r="Q1304" i="23" s="1"/>
  <c r="I1318" i="23"/>
  <c r="Q1318" i="23" s="1"/>
  <c r="I1353" i="23"/>
  <c r="Q1353" i="23" s="1"/>
  <c r="I1374" i="23"/>
  <c r="Q1374" i="23" s="1"/>
  <c r="I1388" i="23"/>
  <c r="Q1388" i="23" s="1"/>
  <c r="I1402" i="23"/>
  <c r="Q1402" i="23" s="1"/>
  <c r="I1416" i="23"/>
  <c r="Q1416" i="23" s="1"/>
  <c r="I1437" i="23"/>
  <c r="Q1437" i="23" s="1"/>
  <c r="I793" i="23"/>
  <c r="Q793" i="23" s="1"/>
  <c r="I1004" i="23"/>
  <c r="Q1004" i="23" s="1"/>
  <c r="I1018" i="23"/>
  <c r="Q1018" i="23" s="1"/>
  <c r="Q1022" i="23"/>
  <c r="Q1025" i="23"/>
  <c r="I1032" i="23"/>
  <c r="Q1032" i="23" s="1"/>
  <c r="I1046" i="23"/>
  <c r="Q1046" i="23" s="1"/>
  <c r="Q1050" i="23"/>
  <c r="Q709" i="23"/>
  <c r="Q37" i="23"/>
  <c r="Q51" i="23"/>
  <c r="Q75" i="23"/>
  <c r="Q84" i="23"/>
  <c r="Q117" i="23"/>
  <c r="P127" i="23"/>
  <c r="Q127" i="23" s="1"/>
  <c r="Q147" i="23"/>
  <c r="P270" i="23"/>
  <c r="Q270" i="23" s="1"/>
  <c r="Q293" i="23"/>
  <c r="P303" i="23"/>
  <c r="Q303" i="23" s="1"/>
  <c r="P311" i="23"/>
  <c r="Q311" i="23" s="1"/>
  <c r="P348" i="23"/>
  <c r="Q348" i="23" s="1"/>
  <c r="P363" i="23"/>
  <c r="Q363" i="23" s="1"/>
  <c r="P373" i="23"/>
  <c r="Q373" i="23" s="1"/>
  <c r="P393" i="23"/>
  <c r="Q393" i="23" s="1"/>
  <c r="P417" i="23"/>
  <c r="Q417" i="23" s="1"/>
  <c r="I424" i="23"/>
  <c r="Q424" i="23" s="1"/>
  <c r="I431" i="23"/>
  <c r="Q431" i="23" s="1"/>
  <c r="I438" i="23"/>
  <c r="Q438" i="23" s="1"/>
  <c r="I466" i="23"/>
  <c r="Q466" i="23" s="1"/>
  <c r="I534" i="23"/>
  <c r="Q534" i="23" s="1"/>
  <c r="I639" i="23"/>
  <c r="Q639" i="23" s="1"/>
  <c r="I670" i="23"/>
  <c r="Q670" i="23" s="1"/>
  <c r="I719" i="23"/>
  <c r="Q719" i="23" s="1"/>
  <c r="I733" i="23"/>
  <c r="Q733" i="23" s="1"/>
  <c r="I747" i="23"/>
  <c r="Q747" i="23" s="1"/>
  <c r="I761" i="23"/>
  <c r="Q761" i="23" s="1"/>
  <c r="I810" i="23"/>
  <c r="Q810" i="23" s="1"/>
  <c r="I859" i="23"/>
  <c r="Q859" i="23" s="1"/>
  <c r="I1011" i="23"/>
  <c r="Q1011" i="23" s="1"/>
  <c r="Q1053" i="23"/>
  <c r="I1067" i="23"/>
  <c r="Q1067" i="23" s="1"/>
  <c r="I1122" i="23"/>
  <c r="Q1122" i="23" s="1"/>
  <c r="I1136" i="23"/>
  <c r="Q1136" i="23" s="1"/>
  <c r="Q1140" i="23"/>
  <c r="Q1143" i="23"/>
  <c r="I1157" i="23"/>
  <c r="Q1157" i="23" s="1"/>
  <c r="Q1171" i="23"/>
  <c r="I1213" i="23"/>
  <c r="Q1213" i="23" s="1"/>
  <c r="I1360" i="23"/>
  <c r="Q1360" i="23" s="1"/>
  <c r="I1381" i="23"/>
  <c r="Q1381" i="23" s="1"/>
  <c r="I1409" i="23"/>
  <c r="Q1409" i="23" s="1"/>
  <c r="I1430" i="23"/>
  <c r="Q1430" i="23" s="1"/>
  <c r="I1444" i="23"/>
  <c r="Q1444" i="23" s="1"/>
  <c r="P1515" i="23"/>
  <c r="Q1515" i="23" s="1"/>
  <c r="I1531" i="23"/>
  <c r="P1531" i="23"/>
  <c r="P1537" i="23"/>
  <c r="Q1537" i="23" s="1"/>
  <c r="P17" i="23"/>
  <c r="Q17" i="23" s="1"/>
  <c r="P21" i="23"/>
  <c r="Q21" i="23" s="1"/>
  <c r="P29" i="23"/>
  <c r="Q29" i="23" s="1"/>
  <c r="P34" i="23"/>
  <c r="Q34" i="23" s="1"/>
  <c r="P43" i="23"/>
  <c r="Q43" i="23" s="1"/>
  <c r="P56" i="23"/>
  <c r="Q56" i="23" s="1"/>
  <c r="P61" i="23"/>
  <c r="Q61" i="23" s="1"/>
  <c r="P67" i="23"/>
  <c r="Q67" i="23" s="1"/>
  <c r="P72" i="23"/>
  <c r="Q72" i="23" s="1"/>
  <c r="P99" i="23"/>
  <c r="Q99" i="23" s="1"/>
  <c r="P104" i="23"/>
  <c r="Q104" i="23" s="1"/>
  <c r="P163" i="23"/>
  <c r="Q163" i="23" s="1"/>
  <c r="P175" i="23"/>
  <c r="Q175" i="23" s="1"/>
  <c r="P245" i="23"/>
  <c r="Q245" i="23" s="1"/>
  <c r="P254" i="23"/>
  <c r="Q254" i="23" s="1"/>
  <c r="P259" i="23"/>
  <c r="Q259" i="23" s="1"/>
  <c r="P275" i="23"/>
  <c r="Q275" i="23" s="1"/>
  <c r="P343" i="23"/>
  <c r="Q343" i="23" s="1"/>
  <c r="Q470" i="23"/>
  <c r="Q566" i="23"/>
  <c r="Q594" i="23"/>
  <c r="Q632" i="23"/>
  <c r="Q681" i="23"/>
  <c r="Q765" i="23"/>
  <c r="Q929" i="23"/>
  <c r="Q994" i="23"/>
  <c r="Q1112" i="23"/>
  <c r="P48" i="23"/>
  <c r="Q48" i="23" s="1"/>
  <c r="P80" i="23"/>
  <c r="Q80" i="23" s="1"/>
  <c r="P94" i="23"/>
  <c r="Q94" i="23" s="1"/>
  <c r="P109" i="23"/>
  <c r="Q109" i="23" s="1"/>
  <c r="P114" i="23"/>
  <c r="Q114" i="23" s="1"/>
  <c r="P122" i="23"/>
  <c r="Q122" i="23" s="1"/>
  <c r="P133" i="23"/>
  <c r="Q133" i="23" s="1"/>
  <c r="P138" i="23"/>
  <c r="Q138" i="23" s="1"/>
  <c r="P143" i="23"/>
  <c r="Q143" i="23" s="1"/>
  <c r="P152" i="23"/>
  <c r="Q152" i="23" s="1"/>
  <c r="P157" i="23"/>
  <c r="Q157" i="23" s="1"/>
  <c r="P167" i="23"/>
  <c r="Q167" i="23" s="1"/>
  <c r="Q170" i="23"/>
  <c r="P179" i="23"/>
  <c r="Q179" i="23" s="1"/>
  <c r="P184" i="23"/>
  <c r="Q184" i="23" s="1"/>
  <c r="P189" i="23"/>
  <c r="Q189" i="23" s="1"/>
  <c r="P194" i="23"/>
  <c r="Q194" i="23" s="1"/>
  <c r="P199" i="23"/>
  <c r="Q199" i="23" s="1"/>
  <c r="P204" i="23"/>
  <c r="Q204" i="23" s="1"/>
  <c r="P209" i="23"/>
  <c r="Q209" i="23" s="1"/>
  <c r="P214" i="23"/>
  <c r="Q214" i="23" s="1"/>
  <c r="P224" i="23"/>
  <c r="Q224" i="23" s="1"/>
  <c r="P231" i="23"/>
  <c r="Q231" i="23" s="1"/>
  <c r="P236" i="23"/>
  <c r="Q236" i="23" s="1"/>
  <c r="P240" i="23"/>
  <c r="Q240" i="23" s="1"/>
  <c r="P265" i="23"/>
  <c r="Q265" i="23" s="1"/>
  <c r="P280" i="23"/>
  <c r="Q280" i="23" s="1"/>
  <c r="P286" i="23"/>
  <c r="Q286" i="23" s="1"/>
  <c r="P290" i="23"/>
  <c r="Q290" i="23" s="1"/>
  <c r="P298" i="23"/>
  <c r="Q298" i="23" s="1"/>
  <c r="P322" i="23"/>
  <c r="Q322" i="23" s="1"/>
  <c r="P327" i="23"/>
  <c r="Q327" i="23" s="1"/>
  <c r="P332" i="23"/>
  <c r="Q332" i="23" s="1"/>
  <c r="P337" i="23"/>
  <c r="Q337" i="23" s="1"/>
  <c r="P353" i="23"/>
  <c r="Q353" i="23" s="1"/>
  <c r="P368" i="23"/>
  <c r="Q368" i="23" s="1"/>
  <c r="P378" i="23"/>
  <c r="Q378" i="23" s="1"/>
  <c r="P383" i="23"/>
  <c r="Q383" i="23" s="1"/>
  <c r="P397" i="23"/>
  <c r="Q397" i="23" s="1"/>
  <c r="P402" i="23"/>
  <c r="Q402" i="23" s="1"/>
  <c r="P407" i="23"/>
  <c r="Q407" i="23" s="1"/>
  <c r="I452" i="23"/>
  <c r="Q452" i="23" s="1"/>
  <c r="I459" i="23"/>
  <c r="Q459" i="23" s="1"/>
  <c r="I480" i="23"/>
  <c r="Q480" i="23" s="1"/>
  <c r="I487" i="23"/>
  <c r="Q487" i="23" s="1"/>
  <c r="I494" i="23"/>
  <c r="Q494" i="23" s="1"/>
  <c r="I520" i="23"/>
  <c r="Q520" i="23" s="1"/>
  <c r="I527" i="23"/>
  <c r="Q527" i="23" s="1"/>
  <c r="Q541" i="23"/>
  <c r="I555" i="23"/>
  <c r="Q555" i="23" s="1"/>
  <c r="I583" i="23"/>
  <c r="Q583" i="23" s="1"/>
  <c r="Q597" i="23"/>
  <c r="I604" i="23"/>
  <c r="Q604" i="23" s="1"/>
  <c r="I611" i="23"/>
  <c r="Q611" i="23" s="1"/>
  <c r="I618" i="23"/>
  <c r="Q618" i="23" s="1"/>
  <c r="Q622" i="23"/>
  <c r="Q653" i="23"/>
  <c r="I663" i="23"/>
  <c r="Q663" i="23" s="1"/>
  <c r="I677" i="23"/>
  <c r="Q677" i="23" s="1"/>
  <c r="I691" i="23"/>
  <c r="Q691" i="23" s="1"/>
  <c r="I698" i="23"/>
  <c r="Q698" i="23" s="1"/>
  <c r="I705" i="23"/>
  <c r="Q705" i="23" s="1"/>
  <c r="Q712" i="23"/>
  <c r="I726" i="23"/>
  <c r="Q726" i="23" s="1"/>
  <c r="Q740" i="23"/>
  <c r="I754" i="23"/>
  <c r="Q754" i="23" s="1"/>
  <c r="I775" i="23"/>
  <c r="Q775" i="23" s="1"/>
  <c r="I782" i="23"/>
  <c r="Q782" i="23" s="1"/>
  <c r="I789" i="23"/>
  <c r="Q789" i="23" s="1"/>
  <c r="Q821" i="23"/>
  <c r="Q877" i="23"/>
  <c r="Q957" i="23"/>
  <c r="Q1196" i="23"/>
  <c r="Q1252" i="23"/>
  <c r="P1482" i="23"/>
  <c r="P1489" i="23"/>
  <c r="Q1489" i="23" s="1"/>
  <c r="Q796" i="23"/>
  <c r="I803" i="23"/>
  <c r="Q803" i="23" s="1"/>
  <c r="I817" i="23"/>
  <c r="Q817" i="23" s="1"/>
  <c r="Q824" i="23"/>
  <c r="Q838" i="23"/>
  <c r="Q849" i="23"/>
  <c r="I873" i="23"/>
  <c r="Q873" i="23" s="1"/>
  <c r="I894" i="23"/>
  <c r="Q894" i="23" s="1"/>
  <c r="I911" i="23"/>
  <c r="Q911" i="23" s="1"/>
  <c r="I918" i="23"/>
  <c r="Q918" i="23" s="1"/>
  <c r="I925" i="23"/>
  <c r="Q925" i="23" s="1"/>
  <c r="I939" i="23"/>
  <c r="Q939" i="23" s="1"/>
  <c r="P965" i="23"/>
  <c r="Q965" i="23" s="1"/>
  <c r="I976" i="23"/>
  <c r="Q976" i="23" s="1"/>
  <c r="I990" i="23"/>
  <c r="Q990" i="23" s="1"/>
  <c r="I1039" i="23"/>
  <c r="Q1039" i="23" s="1"/>
  <c r="I1060" i="23"/>
  <c r="Q1060" i="23" s="1"/>
  <c r="I1074" i="23"/>
  <c r="Q1074" i="23" s="1"/>
  <c r="I1094" i="23"/>
  <c r="Q1094" i="23" s="1"/>
  <c r="I1101" i="23"/>
  <c r="Q1101" i="23" s="1"/>
  <c r="I1108" i="23"/>
  <c r="Q1108" i="23" s="1"/>
  <c r="I1150" i="23"/>
  <c r="Q1150" i="23" s="1"/>
  <c r="I1164" i="23"/>
  <c r="Q1164" i="23" s="1"/>
  <c r="I1178" i="23"/>
  <c r="Q1178" i="23" s="1"/>
  <c r="I1185" i="23"/>
  <c r="Q1185" i="23" s="1"/>
  <c r="I1192" i="23"/>
  <c r="Q1192" i="23" s="1"/>
  <c r="I1234" i="23"/>
  <c r="Q1234" i="23" s="1"/>
  <c r="I1241" i="23"/>
  <c r="Q1241" i="23" s="1"/>
  <c r="I1248" i="23"/>
  <c r="Q1248" i="23" s="1"/>
  <c r="I1269" i="23"/>
  <c r="Q1269" i="23" s="1"/>
  <c r="I1276" i="23"/>
  <c r="Q1276" i="23" s="1"/>
  <c r="I1290" i="23"/>
  <c r="Q1290" i="23" s="1"/>
  <c r="Q1308" i="23"/>
  <c r="I1325" i="23"/>
  <c r="Q1325" i="23" s="1"/>
  <c r="I1332" i="23"/>
  <c r="Q1332" i="23" s="1"/>
  <c r="I1346" i="23"/>
  <c r="Q1346" i="23" s="1"/>
  <c r="Q1395" i="23"/>
  <c r="Q1451" i="23"/>
  <c r="Q1455" i="23"/>
  <c r="I1462" i="23"/>
  <c r="P1462" i="23"/>
  <c r="Q1465" i="23"/>
  <c r="P1472" i="23"/>
  <c r="Q1472" i="23" s="1"/>
  <c r="Q1475" i="23"/>
  <c r="I1482" i="23"/>
  <c r="I1496" i="23"/>
  <c r="P1496" i="23"/>
  <c r="P1508" i="23"/>
  <c r="Q1508" i="23" s="1"/>
  <c r="Q1518" i="23"/>
  <c r="P1524" i="23"/>
  <c r="Q1524" i="23" s="1"/>
  <c r="Q1545" i="23"/>
  <c r="P1560" i="23"/>
  <c r="Q1560" i="23" s="1"/>
  <c r="Q219" i="23"/>
  <c r="Q24" i="23"/>
  <c r="Q89" i="23"/>
  <c r="Q249" i="23"/>
  <c r="Q306" i="23"/>
  <c r="Q316" i="23"/>
  <c r="P412" i="23"/>
  <c r="Q412" i="23" s="1"/>
  <c r="Q442" i="23"/>
  <c r="Q473" i="23"/>
  <c r="Q498" i="23"/>
  <c r="Q501" i="23"/>
  <c r="Q504" i="23"/>
  <c r="Q507" i="23"/>
  <c r="Q510" i="23"/>
  <c r="Q513" i="23"/>
  <c r="Q569" i="23"/>
  <c r="Q625" i="23"/>
  <c r="Q656" i="23"/>
  <c r="Q538" i="23"/>
  <c r="Q650" i="23"/>
  <c r="Q684" i="23"/>
  <c r="Q737" i="23"/>
  <c r="Q768" i="23"/>
  <c r="Q852" i="23"/>
  <c r="Q932" i="23"/>
  <c r="I946" i="23"/>
  <c r="Q946" i="23" s="1"/>
  <c r="I953" i="23"/>
  <c r="Q953" i="23" s="1"/>
  <c r="Q960" i="23"/>
  <c r="Q983" i="23"/>
  <c r="Q1078" i="23"/>
  <c r="Q1081" i="23"/>
  <c r="Q1084" i="23"/>
  <c r="Q1087" i="23"/>
  <c r="Q1168" i="23"/>
  <c r="Q1199" i="23"/>
  <c r="Q1227" i="23"/>
  <c r="Q1255" i="23"/>
  <c r="Q845" i="23"/>
  <c r="Q880" i="23"/>
  <c r="Q904" i="23"/>
  <c r="Q969" i="23"/>
  <c r="Q997" i="23"/>
  <c r="Q1115" i="23"/>
  <c r="Q1364" i="23"/>
  <c r="Q1420" i="23"/>
  <c r="Q1280" i="23"/>
  <c r="Q1336" i="23"/>
  <c r="Q1392" i="23"/>
  <c r="Q1448" i="23"/>
  <c r="Q1500" i="23"/>
  <c r="Q1541" i="23"/>
  <c r="Q1552" i="23"/>
  <c r="Q1531" i="23" l="1"/>
  <c r="Q1496" i="23"/>
  <c r="Q1482" i="23"/>
  <c r="Q1462" i="23"/>
  <c r="M17" i="19" l="1"/>
  <c r="M13" i="19"/>
  <c r="G19" i="21" l="1"/>
  <c r="M18" i="21"/>
  <c r="N19" i="21" s="1"/>
  <c r="H18" i="21"/>
  <c r="H17" i="21"/>
  <c r="G16" i="21"/>
  <c r="M15" i="21"/>
  <c r="N16" i="21" s="1"/>
  <c r="H15" i="21"/>
  <c r="I14" i="21"/>
  <c r="H14" i="21"/>
  <c r="M12" i="21"/>
  <c r="N13" i="21" s="1"/>
  <c r="F12" i="21"/>
  <c r="G13" i="21" s="1"/>
  <c r="I11" i="21"/>
  <c r="F37" i="20"/>
  <c r="G39" i="20" s="1"/>
  <c r="M36" i="20"/>
  <c r="N39" i="20" s="1"/>
  <c r="H36" i="20"/>
  <c r="I35" i="20"/>
  <c r="H35" i="20"/>
  <c r="N34" i="20"/>
  <c r="F33" i="20"/>
  <c r="G34" i="20" s="1"/>
  <c r="H31" i="20"/>
  <c r="I30" i="20"/>
  <c r="H30" i="20"/>
  <c r="N29" i="20"/>
  <c r="F28" i="20"/>
  <c r="G29" i="20" s="1"/>
  <c r="O29" i="20" s="1"/>
  <c r="I26" i="20"/>
  <c r="H26" i="20"/>
  <c r="N25" i="20"/>
  <c r="F24" i="20"/>
  <c r="F23" i="20"/>
  <c r="F22" i="20"/>
  <c r="I21" i="20"/>
  <c r="H21" i="20"/>
  <c r="F19" i="20"/>
  <c r="G20" i="20" s="1"/>
  <c r="M18" i="20"/>
  <c r="N20" i="20" s="1"/>
  <c r="H18" i="20"/>
  <c r="I17" i="20"/>
  <c r="H17" i="20"/>
  <c r="F15" i="20"/>
  <c r="F14" i="20"/>
  <c r="G16" i="20" s="1"/>
  <c r="M13" i="20"/>
  <c r="N16" i="20" s="1"/>
  <c r="I12" i="20"/>
  <c r="H12" i="20"/>
  <c r="G20" i="19"/>
  <c r="N20" i="19"/>
  <c r="I16" i="19"/>
  <c r="G15" i="19"/>
  <c r="N15" i="19"/>
  <c r="I12" i="19"/>
  <c r="H12" i="19"/>
  <c r="F24" i="18"/>
  <c r="F23" i="18"/>
  <c r="M22" i="18"/>
  <c r="N25" i="18" s="1"/>
  <c r="F22" i="18"/>
  <c r="G25" i="18" s="1"/>
  <c r="O25" i="18" s="1"/>
  <c r="I21" i="18"/>
  <c r="H21" i="18"/>
  <c r="M19" i="18"/>
  <c r="M18" i="18"/>
  <c r="M17" i="18"/>
  <c r="M16" i="18"/>
  <c r="M15" i="18"/>
  <c r="M14" i="18"/>
  <c r="F14" i="18"/>
  <c r="G20" i="18" s="1"/>
  <c r="M13" i="18"/>
  <c r="N20" i="18" s="1"/>
  <c r="I12" i="18"/>
  <c r="G25" i="20" l="1"/>
  <c r="O25" i="20" s="1"/>
  <c r="O34" i="20"/>
  <c r="O39" i="20"/>
  <c r="O20" i="19"/>
  <c r="O13" i="21"/>
  <c r="O16" i="21"/>
  <c r="O19" i="21"/>
  <c r="O16" i="20"/>
  <c r="O20" i="20"/>
  <c r="O15" i="19"/>
  <c r="O20" i="18"/>
</calcChain>
</file>

<file path=xl/sharedStrings.xml><?xml version="1.0" encoding="utf-8"?>
<sst xmlns="http://schemas.openxmlformats.org/spreadsheetml/2006/main" count="8664" uniqueCount="625">
  <si>
    <t>ОТЧЕТ</t>
  </si>
  <si>
    <t>№ п/п</t>
  </si>
  <si>
    <t>Критерии оценки выполнения муниципального задания</t>
  </si>
  <si>
    <t>показатели, характеризующие качество муниципальных услуг (работ)</t>
  </si>
  <si>
    <t>показатели, характеризующие объем муниципальной услуги (работы)</t>
  </si>
  <si>
    <t>наименование показателя</t>
  </si>
  <si>
    <t>Расчет оценки                 
     ,</t>
  </si>
  <si>
    <t>1.1.</t>
  </si>
  <si>
    <t>1.2.</t>
  </si>
  <si>
    <t>1.3.</t>
  </si>
  <si>
    <t>1.4.</t>
  </si>
  <si>
    <t>Единица измерения</t>
  </si>
  <si>
    <t>I</t>
  </si>
  <si>
    <t>II</t>
  </si>
  <si>
    <t>2.1.</t>
  </si>
  <si>
    <t>2.2.</t>
  </si>
  <si>
    <r>
      <t>К</t>
    </r>
    <r>
      <rPr>
        <vertAlign val="subscript"/>
        <sz val="14"/>
        <color theme="1"/>
        <rFont val="Times New Roman"/>
        <family val="1"/>
        <charset val="204"/>
      </rPr>
      <t>1плi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</si>
  <si>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1фi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</si>
  <si>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1i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</si>
  <si>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1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</si>
  <si>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2пл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</si>
  <si>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2ф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</si>
  <si>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2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</si>
  <si>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2i</t>
    </r>
  </si>
  <si>
    <t>ОЦитоговая</t>
  </si>
  <si>
    <t>%</t>
  </si>
  <si>
    <t>Наличие случаев невосполнимых потерь муниципального имущества на объектах транспортного хозяйства</t>
  </si>
  <si>
    <t xml:space="preserve">2.3. </t>
  </si>
  <si>
    <t>III</t>
  </si>
  <si>
    <t>3.1.</t>
  </si>
  <si>
    <t>3.2.</t>
  </si>
  <si>
    <t>выполнено в полном объеме</t>
  </si>
  <si>
    <t>об исполнении муниципального задания</t>
  </si>
  <si>
    <t>(наименование муниципального учреждения)</t>
  </si>
  <si>
    <t>Количество жалоб получателей на качество оказания муниципальной услуги</t>
  </si>
  <si>
    <t>1.5.</t>
  </si>
  <si>
    <t>шт.</t>
  </si>
  <si>
    <t xml:space="preserve">1.1. </t>
  </si>
  <si>
    <t>чел.</t>
  </si>
  <si>
    <t>2.3.</t>
  </si>
  <si>
    <t>Количество мероприятий</t>
  </si>
  <si>
    <t>ед.</t>
  </si>
  <si>
    <t>IV</t>
  </si>
  <si>
    <t>4.1.</t>
  </si>
  <si>
    <t>Число посетителей</t>
  </si>
  <si>
    <t>2.4.</t>
  </si>
  <si>
    <t>1.1.1.</t>
  </si>
  <si>
    <t>1.1.2.</t>
  </si>
  <si>
    <t>1.1.3.</t>
  </si>
  <si>
    <t>1.1.4.</t>
  </si>
  <si>
    <t>1.1.5.</t>
  </si>
  <si>
    <t>Наличие обоснованных жалоб</t>
  </si>
  <si>
    <t>3.3.</t>
  </si>
  <si>
    <t>3.4.</t>
  </si>
  <si>
    <r>
      <t>К</t>
    </r>
    <r>
      <rPr>
        <vertAlign val="subscript"/>
        <sz val="13"/>
        <color theme="1"/>
        <rFont val="Times New Roman"/>
        <family val="1"/>
        <charset val="204"/>
      </rPr>
      <t>1плi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</si>
  <si>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1фi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</si>
  <si>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1i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</si>
  <si>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1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</si>
  <si>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2пл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</si>
  <si>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2ф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</si>
  <si>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2i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</si>
  <si>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2</t>
    </r>
  </si>
  <si>
    <r>
      <t>ОЦ</t>
    </r>
    <r>
      <rPr>
        <vertAlign val="subscript"/>
        <sz val="13"/>
        <color theme="1"/>
        <rFont val="Times New Roman"/>
        <family val="1"/>
        <charset val="204"/>
      </rPr>
      <t>итоговая</t>
    </r>
  </si>
  <si>
    <t>газета "Заполярная правда"</t>
  </si>
  <si>
    <t>приложение "Важные бумаги"</t>
  </si>
  <si>
    <t>Организация деятельности клубных формирований</t>
  </si>
  <si>
    <t>2.5.</t>
  </si>
  <si>
    <t>1.</t>
  </si>
  <si>
    <t>2.</t>
  </si>
  <si>
    <t>3.</t>
  </si>
  <si>
    <t>показатели, характеризующие КАЧЕСТВО муниципальных услуг (работ)</t>
  </si>
  <si>
    <t>показатели, характеризующие ОБЪЕМ муниципальной услуги (работы)</t>
  </si>
  <si>
    <t>муниципальным бюджетным учреждением "Автохозяйство"</t>
  </si>
  <si>
    <t>муниципальным автономным учреждением "Информационный центр "Норильские новости"</t>
  </si>
  <si>
    <t>муниципальным бюджетным учреждением "Молодежный центр"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</si>
  <si>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</si>
  <si>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</si>
  <si>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</si>
  <si>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</si>
  <si>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</si>
  <si>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</si>
  <si>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</si>
  <si>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</si>
  <si>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</si>
  <si>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</si>
  <si>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</si>
  <si>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</si>
  <si>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</si>
  <si>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Реализация основных общеобразовательных программ дошкольного образования</t>
  </si>
  <si>
    <t>Доля родителей (ЗП), удовлетворенных условиями и качеством предоставляемой услуги.</t>
  </si>
  <si>
    <t>Число обучающихся</t>
  </si>
  <si>
    <t>Присмотр и уход</t>
  </si>
  <si>
    <t>Снижение общей заболеваемости воспитанников, посещающих учреждения исполнителя услуги, количество дней в год</t>
  </si>
  <si>
    <t>дни</t>
  </si>
  <si>
    <t>Количество проведенных консультаций</t>
  </si>
  <si>
    <t>муниципальное автономное дошкольное образовательное учреждение "Детский сад № 1 "Северок"</t>
  </si>
  <si>
    <t>муниципальное автономное дошкольное образовательное учреждение "Детский сад № 2 "Умка"</t>
  </si>
  <si>
    <t>муниципальное бюджетное дошкольное образовательное учреждение "Детский сад № 3 "Солнышко"</t>
  </si>
  <si>
    <t>муниципальное автономное дошкольное образовательное учреждение "Детский сад № 5 "Норильчонок"</t>
  </si>
  <si>
    <t>муниципальное бюджетное дошкольное образовательное учреждение № 8 "Центр развития ребёнка-Детский сад "Тундровичок"</t>
  </si>
  <si>
    <t>муниципальное бюджетное дошкольное образовательное учреждение "Детский сад № 14 "Оленёнок"</t>
  </si>
  <si>
    <t>муниципальное бюджетное дошкольное образовательное учреждение "Детский сад № 18 "Полянка"</t>
  </si>
  <si>
    <t>муниципальное бюджетное дошкольное образовательное учреждение  "Детский сад № 24 "Родничок"</t>
  </si>
  <si>
    <t>муниципальное бюджетное дошкольное образовательное учреждение  "Детский сад № 28 "Веселинка"</t>
  </si>
  <si>
    <t>муниципальное бюджетное дошкольное образовательное учреждение  "Детский сад № 29 "Вишенка"</t>
  </si>
  <si>
    <t>муниципальное бюджетное дошкольное образовательное учреждение   "Детский сад № 32 "Снегирек"</t>
  </si>
  <si>
    <t>муниципальное бюджетное дошкольное образовательное учреждение "Детский сад № 36 "Полянка"</t>
  </si>
  <si>
    <t>муниципальное автономное дошкольное образовательное учреждение "Детский сад № 45 "Улыбка"</t>
  </si>
  <si>
    <t>муниципальное бюджетное дошкольное образовательное учреждение "Детский сад № 46 "Надежда"</t>
  </si>
  <si>
    <t>муниципальное бюджетное дошкольное образовательное учреждение  "Детский сад № 59 "Золушка"</t>
  </si>
  <si>
    <t>муниципальное бюджетное дошкольное образовательное учреждение "Детский сад № 66 "Радость"</t>
  </si>
  <si>
    <t>муниципальное бюджетное дошкольное образовательное учреждение "Детский сад № 68 "Ладушки"</t>
  </si>
  <si>
    <t>муниципальное бюджетное дошкольное образовательное учреждение № 71 "Детский сад "Антошка"</t>
  </si>
  <si>
    <t>муниципальное бюджетное дошкольное образовательное учреждение № 73 "Центр развития ребенка - Детский сад "Веселые человечки"</t>
  </si>
  <si>
    <t>муниципальное бюджетное дошкольное образовательное учреждение  "Детский сад № 74 "Земляничка"</t>
  </si>
  <si>
    <t>муниципальное бюджетное дошкольное образовательное учреждение "Детский сад № 75 "Зайчонок"</t>
  </si>
  <si>
    <t>муниципальное бюджетное дошкольное образовательное учреждение "Детский сад № 78 "Василёк"</t>
  </si>
  <si>
    <t>муниципальное автономное дошкольное образовательное учреждение  № 81 "Центр развития ребенка - Детский сад "Конек-Горбунок"</t>
  </si>
  <si>
    <t>муниципальное бюджетное дошкольное образовательное учреждение "Детский сад № 82 "Сказка"</t>
  </si>
  <si>
    <t>муниципальное бюджетное дошкольное образовательное учреждение "Детский сад № 83 "Золотой петушок"</t>
  </si>
  <si>
    <t>муниципальное бюджетное дошкольное образовательное учреждение "Детский сад № 84 "Голубок"</t>
  </si>
  <si>
    <t>муниципальное бюджетное дошкольное образовательное учреждение "Детский сад № 86 "Брусничка"</t>
  </si>
  <si>
    <t>муниципальное бюджетное дошкольное образовательное учреждение  "Детский сад № 90  "Цветик-Семицветик"</t>
  </si>
  <si>
    <t>муниципальное бюджетное дошкольное образовательное учреждение  "Детский сад № 92 "Облачко"</t>
  </si>
  <si>
    <t>муниципальное бюджетное дошкольное образовательное учреждение "Детский сад № 93 "Капитошка"</t>
  </si>
  <si>
    <t>муниципальное бюджетное дошкольное образовательное учреждение  "Детский сад № 95 "Снежинка"</t>
  </si>
  <si>
    <t>муниципальное бюджетное дошкольное образовательное учреждение № 96 "Детский сад "Капельки"</t>
  </si>
  <si>
    <t>муниципальное бюджетное дошкольное образовательное учреждение  "Детский сад № 97 "Светлица"</t>
  </si>
  <si>
    <t>муниципальное бюджетное дошкольное образовательное учреждение "Детский сад № 98 "Загадка"</t>
  </si>
  <si>
    <t>Реализация основных общеобразовательных программ начального общего образования</t>
  </si>
  <si>
    <t>Освоение обучающимися основной образовательной программы начального общего образования</t>
  </si>
  <si>
    <t>Полнота реализации ООПНОО</t>
  </si>
  <si>
    <t>Доля своевременно устраненных ОУ нарушений, выявленных в результате проверок органами исполнительной власти субъектов РФ, осуществляющими функции по контролю и надзору в сфере образования</t>
  </si>
  <si>
    <t>Реализация основных общеобразовательных программ основного общего образования</t>
  </si>
  <si>
    <t>Освоение обучающимися основной образовательной программы основного общего образования</t>
  </si>
  <si>
    <t>Полнота реализации ООПООО</t>
  </si>
  <si>
    <t>Реализация основных общеобразовательных программ среднего общего образования</t>
  </si>
  <si>
    <t>Освоение обучающимися основной образовательной программы среднего общего образования</t>
  </si>
  <si>
    <t>Полнота реализации ООПСОО</t>
  </si>
  <si>
    <t>3.5.</t>
  </si>
  <si>
    <t>Доля удовлетворенных заявлений родителей на зачисление в ГПД</t>
  </si>
  <si>
    <t>4.2.</t>
  </si>
  <si>
    <t>Доля родителей (законных представителей), удовлетворенных условиями и качеством предоставляемой образовательной услуги</t>
  </si>
  <si>
    <t>муниципальное бюджетное общеобразовательное учреждение "Гимназия № 1"</t>
  </si>
  <si>
    <t>муниципальное автономное общеобразовательное учреждение "Гимназия № 4"</t>
  </si>
  <si>
    <t>муниципальное бюджетное общеобразовательное учреждение "Гимназия № 5"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</si>
  <si>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</si>
  <si>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"Гимназия № 11"</t>
  </si>
  <si>
    <t>муниципальное автономное общеобразовательное учреждение "Гимназия № 48"</t>
  </si>
  <si>
    <t>муниципальное бюджетное общеобразовательное учреждение "Лицей № 3"</t>
  </si>
  <si>
    <t>муниципальное бюджетное общеобразовательное учреждение "Средняя школа № 1 с углубленным изучением физики и математики им. А.П. Завенягина"</t>
  </si>
  <si>
    <t>муниципальное бюджетное общеобразовательное учреждение "Средняя школа № 3"</t>
  </si>
  <si>
    <t>муниципальное бюджетное общеобразовательное учреждение "Средняя школа № 6"</t>
  </si>
  <si>
    <t>муниципальное бюджетное общеобразовательное учреждение "Средняя школа № 8"</t>
  </si>
  <si>
    <t>муниципальное бюджетное общеобразовательное учреждение "Средняя школа № 9"</t>
  </si>
  <si>
    <t>муниципальное бюджетное общеобразовательное учреждение "Средняя школа № 13"</t>
  </si>
  <si>
    <t>муниципальное бюджетное общеобразовательное учреждение "Средняя школа № 14"</t>
  </si>
  <si>
    <t>муниципальное бюджетное общеобразовательное учреждение "Средняя школа № 16"</t>
  </si>
  <si>
    <t>муниципальное бюджетное общеобразовательное учреждение "Средняя школа № 17"</t>
  </si>
  <si>
    <t>муниципальное бюджетное общеобразовательное учреждение "Средняя школа № 20"</t>
  </si>
  <si>
    <t>муниципальное бюджетное общеобразовательное учреждение "Средняя школа № 21"</t>
  </si>
  <si>
    <t>муниципальное бюджетное общеобразовательное учреждение "Средняя школа № 23"</t>
  </si>
  <si>
    <t>муниципальное бюджетное общеобразовательное учреждение "Средняя школа № 24"</t>
  </si>
  <si>
    <t>муниципальное бюджетное общеобразовательное учреждение "Средняя школа № 27"</t>
  </si>
  <si>
    <t>муниципальное бюджетное общеобразовательное учреждение "Средняя школа № 28"</t>
  </si>
  <si>
    <t>4.3.</t>
  </si>
  <si>
    <t>4.4.</t>
  </si>
  <si>
    <t>4.5.</t>
  </si>
  <si>
    <t>V</t>
  </si>
  <si>
    <t>5.1.</t>
  </si>
  <si>
    <t>5.2.</t>
  </si>
  <si>
    <t>5.3.</t>
  </si>
  <si>
    <t>5.4.</t>
  </si>
  <si>
    <t>5.5.</t>
  </si>
  <si>
    <t>VI</t>
  </si>
  <si>
    <t>6.1.</t>
  </si>
  <si>
    <t>6.2.</t>
  </si>
  <si>
    <t>муниципальное бюджетное общеобразовательное учреждение "Средняя школа № 29"</t>
  </si>
  <si>
    <t>муниципальное бюджетное общеобразовательное учреждение "Средняя школа № 30"</t>
  </si>
  <si>
    <t>муниципальное бюджетное общеобразовательное учреждение "Средняя школа № 31"</t>
  </si>
  <si>
    <t>муниципальное бюджетное общеобразовательное учреждение "Средняя школа № 32"</t>
  </si>
  <si>
    <t>муниципальное бюджетное общеобразовательное учреждение "Средняя школа № 33"</t>
  </si>
  <si>
    <t>муниципальное бюджетное общеобразовательное учреждение "Средняя школа № 36"</t>
  </si>
  <si>
    <t>муниципальное бюджетное общеобразовательное учреждение "Средняя школа № 37"</t>
  </si>
  <si>
    <t>муниципальное бюджетное общеобразовательное учреждение "Средняя школа № 38"</t>
  </si>
  <si>
    <t>муниципальное бюджетное общеобразовательное учреждение  "Средняя школа № 39"</t>
  </si>
  <si>
    <t>муниципальное бюджетное общеобразовательное учреждение "Средняя школа № 40"</t>
  </si>
  <si>
    <t>муниципальное бюджетное общеобразовательное учреждение "Средняя школа № 41"</t>
  </si>
  <si>
    <t>муниципальное бюджетное общеобразовательное учреждение "Средняя школа № 42"</t>
  </si>
  <si>
    <t>муниципальное бюджетное общеобразовательное учреждение "Средняя школа № 43"</t>
  </si>
  <si>
    <t>муниципальное бюджетное общеобразовательное учреждение "Средняя школа № 45"</t>
  </si>
  <si>
    <t>муниципальное бюджетное общеобразовательное учреждение ДО "Социально-образовательный центр"</t>
  </si>
  <si>
    <t>Доля родителей (ЗП), удовлетворенных качеством оказываемой услуги.</t>
  </si>
  <si>
    <t>Доля учащихся, ставших призерами в фестивалях, конференциях, олимпиадах и других конкурсных состязаниях регионального, краевого, федерального и международного уровней</t>
  </si>
  <si>
    <t>чел/час</t>
  </si>
  <si>
    <t>художественной направленности</t>
  </si>
  <si>
    <t>физкультурно-спортивной направленности</t>
  </si>
  <si>
    <t>Выполнение календарного плана</t>
  </si>
  <si>
    <t>Количество проведенных мероприятий</t>
  </si>
  <si>
    <t>техническая направленность</t>
  </si>
  <si>
    <t>муниципальное бюджетное учреждение дополнительного образования "Дом детского творчества"</t>
  </si>
  <si>
    <t>муниципальное автономное учреждение дополнительного образования "Дворец творчества детей и молодежи"</t>
  </si>
  <si>
    <t>муниципальное бюджетное учреждение дополнительного образования  "Центр внешкольной работы"</t>
  </si>
  <si>
    <t>естественно-научной направленности</t>
  </si>
  <si>
    <t>муниципальное бюджетное учреждение дополнительного образования "Станция юных техников"</t>
  </si>
  <si>
    <t>муниципальное бюджетное учреждение "Методический центр"</t>
  </si>
  <si>
    <t>Количество отчетов, составленных по результатам работы</t>
  </si>
  <si>
    <t>Количество разработанных документов</t>
  </si>
  <si>
    <t>Количество человеко-часов</t>
  </si>
  <si>
    <t>человеко-час</t>
  </si>
  <si>
    <t xml:space="preserve">2.1. </t>
  </si>
  <si>
    <t>Число лиц, прошедших спортивную подготовку на этапах спортивной подготовки</t>
  </si>
  <si>
    <t>VII</t>
  </si>
  <si>
    <t>7.1.</t>
  </si>
  <si>
    <t>VIII</t>
  </si>
  <si>
    <t>8.1.</t>
  </si>
  <si>
    <t>Спортивная подготовка по олимпийским видам спорта волейбол (тренировочный этап (этап спортивной специализации)</t>
  </si>
  <si>
    <t>Реализация дополнительных общеразвивающих программ</t>
  </si>
  <si>
    <t>Число человеко-часов пребывания</t>
  </si>
  <si>
    <t>Доля лиц, прошедших спортивную подготовку на этапе начальной подготовки и зачисленных на тренировочный этап (этап спортивной специализации)</t>
  </si>
  <si>
    <t xml:space="preserve">Доля лиц, прошедших спортивную подготовку на этапе совершенствования спортивного мастерства и зачисленных на этап высшего спортивного мастерства </t>
  </si>
  <si>
    <t>7.2.</t>
  </si>
  <si>
    <t>Количество посещений</t>
  </si>
  <si>
    <t>Количество привлеченных лиц</t>
  </si>
  <si>
    <t>Обеспечение доступа к объектам спорта</t>
  </si>
  <si>
    <t xml:space="preserve">Организация и проведение официальных спортивных мероприятий </t>
  </si>
  <si>
    <t>Количество участников</t>
  </si>
  <si>
    <t>Организация и проведение официальных физкультурных (физкультурно-оздоровительных) мероприятий</t>
  </si>
  <si>
    <t>Организация и проведение официальных спортивных мероприятий</t>
  </si>
  <si>
    <t>Проведение занятий физкультурно-спортивной направленности по месту проживания граждан</t>
  </si>
  <si>
    <t>Количество занятий</t>
  </si>
  <si>
    <t>Библиотечное, библиографическое и информационное обслуживание пользователей библиотеки</t>
  </si>
  <si>
    <t>Библиографическая обработка документов и создание каталогов</t>
  </si>
  <si>
    <t>муниципальное бюджетное учреждение "Централизованная библиотечная система"</t>
  </si>
  <si>
    <t>Публичный показ музейных предметов, музейных коллекций</t>
  </si>
  <si>
    <t>Создание экспозиций (выставок) музеев, организация выездных выставок</t>
  </si>
  <si>
    <t>Осуществление реставрации и консервации музейных предметов, музейных коллекций</t>
  </si>
  <si>
    <t>Формирование, учет, изучение, обеспечение физического сохранения и безопасности музейных предметов, музейных коллекций</t>
  </si>
  <si>
    <t>муниципальное бюджетное учреждение "Музейно-выставочный комплекс "Музей Норильска"</t>
  </si>
  <si>
    <t>Количество экспозиций</t>
  </si>
  <si>
    <t>Количество предметов (отреставрированных)</t>
  </si>
  <si>
    <t>Количество предметов</t>
  </si>
  <si>
    <t>муниципальное бюджетное учреждение "Кинокомплекс "Родина"</t>
  </si>
  <si>
    <t>Число зрителей</t>
  </si>
  <si>
    <t>Количество  клубных формирований</t>
  </si>
  <si>
    <t>муниципальное бюджетное учреждение культуры "Культурно-досуговый центр им. Вл. Высоцкого"</t>
  </si>
  <si>
    <t>муниципальное бюджетное учреждение культуры   "Культурно-досуговый центр "Юбилейный"</t>
  </si>
  <si>
    <t>муниципальное бюджетное учреждение дополнительного образования "Норильская детская школа искусств"</t>
  </si>
  <si>
    <t>Реализация дополнительных общеобразовательных предпрофессиональных программ в области искусств - фортепиано</t>
  </si>
  <si>
    <t>Доля обучающихся по дополнительным общеобразовательным предпрофессиональным программам от общего количества обучающихся в учреждении</t>
  </si>
  <si>
    <t>Реализация дополнительных общеобразовательных предпрофессиональных программ в области искусств - духовые и ударные инструменты</t>
  </si>
  <si>
    <t>Реализация дополнительных общеобразовательных предпрофессиональных программ в области искусств - струнные инструменты</t>
  </si>
  <si>
    <t>Реализация дополнительных общеобразовательных предпрофессиональных программ в области искусств - народные инструменты</t>
  </si>
  <si>
    <t>Реализация дополнительных общеобразовательных предпрофессиональных программ в области искусств - инструменты эстрадного оркестра</t>
  </si>
  <si>
    <t xml:space="preserve">Реализация дополнительных общеобразовательных общеразвивающих программ в области искусств </t>
  </si>
  <si>
    <t>Доля обучающихся по дополнительным общеобразовательным общеразвивающим программам от общего количества обучающихся в учреждении</t>
  </si>
  <si>
    <t>муниципальное бюджетное учреждение дополнительного образования "Норильская детская художественная школа"</t>
  </si>
  <si>
    <t>Реализация дополнительных общеобразовательных предпрофессиональных программ в области искусств - живопись</t>
  </si>
  <si>
    <t>Реализация дополнительных общеобразовательных предпрофессиональных программ в области искусств - дизайн</t>
  </si>
  <si>
    <t>муниципальное бюджетное учреждение дополнительного образования "Норильская детская музыкальная школа"</t>
  </si>
  <si>
    <t>муниципальное бюджетное учреждение дополнительного образования "Кайерканская детская школа искусств"</t>
  </si>
  <si>
    <t>8.2.</t>
  </si>
  <si>
    <t xml:space="preserve">муниципальное бюджетное учреждение дополнительного образования  "Талнахская детская школа искусств" </t>
  </si>
  <si>
    <t>муниципальное бюджетное учреждение дополнительного образования "Оганерская детская школа искусств"</t>
  </si>
  <si>
    <t>единица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</si>
  <si>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</si>
  <si>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</si>
  <si>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</si>
  <si>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досуга детей, подростков и молодежи 
(иная досуговая деятельность)</t>
  </si>
  <si>
    <t>Организация досуга детей, подростков и молодежи (общественные объединения)</t>
  </si>
  <si>
    <t xml:space="preserve">Укомплектование организации специалистами, оказывающими социальные услуги </t>
  </si>
  <si>
    <t>Выполнение планового объема работы автомобилей</t>
  </si>
  <si>
    <t>штука</t>
  </si>
  <si>
    <t xml:space="preserve">Машино-часы работы автомобилей </t>
  </si>
  <si>
    <t>Доля убранной территории от общей закрепленной площади</t>
  </si>
  <si>
    <t>Доля вывезенного снега от общего объема выпавшего снега</t>
  </si>
  <si>
    <t>Площадь  территории</t>
  </si>
  <si>
    <t>квадратный метр</t>
  </si>
  <si>
    <t>Осуществление издательской деятельности</t>
  </si>
  <si>
    <t>Выполнение планового объема работ по выпуску газеты в пересчете на 8-полосник формата А3</t>
  </si>
  <si>
    <t>Проведение тестирования выполнения нормативов испытаний (тестов) комплекса ГТО</t>
  </si>
  <si>
    <t>Спортивная подготовка по олимпийским видам спорта баскетбол (тренировочный этап (этап спортивной специализации)</t>
  </si>
  <si>
    <t>количество участников клубных формирований</t>
  </si>
  <si>
    <t>Количество выставок, смотров, конкурсов, проводимых культурно-досуговыми учреждениями (без киносеансов) на 1 тыс. населения</t>
  </si>
  <si>
    <t>Количество культурно-массовых мероприятий, проводимых культурно-досуговыми учреждениями (без киносеансов) на 1 тыс. населения</t>
  </si>
  <si>
    <t xml:space="preserve">Доля выданных коллегиальных заключений от общего числа обследованных </t>
  </si>
  <si>
    <t>Методическое обеспечение образовательной деятельности</t>
  </si>
  <si>
    <t>выставки, конкурсы, смотры</t>
  </si>
  <si>
    <t>иные зрелищные мероприятия</t>
  </si>
  <si>
    <t>Организация и проведение культурно-массовых мероприятий</t>
  </si>
  <si>
    <t>8.3.</t>
  </si>
  <si>
    <t>муниципальными бюджетными учреждениями, подведомственными МУ "Управление по делам культуры и искусства Администрации города Норильска"</t>
  </si>
  <si>
    <t>муниципальными бюджетными учреждениями, подведомственными МУ "Управление по спорту Администрации города Норильска"</t>
  </si>
  <si>
    <t>муниципальными бюджетными учреждениями, подведомственными "Управление общего и дошкольного образования Администрации города Норильска"</t>
  </si>
  <si>
    <t>о выполнении муниципального задания</t>
  </si>
  <si>
    <t xml:space="preserve">о выполнении муниципального задания </t>
  </si>
  <si>
    <t>о выполнении муниципальных заданий</t>
  </si>
  <si>
    <t>Динамика посещений пользователей библиотеки (реальных и удаленных) по сравнению с предыдущим годом</t>
  </si>
  <si>
    <t>Динамика обработки документов по сравнению с прошлым годом</t>
  </si>
  <si>
    <t>Количество музейных предметов основного Музейного фонда учреждения, опубликованных на экспозициях и выставках за отчетный период</t>
  </si>
  <si>
    <t>Средняя заполняемость кинотеатра</t>
  </si>
  <si>
    <t>Работа по формированию и учету фондов фильмофонда</t>
  </si>
  <si>
    <t>Количество экспонатов</t>
  </si>
  <si>
    <t>Количество участников мероприятий</t>
  </si>
  <si>
    <t>муниципальное бюджетное учреждение культуры "Городской центр культуры" с февраля 2018 года показатели вместе с ДК "Энергия"</t>
  </si>
  <si>
    <t>Динамика количества мероприятий</t>
  </si>
  <si>
    <t>Доля клубных формирований, имеющих звания "Народный", "Образцовый" к общему количеству клубных формирований</t>
  </si>
  <si>
    <t xml:space="preserve"> Количество участников мероприятий</t>
  </si>
  <si>
    <t xml:space="preserve">Число участников </t>
  </si>
  <si>
    <t>Организация и проведение культурно-массовых мероприятий творческих (фестиваль, выставка, конкурс, смотр )</t>
  </si>
  <si>
    <t>количество участников мероприятий</t>
  </si>
  <si>
    <t>Организация и проведение мероприятий - Культурно-массовых (услуга платная)</t>
  </si>
  <si>
    <t>Динамика количества участников</t>
  </si>
  <si>
    <t>Динамика количества участников клубных формирований к предыдущему отчетному периоду</t>
  </si>
  <si>
    <t>организация и проведение культурно-массовых мероприятий (иные зрелищные мероприятия)</t>
  </si>
  <si>
    <t>число человеков-часов пребывания</t>
  </si>
  <si>
    <t>Количество обущающихся</t>
  </si>
  <si>
    <t>6.3.</t>
  </si>
  <si>
    <t>муниципальное бюджетное учреждение "Спортивная школа № 1"</t>
  </si>
  <si>
    <t xml:space="preserve">Доля лиц, прошедших спортивную подготовку на тренировочном этапе (этап спортивной специализации) и зачисленных на этап совершенствования спортивного мастерства </t>
  </si>
  <si>
    <t>Организация мероприятий по подготовке спортивных сборных команд</t>
  </si>
  <si>
    <t>Удельный вес спортсменов принявших участие в официальных спортивных соревнованиях,  в их общей численности</t>
  </si>
  <si>
    <t>муниципальное бюджетное учреждение "Спортивная школа № 2"</t>
  </si>
  <si>
    <t>Спортивная подготовка по олимпийским видам спорта прыжки на батуте (этап начальной подготовки )</t>
  </si>
  <si>
    <t>Спортивная подготовка по олимпийским видам спорта 
прыжки на батуте (тренировочный этап (этап спортивной специализации))</t>
  </si>
  <si>
    <t>Спортивная подготовка по неолимпийским видам спорта спортивная акробатика (этап начальной подготовки )</t>
  </si>
  <si>
    <t>Mуниципальное бюджетное учреждение "Спортивная школа № 4"</t>
  </si>
  <si>
    <t>Спортивная подготовка по олимпийским видам спорта 
бокс (этап начальной подготовки )</t>
  </si>
  <si>
    <t>Спортивная подготовка по олимпийским видам спорта 
бокс (тренировочный этап (этап спортивной специализации)</t>
  </si>
  <si>
    <t>Спортивная подготовка по олимпийским видам спорта 
баскетбол (этап начальной подготовки)</t>
  </si>
  <si>
    <t>Муниципальное бюджетное учреждение "Спортивная школа по зимним видам спорта"</t>
  </si>
  <si>
    <t>Муниципальное бюджетное учреждение "Спортивная школа плавания и водного поло"</t>
  </si>
  <si>
    <t>Муниципальное бюджетное учреждение "Спортивная школа единоборств"</t>
  </si>
  <si>
    <t>Муниципальное автономное учреждение дополнительного образования "Норильский центр безопасности движения"</t>
  </si>
  <si>
    <t>Муниципальное бюджетное учреждение "Дворец спорта "Арктика"</t>
  </si>
  <si>
    <t>Коэффициент удовлетворительности спортсменов посетивших объекты спорта для проведения физкультурных мероприятий, спортивных мероприятий</t>
  </si>
  <si>
    <t>Количество договоров</t>
  </si>
  <si>
    <t>Доля удовлетворенных протестов, поступивших в письменной форме в ГСК при проведении спортивных мероприятий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</si>
  <si>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</si>
  <si>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Реализация на объектах спорта физкультурных и спортивных мероприятий, проводимых в рамках утвержденных календарных планов</t>
  </si>
  <si>
    <t>Доля обоснованных жалоб граждан, поступивших в Управление по спорту Администрации города Норильска по итогам проведенных спортивных мероприятий</t>
  </si>
  <si>
    <t>Реализация на объектам спорта физкультурных и спортивных мероприятий, проводимых в рамках утвержденных календарных планов официальных физкультурных мероприятий</t>
  </si>
  <si>
    <t>Доля обоснованных жалоб граждан, поступивших в Управление по спорту Администрации города Норильска по итогам спортивных мероприятий</t>
  </si>
  <si>
    <t>Реализация на объектах спорта физкультурных и спортивных мероприятий, проводимых в рамках утвержденных календарных планов официальных и спортивных мероприятий</t>
  </si>
  <si>
    <t>Коэффициент удовлетворенности спортсменов, посетивших объекты спорта для проведения физкультурных мероприятий, спортивных мероприятий</t>
  </si>
  <si>
    <t>Доля обоснованных жалоб граждан, поступивших в Управление по спорту Администрации города Норильска по итогам проведения мероприятий</t>
  </si>
  <si>
    <t>Обучающиеся за исключением обучающихся с ОВЗ и детей-инвалидов (от 3 до 8 лет)</t>
  </si>
  <si>
    <t>Дети-инвалиды, обучающиеся по состоянию здоровья на дому (от 3 до 8 лет)</t>
  </si>
  <si>
    <t>Дети-инвалиды (группа полного дня)</t>
  </si>
  <si>
    <t>Число обучающихся и родителей (законных представителей) педагогических работников</t>
  </si>
  <si>
    <t>Обучающиеся с ОВЗ и детей-инвалидов (от 3 до 8 лет)</t>
  </si>
  <si>
    <t>Обучающиеся за исключением обучающихся с ОВЗ и детей-инвалидов (от 1 до 3 лет)</t>
  </si>
  <si>
    <t>Физические лица за исключением льготных категорий (группа полного дня)</t>
  </si>
  <si>
    <t xml:space="preserve">чел. </t>
  </si>
  <si>
    <t>Физические лица за исключением льготных категорий (группа круглосуточного пребывания) (число детей)</t>
  </si>
  <si>
    <t xml:space="preserve">Физические лица за исключением льготных категорий </t>
  </si>
  <si>
    <t>Обучающиеся с ОВЗ  (от 3 до 8 лет)</t>
  </si>
  <si>
    <t>Обучающиеся с ОВЗ (от 3 до 8 лет)</t>
  </si>
  <si>
    <t>число обучающихся и родителей (законных представителей) педагогических работников</t>
  </si>
  <si>
    <t xml:space="preserve">Физические лица за исключением льготных категорий (группа круглосуточного пребывания) </t>
  </si>
  <si>
    <t>Физические лица за исключением льготных категорий</t>
  </si>
  <si>
    <t>Кол-во мероприятий (ед.)</t>
  </si>
  <si>
    <t>мастер-классы</t>
  </si>
  <si>
    <t>Общий отпечатанный тираж, в пересчете на 8-полосник формата А3, всего, в том числе:</t>
  </si>
  <si>
    <t>для льготных категорий граждан</t>
  </si>
  <si>
    <t xml:space="preserve"> - газета "Заполярная правда" всего, в том числе:</t>
  </si>
  <si>
    <t>1.2.1.</t>
  </si>
  <si>
    <t>Количество человек, вовлеченных в мероприятия</t>
  </si>
  <si>
    <t>Отсутствие обоснованных жалоб потребителей к качеству выполняемой работы</t>
  </si>
  <si>
    <t>Количество общественных объединений</t>
  </si>
  <si>
    <t>Число детей</t>
  </si>
  <si>
    <t>чел. /час.</t>
  </si>
  <si>
    <t>чел/час.</t>
  </si>
  <si>
    <t>чел./час.</t>
  </si>
  <si>
    <t>творческие (фестивали, выставки, конкурсы, смотры)</t>
  </si>
  <si>
    <t>культурно-массовые (иные зрелищные мероприятия)</t>
  </si>
  <si>
    <t>методические (семинар, конференция)</t>
  </si>
  <si>
    <t>Организация и проведение культурно-массовых мероприятий (творческих)</t>
  </si>
  <si>
    <t>Уборка территории и аналогичная деятельность</t>
  </si>
  <si>
    <t>не менее 70%</t>
  </si>
  <si>
    <t>не менее 40%</t>
  </si>
  <si>
    <t>Спортивная подготовка по олимпийским видам спорта баскетбол (этап начальной подготовки)</t>
  </si>
  <si>
    <t xml:space="preserve">Число лиц, прошедших спортивную подготовку на этапах спортивной подготовки </t>
  </si>
  <si>
    <t>Количество лиц</t>
  </si>
  <si>
    <t>Спортивная подготовка по неолимпийским видам спорта 
спортивная акробатика  (тренировочный этап (этап спортивной специализации))</t>
  </si>
  <si>
    <t>Спортивная подготовка по неолимпийским видам спорта 
спортивная акробатика (этап совершенствования спортивного мастерства)</t>
  </si>
  <si>
    <t>Спортивная подготовка по олимпийским видам спорта 
спортивная гимнастика (этап начальной подготовки)</t>
  </si>
  <si>
    <t>Организация и обеспечение подготовки спортивного резерва</t>
  </si>
  <si>
    <t>Спортивная подготовка по олимпийским видам спорта 
спортивная борьба  (этап начальной подготовки)</t>
  </si>
  <si>
    <t>Спортивная подготовка по олимпийским видам спорта 
прыжки на батуте (этап начальной подготовки)</t>
  </si>
  <si>
    <t>Спортивная подготовка по олимпийским видам спорта 
бокс (тренировочный этап (этап спортивной специализации))</t>
  </si>
  <si>
    <t>Спортивная подготовка по олимпийским видам спорта 
дзюдо (тренировочный этап (этап спортивной специализации))</t>
  </si>
  <si>
    <t>Спортивная подготовка по неолимпийским видам спорта 
пауэрлифтинг (этап начальной подготовки)</t>
  </si>
  <si>
    <t>Спортивная подготовка по неолимпийским видам спорта пауэрлифтинг тренировочный этап (этап спортивной специализации)</t>
  </si>
  <si>
    <t>Спортивная подготовка по олимпийским видам спорта 
плавание (этап начальной подготовки)</t>
  </si>
  <si>
    <t>Спортивная подготовка по олимпийским видам спорта 
лыжные гонки (тренировочный этап (этап спортивной специализации)</t>
  </si>
  <si>
    <t>Спортивная подготовка по олимпийским видам спорта 
футбол (тренировочный этап (этап спортивной специализации)</t>
  </si>
  <si>
    <t>Спортивная подготовка по олимпийским видам спорта хоккей (этап начальной подготовки)</t>
  </si>
  <si>
    <t>Спортивная подготовка по олимпийским видам спорта 
хоккей (тренировочный этап (этап спортивной специализации))</t>
  </si>
  <si>
    <t>Организация мероприятий по подготовке спортивного резерва</t>
  </si>
  <si>
    <t>Спортивная подготовка по олимпийским видам спорта 
плавание (тренировочный этап (этап спортивной специализации)</t>
  </si>
  <si>
    <t>Спортивная подготовка по олимпийским видам спорта 
водное поло (этап начальной подготовки)</t>
  </si>
  <si>
    <t xml:space="preserve">Количество лиц </t>
  </si>
  <si>
    <t xml:space="preserve">Спортивная подготовка по олимпийским видам спорта бокс (этап начальной подготовки) </t>
  </si>
  <si>
    <t>Спортивная подготовка по олимпийским видам спорта 
спортивная борьба (этап начальной подготовки)</t>
  </si>
  <si>
    <t>Спортивная подготовка по олимпийским видам спорта 
спортивная борьба (тренировочный этап (этап спортивной специализации))</t>
  </si>
  <si>
    <t xml:space="preserve">Спортивная подготовка по олимпийским видам спорта дзюдо (этап начальной подготовки) </t>
  </si>
  <si>
    <t xml:space="preserve">Спортивная подготовка по олимпийским видам спорта каратэ (этап начальной подготовки) </t>
  </si>
  <si>
    <t>Спортивная подготовка по олимпийским видам спорта 
каратэ (тренировочный этап (этап спортивной специализации))</t>
  </si>
  <si>
    <t xml:space="preserve"> %</t>
  </si>
  <si>
    <t>Доля детей, осваивающих дополнительные образовательные программы в образовательном учреждении</t>
  </si>
  <si>
    <t>Доля родителей 
(законных представителей), удовлетворенных условиями и качеством предоставляемой образовательной услуги</t>
  </si>
  <si>
    <t xml:space="preserve">не более 0,05 </t>
  </si>
  <si>
    <t>Динамика количества экспозиций по сравнению с предыдущим годом</t>
  </si>
  <si>
    <t xml:space="preserve">Доля музейных предметов, прошедших консервацию (реставрацию), из числа выявленных музейных предметов для консервации (реставрации) </t>
  </si>
  <si>
    <t xml:space="preserve"> Доля оцифрованных музейных предметов из общего числа музейных предметов и коллекций</t>
  </si>
  <si>
    <t>Динамика количества участников клубных формирований к предыдущему периоду</t>
  </si>
  <si>
    <t xml:space="preserve">не более 0,5 </t>
  </si>
  <si>
    <t>человеко-час.</t>
  </si>
  <si>
    <t>Реализация дополнительных общеобразовательных предпрофессиональных программ в области искусств - искусство театра</t>
  </si>
  <si>
    <t>IX</t>
  </si>
  <si>
    <t>9.1.</t>
  </si>
  <si>
    <t>9.2.</t>
  </si>
  <si>
    <t>число человеко-часов пребывания</t>
  </si>
  <si>
    <t>в целом выполнено</t>
  </si>
  <si>
    <t>Количество человек, вовлеченныз в мероприятия</t>
  </si>
  <si>
    <t xml:space="preserve">Отсутствие обоснованных жалоб потребителей к качеству выполняемой работы </t>
  </si>
  <si>
    <t xml:space="preserve">Количество человек, вовлеченныз в мероприятие </t>
  </si>
  <si>
    <t xml:space="preserve">Доля фактического количества проведенных мероприятий </t>
  </si>
  <si>
    <t xml:space="preserve">Количество участников </t>
  </si>
  <si>
    <t xml:space="preserve">Выполнение запланированных мероприятий </t>
  </si>
  <si>
    <t xml:space="preserve">Количество общественных объединений </t>
  </si>
  <si>
    <t xml:space="preserve">Количество мероприятий, проводимых общественными объединениями </t>
  </si>
  <si>
    <r>
      <t>К</t>
    </r>
    <r>
      <rPr>
        <vertAlign val="subscript"/>
        <sz val="18"/>
        <color theme="1"/>
        <rFont val="Times New Roman"/>
        <family val="1"/>
        <charset val="204"/>
      </rPr>
      <t>1плi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</si>
  <si>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1фi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</si>
  <si>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1i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</si>
  <si>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1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</si>
  <si>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2пл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</si>
  <si>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2ф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</si>
  <si>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2i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</si>
  <si>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2</t>
    </r>
  </si>
  <si>
    <r>
      <t>ОЦ</t>
    </r>
    <r>
      <rPr>
        <vertAlign val="subscript"/>
        <sz val="18"/>
        <color theme="1"/>
        <rFont val="Times New Roman"/>
        <family val="1"/>
        <charset val="204"/>
      </rPr>
      <t>итоговая</t>
    </r>
  </si>
  <si>
    <t>обучающиеся за исключением обучающихся с ОВЗ и детей-инвалидов (от 3  до 8 лет)</t>
  </si>
  <si>
    <t xml:space="preserve">Дети-инвалиды, обучающиеся по состоянию здоровья на дому (от 3  до 8 лет) </t>
  </si>
  <si>
    <t>Снижение общей заболеваемости воспитанников, посещающих учреждения исполнителя услуги</t>
  </si>
  <si>
    <t xml:space="preserve">обучающиеся за исключением обучающихся с ОВЗ и детей-инвалидов (от 1  до 3 лет) </t>
  </si>
  <si>
    <t>Предоставление консультационных и методических услуг</t>
  </si>
  <si>
    <t>Реализация адаптированных дополнительных общеобразовательных программ</t>
  </si>
  <si>
    <t>доля родителей (ЗП), удовлетворенных качеством оказываемой услуги</t>
  </si>
  <si>
    <t>Реализация адаптированных дополнительных образовательных программ</t>
  </si>
  <si>
    <t>творческие (конференции, семинары)</t>
  </si>
  <si>
    <t>количество проведенных мероприятий  (выставки, конкурсы, смотры)</t>
  </si>
  <si>
    <t>количество проведенных культурно-массовых мероприятий (иные зрелищные мероприятия)</t>
  </si>
  <si>
    <t>количество проведенных мероприятий (конференции, семинары)</t>
  </si>
  <si>
    <t xml:space="preserve">II </t>
  </si>
  <si>
    <t>соответствует</t>
  </si>
  <si>
    <t>Доля родителей (ЗП), удовлетворенных условиями и качеством предоставляемой услуги</t>
  </si>
  <si>
    <t>Число 
обучающихся</t>
  </si>
  <si>
    <t>процент</t>
  </si>
  <si>
    <t xml:space="preserve">число обучающихся </t>
  </si>
  <si>
    <t xml:space="preserve">количество дней </t>
  </si>
  <si>
    <t>XI</t>
  </si>
  <si>
    <t>X</t>
  </si>
  <si>
    <t>10.1.</t>
  </si>
  <si>
    <t>Организация мероприятий, направленных на профилактику асоциального поведения подростков и молодежи, поддержка детей и молодежи, находящейся в социально-опасном положении</t>
  </si>
  <si>
    <t xml:space="preserve">Спортивная подготовка по олимпийским видам спорта самбо (этап начальной подготовки) </t>
  </si>
  <si>
    <t>Спортивная подготовка по олимпийским видам спорта волейбол (этап начальной подготовки)</t>
  </si>
  <si>
    <t xml:space="preserve">Количество спортсменов </t>
  </si>
  <si>
    <t>Спортивная подготовка по олимпийским видам спорта 
художественная гимнастика (этап начальной подготовки)</t>
  </si>
  <si>
    <t>Спортивная подготовка по олимпийским видам спорта 
легкая атлетика (этап начальной подготовки)</t>
  </si>
  <si>
    <t>Спортивная подготовка по олимпийским видам спорта 
легкая атлетика (этап спортивной специализации)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</si>
  <si>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спортивного мастерства</t>
  </si>
  <si>
    <t>Доля лиц, прошедших спортивную подготовку на начальной подготовки и зачисленных на тренировочный этап (этап спортивной специализации) и зачисленных на этап совершенствования спортивного мастерства</t>
  </si>
  <si>
    <t>Спортивная подготовка по олимпийским видам спорта фехтование (тренировочный этап (этап спортивной специализации)</t>
  </si>
  <si>
    <t>Спортивная подготовка по олимпийским видам спорта 
спортивная борьба (тренировочный этап (этап спортивной специализации)</t>
  </si>
  <si>
    <t>Спортивная подготовка по олимпийским видам спорта 
прыжки на батуте (тренировочный этап (этап спортивной специализации)</t>
  </si>
  <si>
    <t>Спортивная подготовка по олимпийским видам спорта 
плавание (этап начальной подготовки )</t>
  </si>
  <si>
    <t>Спортивная подготовка по олимпийским видам спорта 
бокс (этап начальной подготовки)</t>
  </si>
  <si>
    <t>Спортивная подготовка по олимпийским видам спорта 
дзюдо (этап начальной подготовки)</t>
  </si>
  <si>
    <t>Спортивная подготовка по олимпийским видам спорта 
плавание тренировочный этап (этап спортивной специализации)</t>
  </si>
  <si>
    <t>Спортивная подготовка по олимпийским видам спорта 
баскетбол (этап спортивной специализации)</t>
  </si>
  <si>
    <t>XII</t>
  </si>
  <si>
    <t>11.1.</t>
  </si>
  <si>
    <t>11.2.</t>
  </si>
  <si>
    <t>12.1.</t>
  </si>
  <si>
    <t>Спортивная подготовка по олимпийским видам спорта 
лыжные гонки (начальный этап)</t>
  </si>
  <si>
    <t>Спортивная подготовка по олимпийским видам спорта 
футбол (начальный этап)</t>
  </si>
  <si>
    <t>Спортивная подготовка по олимпийским видам спорта 
водное поло (тренировочный этап (этап спортивной специализации)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</si>
  <si>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</si>
  <si>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Реализация на объектах спорта физкультурных и спортивных мероприятий, проводимых в рамках утвержденных календарных планов официальных физкультурных мероприятий</t>
  </si>
  <si>
    <t>социально-педагогической направленности</t>
  </si>
  <si>
    <t>творческие (зрелищные, культурно-массовые)</t>
  </si>
  <si>
    <t>творческие (мастер-классы)</t>
  </si>
  <si>
    <t>обучающиеся за исключением обучающихся с ОВЗ и детей-инвалидов (от 1  до 3 лет)</t>
  </si>
  <si>
    <t>Дети с туберкулезной интоксикацией (группа полного дня)</t>
  </si>
  <si>
    <t>Дети с туберкулезной интоксикацией (группа круглосуточного пребывания) (число детей)</t>
  </si>
  <si>
    <t>Показ кинофильмов (услуга платная)</t>
  </si>
  <si>
    <t>Показ кинофильмов (услуга бесплатная)</t>
  </si>
  <si>
    <t>Оказание туристско-информационных услуг 
(в стационарных условиях)</t>
  </si>
  <si>
    <t>Количество предоставленной информации</t>
  </si>
  <si>
    <t>Оказание туристско-информационных услуг 
(вне стационара)</t>
  </si>
  <si>
    <t>не выполнено</t>
  </si>
  <si>
    <t>муниципальным автономным учреждением «Центр развития туризма»</t>
  </si>
  <si>
    <t>Производство и распространение телепрограмм</t>
  </si>
  <si>
    <t>Размещение социально-значимых материалов (количество раз)      (не менее 1 (одного) раза в сутки)</t>
  </si>
  <si>
    <t>Самостоятельное формирование сетки вещания (не менее 24 часов в сутки)</t>
  </si>
  <si>
    <t>Распространение программ собственного производства (количество) (не менее 1 раза в сутки)</t>
  </si>
  <si>
    <t>Количество телепередач</t>
  </si>
  <si>
    <t>Интерпретация оценки по каждой услуге (работе)</t>
  </si>
  <si>
    <t>Интерпретация оценки по муниципальному заданию</t>
  </si>
  <si>
    <t>газета "Норильск сегодня"</t>
  </si>
  <si>
    <t xml:space="preserve"> - приложение "Важные бумаги" (публикация НПА Администрации города Норильска) всего, в том числе:</t>
  </si>
  <si>
    <t xml:space="preserve"> - газета "Норильск сегодня"</t>
  </si>
  <si>
    <t>час</t>
  </si>
  <si>
    <t>выполнено в полном обьеме</t>
  </si>
  <si>
    <t xml:space="preserve">единица </t>
  </si>
  <si>
    <t>Спортивная подготовка по олимпийским видам спорта дзюдо (тренировочный этап (этап спортивной специализации))</t>
  </si>
  <si>
    <t>10.2.</t>
  </si>
  <si>
    <r>
      <t>Расчет оценки, К</t>
    </r>
    <r>
      <rPr>
        <b/>
        <vertAlign val="subscript"/>
        <sz val="13"/>
        <rFont val="Times New Roman"/>
        <family val="1"/>
        <charset val="204"/>
      </rPr>
      <t xml:space="preserve">1, </t>
    </r>
    <r>
      <rPr>
        <b/>
        <sz val="13"/>
        <rFont val="Times New Roman"/>
        <family val="1"/>
        <charset val="204"/>
      </rPr>
      <t>К</t>
    </r>
    <r>
      <rPr>
        <b/>
        <vertAlign val="subscript"/>
        <sz val="13"/>
        <rFont val="Times New Roman"/>
        <family val="1"/>
        <charset val="204"/>
      </rPr>
      <t>2</t>
    </r>
  </si>
  <si>
    <t>Спортивная подготовка по олимпийским видам спорта 
спортивная гимнастика  (этап совершенствования спортивного мастерства)</t>
  </si>
  <si>
    <t>Спортивная подготовка по олимпийским видам спорта фехтование (этап начальной подготовки)</t>
  </si>
  <si>
    <t>12.2.</t>
  </si>
  <si>
    <t>XIII</t>
  </si>
  <si>
    <t>13.1.</t>
  </si>
  <si>
    <t>Проведение занятий физкультурно-оздоровительной направленности по месту проживания граждан</t>
  </si>
  <si>
    <t>Удельный вес спортсменов принявших участие в официальных спортивных соревнованиях, в их общей численности</t>
  </si>
  <si>
    <t>Количество человек</t>
  </si>
  <si>
    <t>Доля обработанных документов</t>
  </si>
  <si>
    <t>Количество документов, находящихся в электронном каталоге</t>
  </si>
  <si>
    <t>Количество документов в фонде</t>
  </si>
  <si>
    <t>Доля отреставрированных фильмовых материалов от общего количества фильмокопий</t>
  </si>
  <si>
    <t>Организация и проведение культурно-массовых мероприятий (иные зрелищные мероприятия)</t>
  </si>
  <si>
    <t>Реализация дополнительных общеобразовательных предпрофессиональных программ в области искусств - хореографическое творчество</t>
  </si>
  <si>
    <t>Реализация дополнительных общеобразовательных общеразвивающих программ</t>
  </si>
  <si>
    <t>Реализация дополнительных общеобразовательных предпрофессиональных программ - хоровое пение</t>
  </si>
  <si>
    <t>не более 0,5</t>
  </si>
  <si>
    <t>10.3.</t>
  </si>
  <si>
    <r>
      <t xml:space="preserve">Расчет оценки 
</t>
    </r>
    <r>
      <rPr>
        <b/>
        <i/>
        <sz val="16"/>
        <rFont val="Times New Roman"/>
        <family val="1"/>
        <charset val="204"/>
      </rPr>
      <t>К</t>
    </r>
    <r>
      <rPr>
        <b/>
        <i/>
        <vertAlign val="subscript"/>
        <sz val="16"/>
        <rFont val="Times New Roman"/>
        <family val="1"/>
        <charset val="204"/>
      </rPr>
      <t>1</t>
    </r>
    <r>
      <rPr>
        <b/>
        <i/>
        <sz val="16"/>
        <rFont val="Times New Roman"/>
        <family val="1"/>
        <charset val="204"/>
      </rPr>
      <t>, К</t>
    </r>
    <r>
      <rPr>
        <b/>
        <i/>
        <vertAlign val="subscript"/>
        <sz val="16"/>
        <rFont val="Times New Roman"/>
        <family val="1"/>
        <charset val="204"/>
      </rPr>
      <t>2</t>
    </r>
  </si>
  <si>
    <t xml:space="preserve"> художественная направленность </t>
  </si>
  <si>
    <t>3.1.1.</t>
  </si>
  <si>
    <t>3.1.2.</t>
  </si>
  <si>
    <t>3.1.3.</t>
  </si>
  <si>
    <t>культурно-массовые (зрелищные, культурно-массовые)</t>
  </si>
  <si>
    <t>туристско-краеведческая направленность</t>
  </si>
  <si>
    <t>2.1.1.</t>
  </si>
  <si>
    <t>Отсутствие обоснованных претензий потребителей к качеству предоставляемой работы</t>
  </si>
  <si>
    <t xml:space="preserve">обучающиеся с ОВЗ (от 3  до 8 лет) </t>
  </si>
  <si>
    <t>Обучающиеся с ОВЗ (от 1 до 3 лет)</t>
  </si>
  <si>
    <t>Обучающиеся с ОВЗ  (от 1 до 3 лет)</t>
  </si>
  <si>
    <t>Расчет оценки       
     ,</t>
  </si>
  <si>
    <t>Доля педагогических работников, удовлетворенных условиями и качеством предоставляемой работы</t>
  </si>
  <si>
    <t>Психолого-медико-педагогическое обследование детей начальное общее образование</t>
  </si>
  <si>
    <t xml:space="preserve">Психолого-медико-педагогическое обследование детей основное общее образование </t>
  </si>
  <si>
    <t xml:space="preserve">Психолого-медико-педагогическое обследование детей среднее общее образование </t>
  </si>
  <si>
    <t>Психолого-медико-педагогическое обследование детей дошкольное общее образование</t>
  </si>
  <si>
    <t>Оказание туристско-информационных услуг 
(удаленно через сеть интернет)</t>
  </si>
  <si>
    <t>за 2022 г.</t>
  </si>
  <si>
    <t xml:space="preserve"> за 2022 г.</t>
  </si>
  <si>
    <t>Организация и осуществление транспортного обслуживания должностных лиц, государственных органов и государственных учреждений Красноярского края, органов местного самоуправления и муниципальных учреждений Красноярского края, избирательных комиссий</t>
  </si>
  <si>
    <r>
      <t>Расчет оценки, 
К</t>
    </r>
    <r>
      <rPr>
        <b/>
        <vertAlign val="subscript"/>
        <sz val="13"/>
        <rFont val="Times New Roman"/>
        <family val="1"/>
        <charset val="204"/>
      </rPr>
      <t xml:space="preserve">1, </t>
    </r>
    <r>
      <rPr>
        <b/>
        <sz val="13"/>
        <rFont val="Times New Roman"/>
        <family val="1"/>
        <charset val="204"/>
      </rPr>
      <t>К</t>
    </r>
    <r>
      <rPr>
        <b/>
        <vertAlign val="subscript"/>
        <sz val="13"/>
        <rFont val="Times New Roman"/>
        <family val="1"/>
        <charset val="204"/>
      </rPr>
      <t>2</t>
    </r>
  </si>
  <si>
    <t>Дети-сироты и дети, оставшиеся без попечения родителей (группа полного дня)</t>
  </si>
  <si>
    <t xml:space="preserve">обучающиеся ОВЗ (от 3  до 8 лет) </t>
  </si>
  <si>
    <t>муниципальное бюджетное дошкольное образовательное учреждение "Детский сад № 4 "Колокольчик"</t>
  </si>
  <si>
    <t>муниципальное бюджетное дошкольное образовательное учреждение "Детский сад № 9 "Зимушка"</t>
  </si>
  <si>
    <t>Обучающиеся с ОВЗ и детей-инвалидов (от 1 до 3 лет)</t>
  </si>
  <si>
    <t>муниципальное бюджетное дошкольное образовательное учреждение "Детский сад № 99 "Топ-топ"</t>
  </si>
  <si>
    <t>Уровень соответствия учебного плана требованиям ФГОС</t>
  </si>
  <si>
    <t>Число человек-часов</t>
  </si>
  <si>
    <t>Научно-методическое и ресурсное обеспечение системы образования</t>
  </si>
  <si>
    <t xml:space="preserve">6.1. </t>
  </si>
  <si>
    <t>Содержание детей на уровне начального общего образования</t>
  </si>
  <si>
    <t>Содержание детей на уровне основного общего образования</t>
  </si>
  <si>
    <t>Количество человек/часов художественная направленность</t>
  </si>
  <si>
    <t>Количество человек/часов социально-педагогическая направленность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</si>
  <si>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</si>
  <si>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Количество человек/часов</t>
  </si>
  <si>
    <t>Количество человек/часов социально-педагогической направленности</t>
  </si>
  <si>
    <t>муниципальное бюджетное учреждение дополнительного образования "Станция детского и юношеского туризма и экскурсий"</t>
  </si>
  <si>
    <t>Доля охвата педагогических работников ОУ различными формами методического сопровождения (семинарские занятия, мастер-классы, выездные семинары, клубная деятельность, творческие группы педагогов, школьные команды в рамках реализации программы информатизации)</t>
  </si>
  <si>
    <t>Количество работ</t>
  </si>
  <si>
    <t>Отсутствие обоснованных претензий учредителя к организации предоставления работы</t>
  </si>
  <si>
    <t>муниципальное бюджетное дошкольное образовательное учреждение "Детский сад № 62 "Почемучка"</t>
  </si>
  <si>
    <t>не менее 15,0</t>
  </si>
  <si>
    <t>Количество обучающихся</t>
  </si>
  <si>
    <t>не более 85,0</t>
  </si>
  <si>
    <t xml:space="preserve">Число лиц, прошедших спортивную подготовку на этап спортивной подготовки </t>
  </si>
  <si>
    <t>Доля лиц, прошедших спортивную подготовку на тренировочном этапе (этап спортивной специализации) зачисленных на этап совершенствования спортивного мастерства</t>
  </si>
  <si>
    <t>Спортивная подготовка по олимпийским видам спорта самбо (тренировочный этап (этап спортивной специализации))</t>
  </si>
  <si>
    <t>Отклонение достигнутых результатов, запланированных планом мероприятий</t>
  </si>
  <si>
    <t>не более 10</t>
  </si>
  <si>
    <t>Доля спортсменов, выполнивших требование спортивной программы в их общей численности</t>
  </si>
  <si>
    <t>не менее 90</t>
  </si>
  <si>
    <t>не менее 5</t>
  </si>
  <si>
    <t>Спортивная подготовка по олимпийским видам спорта 
спортивная гимнастика (тренировочный этап (этап спортивной специализации))</t>
  </si>
  <si>
    <t>Спортивная подготовка по олимпийским видам спорта 
художественная гимнастика (тренировочный этап (этап спортивной специализации))</t>
  </si>
  <si>
    <t>Доля спортсменов выполнивших требование спортивной программы в их общей численности</t>
  </si>
  <si>
    <t>Проведение занятий физкультурно-спортивной направленности</t>
  </si>
  <si>
    <t>не более 3-х в год</t>
  </si>
  <si>
    <t>Муниципальное бюджетное учреждение "Спортивная школа № 3"</t>
  </si>
  <si>
    <t>Спортивная подготовка по олимпийским видам спорта 
лыжные гонки (этап начальной подготовки)</t>
  </si>
  <si>
    <t>Спортивная подготовка по олимпийским видам спорта 
бокс (этап совершенствования спортивного мастерства)</t>
  </si>
  <si>
    <t xml:space="preserve">Доля лиц, прошедших спортивную подготовку на этапе начальной подготовки и зачисленных на тренировочный этап (этап спортивной специализации) </t>
  </si>
  <si>
    <t>Спортивная подготовка по неолимпийским видам спорта                                  тхэквондо ИТФ (этап начальной подготовки)</t>
  </si>
  <si>
    <t>Спортивная подготовка по неолимпийским видам спорта                                  тхэквондо ИТФ (тренировочный этап (этап спортивной специализации))</t>
  </si>
  <si>
    <t>Mмуниципальное бюджетное учреждение "Спортивная школа № 5"</t>
  </si>
  <si>
    <t>Mмуниципальное бюджетное учреждение "Спортивная школа № 6"</t>
  </si>
  <si>
    <t>Реализация на объектах спорта физкультурных и спортивных мероприятий, проводимых в рамках утверждённых календарных планов официальных физкультурных и спортивных мероприятия</t>
  </si>
  <si>
    <t>Доля обоснованных жалоб граждан, поступивших в Управление по спорту Администрации города Норильска по итогам проведения спортивных мероприятий</t>
  </si>
  <si>
    <t>Муниципальное бюджетное учреждение "Дом спорта "БОКМО"</t>
  </si>
  <si>
    <t>Коэффициент удовлетворённости спортсменов, посетивших объекты спорта для проведения физкультурных мероприятий, спортивных мероприятий</t>
  </si>
  <si>
    <t>Муниципальное бюджетное учреждение "Лыжная база "Оль-Гуль"</t>
  </si>
  <si>
    <t>Коэффициент удовлетворительности спортсменов, посетивших объекты спорта для проведения физкультурных мероприятий, спортивных мероприятий</t>
  </si>
  <si>
    <t>Муниципальное бюджетное учреждение "Спортивный комплекс "Кайеркан"</t>
  </si>
  <si>
    <t>Муниципальное бюджетное учреждение "Спортивный комплекс "Талнах"</t>
  </si>
  <si>
    <t>Муниципальное бюджетное учреждение "Стадион "Заполярник"</t>
  </si>
  <si>
    <r>
      <t>К</t>
    </r>
    <r>
      <rPr>
        <vertAlign val="subscript"/>
        <sz val="12"/>
        <color theme="1"/>
        <rFont val="Times New Roman"/>
        <family val="1"/>
        <charset val="204"/>
      </rPr>
      <t>1плi</t>
    </r>
  </si>
  <si>
    <r>
      <t>К</t>
    </r>
    <r>
      <rPr>
        <vertAlign val="subscript"/>
        <sz val="12"/>
        <color theme="1"/>
        <rFont val="Times New Roman"/>
        <family val="1"/>
        <charset val="204"/>
      </rPr>
      <t>1фi</t>
    </r>
  </si>
  <si>
    <r>
      <t>К</t>
    </r>
    <r>
      <rPr>
        <vertAlign val="subscript"/>
        <sz val="12"/>
        <color theme="1"/>
        <rFont val="Times New Roman"/>
        <family val="1"/>
        <charset val="204"/>
      </rPr>
      <t>1i</t>
    </r>
  </si>
  <si>
    <r>
      <t>К</t>
    </r>
    <r>
      <rPr>
        <vertAlign val="subscript"/>
        <sz val="12"/>
        <color theme="1"/>
        <rFont val="Times New Roman"/>
        <family val="1"/>
        <charset val="204"/>
      </rPr>
      <t>1</t>
    </r>
  </si>
  <si>
    <r>
      <t>К</t>
    </r>
    <r>
      <rPr>
        <vertAlign val="subscript"/>
        <sz val="12"/>
        <color theme="1"/>
        <rFont val="Times New Roman"/>
        <family val="1"/>
        <charset val="204"/>
      </rPr>
      <t>2пл</t>
    </r>
  </si>
  <si>
    <r>
      <t>К</t>
    </r>
    <r>
      <rPr>
        <vertAlign val="subscript"/>
        <sz val="12"/>
        <color theme="1"/>
        <rFont val="Times New Roman"/>
        <family val="1"/>
        <charset val="204"/>
      </rPr>
      <t>2ф</t>
    </r>
  </si>
  <si>
    <r>
      <t>К</t>
    </r>
    <r>
      <rPr>
        <vertAlign val="subscript"/>
        <sz val="12"/>
        <color theme="1"/>
        <rFont val="Times New Roman"/>
        <family val="1"/>
        <charset val="204"/>
      </rPr>
      <t>2i</t>
    </r>
  </si>
  <si>
    <r>
      <t>К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</si>
  <si>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ОЦ</t>
    </r>
    <r>
      <rPr>
        <vertAlign val="subscript"/>
        <sz val="12"/>
        <color theme="1"/>
        <rFont val="Times New Roman"/>
        <family val="1"/>
        <charset val="204"/>
      </rPr>
      <t>итоговая</t>
    </r>
  </si>
  <si>
    <t>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</si>
</sst>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_р_._-;_-@_-"/>
    <numFmt numFmtId="165" formatCode="0.0"/>
    <numFmt numFmtId="166" formatCode="_-* #,##0.0_р_._-;\-* #,##0.0_р_._-;_-* &quot;-&quot;_р_._-;_-@_-"/>
    <numFmt numFmtId="167" formatCode="_-* #,##0_р_._-;\-* #,##0_р_._-;_-* &quot;-&quot;??_р_._-;_-@_-"/>
    <numFmt numFmtId="168" formatCode="0.000"/>
    <numFmt numFmtId="169" formatCode="_-* #,##0_р_._-;\-* #,##0_р_._-;_-* &quot;-&quot;?_р_._-;_-@_-"/>
    <numFmt numFmtId="170" formatCode="#,##0_ ;\-#,##0\ "/>
    <numFmt numFmtId="171" formatCode="_-* #,##0.0_р_._-;\-* #,##0.0_р_._-;_-* &quot;-&quot;??_р_._-;_-@_-"/>
    <numFmt numFmtId="172" formatCode="#,##0.0_ ;\-#,##0.0\ "/>
    <numFmt numFmtId="173" formatCode="_-* #,##0.0\ _₽_-;\-* #,##0.0\ _₽_-;_-* &quot;-&quot;?\ _₽_-;_-@_-"/>
    <numFmt numFmtId="174" formatCode="#,##0.0"/>
    <numFmt numFmtId="175" formatCode="#,##0.00_ ;\-#,##0.00\ "/>
  </numFmts>
  <fonts count="5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u/>
      <sz val="13"/>
      <name val="Times New Roman"/>
      <family val="1"/>
      <charset val="204"/>
    </font>
    <font>
      <vertAlign val="subscript"/>
      <sz val="13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8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vertAlign val="subscript"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vertAlign val="subscript"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vertAlign val="subscript"/>
      <sz val="16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vertAlign val="subscript"/>
      <sz val="12"/>
      <color theme="1"/>
      <name val="Times New Roman"/>
      <family val="1"/>
      <charset val="204"/>
    </font>
    <font>
      <b/>
      <u/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2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43" fontId="4" fillId="0" borderId="2" xfId="0" applyNumberFormat="1" applyFont="1" applyBorder="1" applyAlignment="1">
      <alignment horizontal="center" vertical="center"/>
    </xf>
    <xf numFmtId="43" fontId="4" fillId="3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41" fontId="2" fillId="0" borderId="2" xfId="0" applyNumberFormat="1" applyFont="1" applyBorder="1" applyAlignment="1">
      <alignment horizontal="center" vertical="center" wrapText="1"/>
    </xf>
    <xf numFmtId="41" fontId="4" fillId="0" borderId="2" xfId="0" applyNumberFormat="1" applyFont="1" applyBorder="1" applyAlignment="1">
      <alignment horizontal="center" vertical="center" wrapText="1"/>
    </xf>
    <xf numFmtId="41" fontId="4" fillId="0" borderId="2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3" borderId="0" xfId="0" applyFill="1"/>
    <xf numFmtId="164" fontId="2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164" fontId="12" fillId="0" borderId="2" xfId="0" applyNumberFormat="1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41" fontId="4" fillId="3" borderId="2" xfId="0" applyNumberFormat="1" applyFont="1" applyFill="1" applyBorder="1" applyAlignment="1">
      <alignment vertical="center" wrapText="1"/>
    </xf>
    <xf numFmtId="1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43" fontId="4" fillId="0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vertical="center" wrapText="1"/>
    </xf>
    <xf numFmtId="164" fontId="17" fillId="0" borderId="0" xfId="0" applyNumberFormat="1" applyFont="1"/>
    <xf numFmtId="164" fontId="17" fillId="0" borderId="0" xfId="0" applyNumberFormat="1" applyFont="1" applyAlignment="1">
      <alignment horizontal="center"/>
    </xf>
    <xf numFmtId="164" fontId="18" fillId="0" borderId="0" xfId="0" applyNumberFormat="1" applyFont="1"/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0" fontId="22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/>
    <xf numFmtId="0" fontId="0" fillId="0" borderId="0" xfId="0" applyFont="1"/>
    <xf numFmtId="164" fontId="23" fillId="0" borderId="2" xfId="0" applyNumberFormat="1" applyFont="1" applyBorder="1" applyAlignment="1">
      <alignment vertical="center" wrapText="1"/>
    </xf>
    <xf numFmtId="0" fontId="25" fillId="0" borderId="0" xfId="0" applyFont="1" applyBorder="1"/>
    <xf numFmtId="0" fontId="25" fillId="0" borderId="0" xfId="0" applyFont="1" applyBorder="1" applyAlignment="1">
      <alignment horizontal="left" vertical="center"/>
    </xf>
    <xf numFmtId="164" fontId="25" fillId="0" borderId="0" xfId="0" applyNumberFormat="1" applyFont="1" applyBorder="1"/>
    <xf numFmtId="0" fontId="25" fillId="0" borderId="0" xfId="0" applyFont="1"/>
    <xf numFmtId="0" fontId="25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 wrapText="1"/>
    </xf>
    <xf numFmtId="164" fontId="25" fillId="0" borderId="2" xfId="0" applyNumberFormat="1" applyFont="1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Border="1"/>
    <xf numFmtId="0" fontId="21" fillId="0" borderId="0" xfId="0" applyFont="1" applyBorder="1"/>
    <xf numFmtId="0" fontId="19" fillId="0" borderId="0" xfId="0" applyFont="1" applyBorder="1"/>
    <xf numFmtId="0" fontId="0" fillId="0" borderId="2" xfId="0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164" fontId="26" fillId="3" borderId="2" xfId="0" applyNumberFormat="1" applyFont="1" applyFill="1" applyBorder="1" applyAlignment="1">
      <alignment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vertical="center" wrapText="1"/>
    </xf>
    <xf numFmtId="164" fontId="23" fillId="3" borderId="2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164" fontId="0" fillId="3" borderId="2" xfId="0" applyNumberFormat="1" applyFill="1" applyBorder="1"/>
    <xf numFmtId="0" fontId="10" fillId="3" borderId="2" xfId="0" applyFont="1" applyFill="1" applyBorder="1" applyAlignment="1">
      <alignment vertical="center" wrapText="1"/>
    </xf>
    <xf numFmtId="164" fontId="12" fillId="3" borderId="2" xfId="0" applyNumberFormat="1" applyFont="1" applyFill="1" applyBorder="1" applyAlignment="1">
      <alignment vertical="center" wrapText="1"/>
    </xf>
    <xf numFmtId="43" fontId="2" fillId="3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wrapText="1"/>
    </xf>
    <xf numFmtId="164" fontId="2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/>
    <xf numFmtId="164" fontId="4" fillId="0" borderId="2" xfId="0" applyNumberFormat="1" applyFont="1" applyFill="1" applyBorder="1" applyAlignment="1">
      <alignment horizontal="center"/>
    </xf>
    <xf numFmtId="169" fontId="4" fillId="0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43" fontId="2" fillId="3" borderId="2" xfId="0" applyNumberFormat="1" applyFont="1" applyFill="1" applyBorder="1" applyAlignment="1">
      <alignment horizontal="center" vertical="center"/>
    </xf>
    <xf numFmtId="43" fontId="4" fillId="3" borderId="3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justify" vertical="center" wrapText="1"/>
    </xf>
    <xf numFmtId="0" fontId="0" fillId="3" borderId="0" xfId="0" applyFill="1" applyAlignment="1">
      <alignment horizontal="left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164" fontId="4" fillId="2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vertical="center" wrapText="1"/>
    </xf>
    <xf numFmtId="164" fontId="2" fillId="0" borderId="7" xfId="0" applyNumberFormat="1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43" fontId="4" fillId="3" borderId="2" xfId="0" applyNumberFormat="1" applyFont="1" applyFill="1" applyBorder="1" applyAlignment="1">
      <alignment horizontal="center" vertical="center" wrapText="1"/>
    </xf>
    <xf numFmtId="16" fontId="4" fillId="3" borderId="2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164" fontId="37" fillId="0" borderId="0" xfId="0" applyNumberFormat="1" applyFont="1"/>
    <xf numFmtId="0" fontId="37" fillId="0" borderId="0" xfId="0" applyFont="1"/>
    <xf numFmtId="0" fontId="35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164" fontId="39" fillId="0" borderId="0" xfId="0" applyNumberFormat="1" applyFont="1"/>
    <xf numFmtId="0" fontId="39" fillId="0" borderId="0" xfId="0" applyFont="1"/>
    <xf numFmtId="0" fontId="36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164" fontId="35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164" fontId="34" fillId="0" borderId="2" xfId="0" applyNumberFormat="1" applyFont="1" applyBorder="1" applyAlignment="1">
      <alignment vertical="center" wrapText="1"/>
    </xf>
    <xf numFmtId="164" fontId="35" fillId="3" borderId="2" xfId="0" applyNumberFormat="1" applyFont="1" applyFill="1" applyBorder="1" applyAlignment="1">
      <alignment horizontal="center" vertical="center" wrapText="1"/>
    </xf>
    <xf numFmtId="164" fontId="36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6" fillId="3" borderId="2" xfId="0" applyFont="1" applyFill="1" applyBorder="1" applyAlignment="1">
      <alignment horizontal="center" vertical="center" wrapText="1"/>
    </xf>
    <xf numFmtId="43" fontId="37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 wrapText="1"/>
    </xf>
    <xf numFmtId="43" fontId="36" fillId="0" borderId="2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164" fontId="41" fillId="0" borderId="0" xfId="0" applyNumberFormat="1" applyFont="1"/>
    <xf numFmtId="0" fontId="41" fillId="0" borderId="0" xfId="0" applyFont="1"/>
    <xf numFmtId="0" fontId="35" fillId="4" borderId="2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left" vertical="center" wrapText="1"/>
    </xf>
    <xf numFmtId="0" fontId="36" fillId="4" borderId="2" xfId="0" applyFont="1" applyFill="1" applyBorder="1" applyAlignment="1">
      <alignment horizontal="center" vertical="center" wrapText="1"/>
    </xf>
    <xf numFmtId="164" fontId="35" fillId="4" borderId="2" xfId="0" applyNumberFormat="1" applyFont="1" applyFill="1" applyBorder="1" applyAlignment="1">
      <alignment horizontal="center" vertical="center" wrapText="1"/>
    </xf>
    <xf numFmtId="0" fontId="36" fillId="4" borderId="2" xfId="0" applyNumberFormat="1" applyFont="1" applyFill="1" applyBorder="1" applyAlignment="1">
      <alignment horizontal="center" vertical="center" wrapText="1"/>
    </xf>
    <xf numFmtId="43" fontId="36" fillId="4" borderId="2" xfId="0" applyNumberFormat="1" applyFont="1" applyFill="1" applyBorder="1" applyAlignment="1">
      <alignment horizontal="center" vertical="center"/>
    </xf>
    <xf numFmtId="164" fontId="39" fillId="4" borderId="0" xfId="0" applyNumberFormat="1" applyFont="1" applyFill="1"/>
    <xf numFmtId="0" fontId="39" fillId="4" borderId="0" xfId="0" applyFont="1" applyFill="1"/>
    <xf numFmtId="0" fontId="35" fillId="4" borderId="0" xfId="0" applyFont="1" applyFill="1" applyBorder="1" applyAlignment="1">
      <alignment horizontal="center" vertical="center" wrapText="1"/>
    </xf>
    <xf numFmtId="0" fontId="39" fillId="3" borderId="0" xfId="0" applyFont="1" applyFill="1"/>
    <xf numFmtId="0" fontId="36" fillId="0" borderId="0" xfId="0" applyFont="1" applyBorder="1" applyAlignment="1">
      <alignment horizontal="center" vertical="center" wrapText="1"/>
    </xf>
    <xf numFmtId="164" fontId="34" fillId="0" borderId="2" xfId="0" applyNumberFormat="1" applyFont="1" applyFill="1" applyBorder="1" applyAlignment="1">
      <alignment vertical="center" wrapText="1"/>
    </xf>
    <xf numFmtId="0" fontId="37" fillId="0" borderId="2" xfId="0" applyFont="1" applyFill="1" applyBorder="1" applyAlignment="1">
      <alignment vertical="center" wrapText="1"/>
    </xf>
    <xf numFmtId="0" fontId="35" fillId="0" borderId="3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/>
    </xf>
    <xf numFmtId="0" fontId="37" fillId="0" borderId="2" xfId="0" applyFont="1" applyBorder="1"/>
    <xf numFmtId="0" fontId="37" fillId="0" borderId="2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164" fontId="37" fillId="0" borderId="2" xfId="0" applyNumberFormat="1" applyFont="1" applyFill="1" applyBorder="1" applyAlignment="1">
      <alignment horizontal="center" vertical="center"/>
    </xf>
    <xf numFmtId="164" fontId="36" fillId="0" borderId="2" xfId="0" applyNumberFormat="1" applyFont="1" applyFill="1" applyBorder="1" applyAlignment="1">
      <alignment horizontal="center" vertical="center"/>
    </xf>
    <xf numFmtId="0" fontId="39" fillId="0" borderId="0" xfId="0" applyFont="1" applyBorder="1"/>
    <xf numFmtId="164" fontId="39" fillId="0" borderId="0" xfId="0" applyNumberFormat="1" applyFont="1" applyBorder="1"/>
    <xf numFmtId="0" fontId="37" fillId="0" borderId="0" xfId="0" applyFont="1" applyAlignment="1">
      <alignment horizontal="center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justify" vertical="center" wrapText="1"/>
    </xf>
    <xf numFmtId="0" fontId="37" fillId="0" borderId="0" xfId="0" applyFont="1" applyBorder="1" applyAlignment="1">
      <alignment horizont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4" fillId="0" borderId="2" xfId="0" applyFont="1" applyFill="1" applyBorder="1" applyAlignment="1">
      <alignment vertical="center" wrapText="1"/>
    </xf>
    <xf numFmtId="16" fontId="36" fillId="0" borderId="2" xfId="0" applyNumberFormat="1" applyFont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left" vertical="center" wrapText="1"/>
    </xf>
    <xf numFmtId="164" fontId="34" fillId="3" borderId="2" xfId="0" applyNumberFormat="1" applyFont="1" applyFill="1" applyBorder="1" applyAlignment="1">
      <alignment vertical="center" wrapText="1"/>
    </xf>
    <xf numFmtId="0" fontId="36" fillId="3" borderId="2" xfId="0" applyFont="1" applyFill="1" applyBorder="1" applyAlignment="1">
      <alignment horizontal="left" vertical="center" wrapText="1"/>
    </xf>
    <xf numFmtId="164" fontId="36" fillId="3" borderId="2" xfId="0" applyNumberFormat="1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vertical="center" wrapText="1"/>
    </xf>
    <xf numFmtId="43" fontId="37" fillId="3" borderId="2" xfId="0" applyNumberFormat="1" applyFont="1" applyFill="1" applyBorder="1" applyAlignment="1">
      <alignment horizontal="center" vertical="center"/>
    </xf>
    <xf numFmtId="0" fontId="36" fillId="3" borderId="2" xfId="0" applyNumberFormat="1" applyFont="1" applyFill="1" applyBorder="1" applyAlignment="1">
      <alignment horizontal="center" vertical="center" wrapText="1"/>
    </xf>
    <xf numFmtId="43" fontId="36" fillId="3" borderId="2" xfId="0" applyNumberFormat="1" applyFont="1" applyFill="1" applyBorder="1" applyAlignment="1">
      <alignment horizontal="center" vertical="center" wrapText="1"/>
    </xf>
    <xf numFmtId="41" fontId="4" fillId="6" borderId="2" xfId="0" applyNumberFormat="1" applyFont="1" applyFill="1" applyBorder="1" applyAlignment="1">
      <alignment vertical="center" wrapText="1"/>
    </xf>
    <xf numFmtId="164" fontId="33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64" fontId="34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9" fillId="0" borderId="0" xfId="0" applyFont="1" applyBorder="1"/>
    <xf numFmtId="0" fontId="0" fillId="3" borderId="0" xfId="0" applyFill="1" applyBorder="1"/>
    <xf numFmtId="0" fontId="22" fillId="3" borderId="5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2" fillId="3" borderId="0" xfId="0" applyFont="1" applyFill="1"/>
    <xf numFmtId="0" fontId="36" fillId="0" borderId="0" xfId="0" applyFont="1" applyFill="1" applyAlignment="1">
      <alignment horizontal="center" vertical="top" wrapText="1"/>
    </xf>
    <xf numFmtId="0" fontId="37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5" fillId="0" borderId="2" xfId="0" quotePrefix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0" fillId="0" borderId="0" xfId="0" applyFill="1"/>
    <xf numFmtId="0" fontId="37" fillId="0" borderId="0" xfId="0" applyFont="1" applyBorder="1" applyAlignment="1">
      <alignment horizontal="left" vertical="center"/>
    </xf>
    <xf numFmtId="0" fontId="37" fillId="0" borderId="0" xfId="0" applyFont="1" applyBorder="1"/>
    <xf numFmtId="0" fontId="37" fillId="0" borderId="0" xfId="0" applyFont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horizontal="left" vertical="center"/>
    </xf>
    <xf numFmtId="164" fontId="29" fillId="3" borderId="0" xfId="0" applyNumberFormat="1" applyFont="1" applyFill="1" applyBorder="1" applyAlignment="1">
      <alignment vertical="center"/>
    </xf>
    <xf numFmtId="164" fontId="28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164" fontId="5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horizontal="left" vertical="center"/>
    </xf>
    <xf numFmtId="164" fontId="29" fillId="3" borderId="0" xfId="0" applyNumberFormat="1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center"/>
    </xf>
    <xf numFmtId="0" fontId="10" fillId="0" borderId="2" xfId="0" applyFont="1" applyBorder="1"/>
    <xf numFmtId="0" fontId="36" fillId="0" borderId="0" xfId="0" applyFont="1" applyBorder="1" applyAlignment="1">
      <alignment vertical="center" wrapText="1"/>
    </xf>
    <xf numFmtId="0" fontId="0" fillId="7" borderId="0" xfId="0" applyFill="1"/>
    <xf numFmtId="170" fontId="4" fillId="3" borderId="2" xfId="0" applyNumberFormat="1" applyFont="1" applyFill="1" applyBorder="1" applyAlignment="1">
      <alignment horizontal="center" vertical="center" wrapText="1"/>
    </xf>
    <xf numFmtId="170" fontId="2" fillId="3" borderId="2" xfId="0" applyNumberFormat="1" applyFont="1" applyFill="1" applyBorder="1" applyAlignment="1">
      <alignment horizontal="center" vertical="center" wrapText="1"/>
    </xf>
    <xf numFmtId="164" fontId="23" fillId="0" borderId="2" xfId="0" applyNumberFormat="1" applyFont="1" applyFill="1" applyBorder="1" applyAlignment="1">
      <alignment vertical="center" wrapText="1"/>
    </xf>
    <xf numFmtId="0" fontId="10" fillId="2" borderId="0" xfId="0" applyFont="1" applyFill="1"/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41" fontId="4" fillId="2" borderId="2" xfId="0" applyNumberFormat="1" applyFont="1" applyFill="1" applyBorder="1" applyAlignment="1">
      <alignment horizontal="center" vertical="center" wrapText="1"/>
    </xf>
    <xf numFmtId="171" fontId="4" fillId="3" borderId="2" xfId="0" applyNumberFormat="1" applyFont="1" applyFill="1" applyBorder="1" applyAlignment="1">
      <alignment horizontal="center" vertical="center" wrapText="1"/>
    </xf>
    <xf numFmtId="172" fontId="4" fillId="3" borderId="2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2" xfId="0" applyNumberFormat="1" applyFill="1" applyBorder="1"/>
    <xf numFmtId="164" fontId="0" fillId="2" borderId="2" xfId="0" applyNumberFormat="1" applyFill="1" applyBorder="1"/>
    <xf numFmtId="0" fontId="4" fillId="2" borderId="2" xfId="0" applyNumberFormat="1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0" fillId="4" borderId="0" xfId="0" applyFill="1" applyBorder="1"/>
    <xf numFmtId="0" fontId="0" fillId="2" borderId="0" xfId="0" applyFill="1" applyBorder="1"/>
    <xf numFmtId="0" fontId="4" fillId="3" borderId="0" xfId="0" applyFont="1" applyFill="1" applyBorder="1" applyAlignment="1">
      <alignment horizontal="center" vertical="center" wrapText="1"/>
    </xf>
    <xf numFmtId="0" fontId="42" fillId="3" borderId="0" xfId="0" applyFont="1" applyFill="1" applyBorder="1"/>
    <xf numFmtId="0" fontId="45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3" fontId="4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6" fillId="2" borderId="2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left" vertical="center" wrapText="1"/>
    </xf>
    <xf numFmtId="0" fontId="36" fillId="2" borderId="2" xfId="0" applyFont="1" applyFill="1" applyBorder="1" applyAlignment="1">
      <alignment horizontal="center" vertical="center" wrapText="1"/>
    </xf>
    <xf numFmtId="1" fontId="36" fillId="2" borderId="2" xfId="0" applyNumberFormat="1" applyFont="1" applyFill="1" applyBorder="1" applyAlignment="1">
      <alignment horizontal="center" vertical="center" wrapText="1"/>
    </xf>
    <xf numFmtId="164" fontId="36" fillId="2" borderId="2" xfId="0" applyNumberFormat="1" applyFont="1" applyFill="1" applyBorder="1" applyAlignment="1">
      <alignment horizontal="center" vertical="center" wrapText="1"/>
    </xf>
    <xf numFmtId="164" fontId="35" fillId="2" borderId="2" xfId="0" applyNumberFormat="1" applyFont="1" applyFill="1" applyBorder="1" applyAlignment="1">
      <alignment horizontal="center" vertical="center" wrapText="1"/>
    </xf>
    <xf numFmtId="43" fontId="36" fillId="2" borderId="2" xfId="0" applyNumberFormat="1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 wrapText="1"/>
    </xf>
    <xf numFmtId="0" fontId="39" fillId="4" borderId="0" xfId="0" applyFont="1" applyFill="1" applyBorder="1"/>
    <xf numFmtId="170" fontId="36" fillId="0" borderId="2" xfId="0" applyNumberFormat="1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164" fontId="37" fillId="0" borderId="0" xfId="0" applyNumberFormat="1" applyFont="1" applyFill="1" applyBorder="1" applyAlignment="1">
      <alignment vertical="center"/>
    </xf>
    <xf numFmtId="164" fontId="39" fillId="0" borderId="0" xfId="0" applyNumberFormat="1" applyFont="1" applyFill="1" applyBorder="1"/>
    <xf numFmtId="0" fontId="39" fillId="0" borderId="0" xfId="0" applyFont="1" applyFill="1" applyBorder="1"/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justify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justify" vertical="center" wrapText="1"/>
    </xf>
    <xf numFmtId="164" fontId="37" fillId="0" borderId="2" xfId="0" applyNumberFormat="1" applyFont="1" applyFill="1" applyBorder="1" applyAlignment="1">
      <alignment vertical="center"/>
    </xf>
    <xf numFmtId="0" fontId="48" fillId="0" borderId="2" xfId="0" applyFont="1" applyFill="1" applyBorder="1" applyAlignment="1">
      <alignment vertical="top" wrapText="1"/>
    </xf>
    <xf numFmtId="0" fontId="37" fillId="0" borderId="2" xfId="0" applyFont="1" applyFill="1" applyBorder="1" applyAlignment="1">
      <alignment horizontal="center"/>
    </xf>
    <xf numFmtId="0" fontId="35" fillId="3" borderId="3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171" fontId="36" fillId="0" borderId="2" xfId="0" applyNumberFormat="1" applyFont="1" applyFill="1" applyBorder="1" applyAlignment="1">
      <alignment horizontal="center" vertical="center" wrapText="1"/>
    </xf>
    <xf numFmtId="167" fontId="36" fillId="0" borderId="2" xfId="0" applyNumberFormat="1" applyFont="1" applyFill="1" applyBorder="1" applyAlignment="1">
      <alignment horizontal="center" vertical="center" wrapText="1"/>
    </xf>
    <xf numFmtId="0" fontId="35" fillId="8" borderId="2" xfId="0" applyFont="1" applyFill="1" applyBorder="1" applyAlignment="1">
      <alignment horizontal="left" vertical="center" wrapText="1"/>
    </xf>
    <xf numFmtId="0" fontId="31" fillId="0" borderId="2" xfId="0" quotePrefix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73" fontId="2" fillId="0" borderId="2" xfId="0" applyNumberFormat="1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169" fontId="4" fillId="0" borderId="2" xfId="0" applyNumberFormat="1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1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/>
    </xf>
    <xf numFmtId="0" fontId="36" fillId="0" borderId="0" xfId="0" applyFont="1" applyFill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5" fillId="0" borderId="2" xfId="0" applyNumberFormat="1" applyFont="1" applyFill="1" applyBorder="1" applyAlignment="1">
      <alignment horizontal="center" vertical="center" wrapText="1"/>
    </xf>
    <xf numFmtId="43" fontId="36" fillId="0" borderId="2" xfId="0" applyNumberFormat="1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 wrapText="1"/>
    </xf>
    <xf numFmtId="164" fontId="39" fillId="0" borderId="0" xfId="0" applyNumberFormat="1" applyFont="1" applyFill="1"/>
    <xf numFmtId="0" fontId="39" fillId="0" borderId="0" xfId="0" applyFont="1" applyFill="1"/>
    <xf numFmtId="0" fontId="35" fillId="0" borderId="2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vertical="top" wrapText="1"/>
    </xf>
    <xf numFmtId="170" fontId="36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5" fontId="10" fillId="0" borderId="2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41" fontId="4" fillId="0" borderId="2" xfId="0" applyNumberFormat="1" applyFont="1" applyFill="1" applyBorder="1" applyAlignment="1">
      <alignment horizontal="right" vertical="center" wrapText="1"/>
    </xf>
    <xf numFmtId="175" fontId="4" fillId="0" borderId="2" xfId="0" applyNumberFormat="1" applyFont="1" applyFill="1" applyBorder="1" applyAlignment="1">
      <alignment horizontal="right" vertical="center" wrapText="1"/>
    </xf>
    <xf numFmtId="1" fontId="2" fillId="2" borderId="2" xfId="0" applyNumberFormat="1" applyFont="1" applyFill="1" applyBorder="1" applyAlignment="1">
      <alignment horizontal="right" vertical="center" wrapText="1"/>
    </xf>
    <xf numFmtId="43" fontId="2" fillId="2" borderId="2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165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2" fontId="4" fillId="0" borderId="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41" fontId="4" fillId="2" borderId="2" xfId="0" applyNumberFormat="1" applyFont="1" applyFill="1" applyBorder="1" applyAlignment="1">
      <alignment horizontal="right" vertical="center" wrapText="1"/>
    </xf>
    <xf numFmtId="166" fontId="4" fillId="0" borderId="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/>
    <xf numFmtId="165" fontId="45" fillId="3" borderId="2" xfId="0" applyNumberFormat="1" applyFont="1" applyFill="1" applyBorder="1" applyAlignment="1">
      <alignment horizontal="right" vertical="center" wrapText="1"/>
    </xf>
    <xf numFmtId="175" fontId="4" fillId="0" borderId="2" xfId="0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165" fontId="10" fillId="0" borderId="2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/>
    </xf>
    <xf numFmtId="164" fontId="12" fillId="2" borderId="2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 wrapText="1"/>
    </xf>
    <xf numFmtId="164" fontId="17" fillId="5" borderId="0" xfId="0" applyNumberFormat="1" applyFont="1" applyFill="1"/>
    <xf numFmtId="3" fontId="4" fillId="2" borderId="2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 wrapText="1"/>
    </xf>
    <xf numFmtId="164" fontId="18" fillId="2" borderId="0" xfId="0" applyNumberFormat="1" applyFont="1" applyFill="1"/>
    <xf numFmtId="3" fontId="4" fillId="0" borderId="7" xfId="0" applyNumberFormat="1" applyFont="1" applyFill="1" applyBorder="1" applyAlignment="1">
      <alignment horizontal="right" vertical="center" wrapText="1"/>
    </xf>
    <xf numFmtId="41" fontId="4" fillId="3" borderId="2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174" fontId="4" fillId="0" borderId="2" xfId="0" applyNumberFormat="1" applyFont="1" applyFill="1" applyBorder="1" applyAlignment="1">
      <alignment horizontal="right" vertical="center" wrapText="1"/>
    </xf>
    <xf numFmtId="172" fontId="4" fillId="0" borderId="2" xfId="0" applyNumberFormat="1" applyFont="1" applyFill="1" applyBorder="1" applyAlignment="1">
      <alignment horizontal="right" vertical="center" wrapText="1"/>
    </xf>
    <xf numFmtId="169" fontId="4" fillId="0" borderId="2" xfId="0" applyNumberFormat="1" applyFont="1" applyFill="1" applyBorder="1" applyAlignment="1">
      <alignment horizontal="right" vertical="center" wrapText="1"/>
    </xf>
    <xf numFmtId="164" fontId="18" fillId="5" borderId="0" xfId="0" applyNumberFormat="1" applyFont="1" applyFill="1"/>
    <xf numFmtId="174" fontId="4" fillId="0" borderId="2" xfId="0" applyNumberFormat="1" applyFont="1" applyFill="1" applyBorder="1" applyAlignment="1">
      <alignment horizontal="center" vertical="center" wrapText="1"/>
    </xf>
    <xf numFmtId="174" fontId="4" fillId="2" borderId="2" xfId="0" applyNumberFormat="1" applyFont="1" applyFill="1" applyBorder="1" applyAlignment="1">
      <alignment horizontal="center" vertical="center"/>
    </xf>
    <xf numFmtId="174" fontId="4" fillId="0" borderId="2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72" fontId="4" fillId="3" borderId="2" xfId="0" applyNumberFormat="1" applyFont="1" applyFill="1" applyBorder="1" applyAlignment="1">
      <alignment horizontal="right" vertical="center" wrapText="1"/>
    </xf>
    <xf numFmtId="164" fontId="49" fillId="3" borderId="2" xfId="0" applyNumberFormat="1" applyFont="1" applyFill="1" applyBorder="1" applyAlignment="1">
      <alignment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164" fontId="50" fillId="3" borderId="2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/>
    </xf>
    <xf numFmtId="0" fontId="36" fillId="0" borderId="0" xfId="0" applyFont="1" applyFill="1" applyBorder="1" applyAlignment="1">
      <alignment vertical="center" wrapText="1"/>
    </xf>
    <xf numFmtId="164" fontId="37" fillId="5" borderId="0" xfId="0" applyNumberFormat="1" applyFont="1" applyFill="1" applyBorder="1" applyAlignment="1">
      <alignment horizontal="right" vertical="center"/>
    </xf>
    <xf numFmtId="0" fontId="37" fillId="0" borderId="0" xfId="0" applyFont="1" applyBorder="1" applyAlignment="1">
      <alignment horizontal="right"/>
    </xf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164" fontId="35" fillId="3" borderId="5" xfId="0" applyNumberFormat="1" applyFont="1" applyFill="1" applyBorder="1" applyAlignment="1">
      <alignment horizontal="center" vertical="center" wrapText="1"/>
    </xf>
    <xf numFmtId="164" fontId="35" fillId="3" borderId="7" xfId="0" applyNumberFormat="1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164" fontId="36" fillId="0" borderId="5" xfId="0" applyNumberFormat="1" applyFont="1" applyFill="1" applyBorder="1" applyAlignment="1">
      <alignment horizontal="center" vertical="center" wrapText="1"/>
    </xf>
    <xf numFmtId="164" fontId="36" fillId="0" borderId="7" xfId="0" applyNumberFormat="1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5" fontId="4" fillId="0" borderId="5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2" fontId="4" fillId="0" borderId="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2" fontId="4" fillId="0" borderId="7" xfId="0" applyNumberFormat="1" applyFont="1" applyFill="1" applyBorder="1" applyAlignment="1">
      <alignment horizontal="right" vertical="center" wrapText="1"/>
    </xf>
    <xf numFmtId="168" fontId="4" fillId="0" borderId="2" xfId="0" applyNumberFormat="1" applyFont="1" applyFill="1" applyBorder="1" applyAlignment="1">
      <alignment horizontal="right" vertical="center" wrapText="1"/>
    </xf>
    <xf numFmtId="165" fontId="4" fillId="0" borderId="2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top" wrapText="1"/>
    </xf>
    <xf numFmtId="164" fontId="37" fillId="2" borderId="0" xfId="0" applyNumberFormat="1" applyFont="1" applyFill="1" applyBorder="1"/>
    <xf numFmtId="0" fontId="35" fillId="2" borderId="2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164" fontId="35" fillId="2" borderId="0" xfId="0" applyNumberFormat="1" applyFont="1" applyFill="1" applyBorder="1" applyAlignment="1">
      <alignment horizontal="center" vertical="center" wrapText="1"/>
    </xf>
    <xf numFmtId="164" fontId="37" fillId="0" borderId="0" xfId="0" applyNumberFormat="1" applyFont="1" applyFill="1" applyBorder="1"/>
    <xf numFmtId="0" fontId="1" fillId="0" borderId="8" xfId="0" applyFont="1" applyFill="1" applyBorder="1" applyAlignment="1">
      <alignment horizontal="center" vertical="center" wrapText="1"/>
    </xf>
    <xf numFmtId="164" fontId="34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10" fillId="0" borderId="0" xfId="0" applyFont="1" applyBorder="1"/>
    <xf numFmtId="0" fontId="4" fillId="3" borderId="0" xfId="0" applyFont="1" applyFill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19" fillId="3" borderId="3" xfId="0" applyFont="1" applyFill="1" applyBorder="1"/>
    <xf numFmtId="0" fontId="19" fillId="3" borderId="0" xfId="0" applyFont="1" applyFill="1"/>
    <xf numFmtId="0" fontId="19" fillId="3" borderId="0" xfId="0" applyFont="1" applyFill="1" applyBorder="1"/>
    <xf numFmtId="0" fontId="17" fillId="0" borderId="0" xfId="0" applyFont="1"/>
    <xf numFmtId="0" fontId="17" fillId="0" borderId="0" xfId="0" applyFont="1" applyBorder="1"/>
    <xf numFmtId="0" fontId="6" fillId="0" borderId="2" xfId="0" applyFont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2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right" vertical="center" wrapText="1"/>
    </xf>
    <xf numFmtId="164" fontId="19" fillId="0" borderId="0" xfId="0" applyNumberFormat="1" applyFont="1"/>
    <xf numFmtId="0" fontId="19" fillId="0" borderId="0" xfId="0" applyFont="1"/>
    <xf numFmtId="164" fontId="10" fillId="2" borderId="0" xfId="0" applyNumberFormat="1" applyFont="1" applyFill="1" applyBorder="1"/>
    <xf numFmtId="164" fontId="10" fillId="0" borderId="0" xfId="0" applyNumberFormat="1" applyFont="1" applyFill="1" applyBorder="1"/>
    <xf numFmtId="0" fontId="20" fillId="2" borderId="0" xfId="0" applyFont="1" applyFill="1" applyAlignment="1">
      <alignment horizontal="center"/>
    </xf>
    <xf numFmtId="0" fontId="10" fillId="2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1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44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7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1352550</xdr:colOff>
      <xdr:row>16</xdr:row>
      <xdr:rowOff>0</xdr:rowOff>
    </xdr:from>
    <xdr:to>
      <xdr:col>1</xdr:col>
      <xdr:colOff>1543050</xdr:colOff>
      <xdr:row>16</xdr:row>
      <xdr:rowOff>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5" y="529590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1971675</xdr:colOff>
      <xdr:row>16</xdr:row>
      <xdr:rowOff>0</xdr:rowOff>
    </xdr:from>
    <xdr:to>
      <xdr:col>1</xdr:col>
      <xdr:colOff>2190750</xdr:colOff>
      <xdr:row>16</xdr:row>
      <xdr:rowOff>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0" y="5295900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14</xdr:row>
      <xdr:rowOff>228600</xdr:rowOff>
    </xdr:from>
    <xdr:to>
      <xdr:col>1</xdr:col>
      <xdr:colOff>260350</xdr:colOff>
      <xdr:row>14</xdr:row>
      <xdr:rowOff>447675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450" y="7058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320675</xdr:colOff>
      <xdr:row>14</xdr:row>
      <xdr:rowOff>231775</xdr:rowOff>
    </xdr:from>
    <xdr:to>
      <xdr:col>1</xdr:col>
      <xdr:colOff>539750</xdr:colOff>
      <xdr:row>14</xdr:row>
      <xdr:rowOff>450850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0275" y="7061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69850</xdr:colOff>
      <xdr:row>14</xdr:row>
      <xdr:rowOff>228600</xdr:rowOff>
    </xdr:from>
    <xdr:to>
      <xdr:col>8</xdr:col>
      <xdr:colOff>260350</xdr:colOff>
      <xdr:row>14</xdr:row>
      <xdr:rowOff>447675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2325" y="7058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320675</xdr:colOff>
      <xdr:row>14</xdr:row>
      <xdr:rowOff>231775</xdr:rowOff>
    </xdr:from>
    <xdr:to>
      <xdr:col>8</xdr:col>
      <xdr:colOff>539750</xdr:colOff>
      <xdr:row>14</xdr:row>
      <xdr:rowOff>450850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93150" y="7061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69850</xdr:colOff>
      <xdr:row>19</xdr:row>
      <xdr:rowOff>228600</xdr:rowOff>
    </xdr:from>
    <xdr:to>
      <xdr:col>1</xdr:col>
      <xdr:colOff>260350</xdr:colOff>
      <xdr:row>19</xdr:row>
      <xdr:rowOff>447675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450" y="10972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320675</xdr:colOff>
      <xdr:row>19</xdr:row>
      <xdr:rowOff>231775</xdr:rowOff>
    </xdr:from>
    <xdr:to>
      <xdr:col>1</xdr:col>
      <xdr:colOff>539750</xdr:colOff>
      <xdr:row>19</xdr:row>
      <xdr:rowOff>450850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0275" y="10975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69850</xdr:colOff>
      <xdr:row>19</xdr:row>
      <xdr:rowOff>228600</xdr:rowOff>
    </xdr:from>
    <xdr:to>
      <xdr:col>8</xdr:col>
      <xdr:colOff>260350</xdr:colOff>
      <xdr:row>19</xdr:row>
      <xdr:rowOff>447675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2325" y="10972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320675</xdr:colOff>
      <xdr:row>19</xdr:row>
      <xdr:rowOff>231775</xdr:rowOff>
    </xdr:from>
    <xdr:to>
      <xdr:col>8</xdr:col>
      <xdr:colOff>539750</xdr:colOff>
      <xdr:row>19</xdr:row>
      <xdr:rowOff>450850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93150" y="10975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</xdr:colOff>
      <xdr:row>24</xdr:row>
      <xdr:rowOff>279400</xdr:rowOff>
    </xdr:from>
    <xdr:to>
      <xdr:col>8</xdr:col>
      <xdr:colOff>196850</xdr:colOff>
      <xdr:row>24</xdr:row>
      <xdr:rowOff>498475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8850" y="15557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295275</xdr:colOff>
      <xdr:row>24</xdr:row>
      <xdr:rowOff>257175</xdr:rowOff>
    </xdr:from>
    <xdr:to>
      <xdr:col>8</xdr:col>
      <xdr:colOff>514350</xdr:colOff>
      <xdr:row>24</xdr:row>
      <xdr:rowOff>476250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67775" y="15535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6350</xdr:colOff>
      <xdr:row>24</xdr:row>
      <xdr:rowOff>279400</xdr:rowOff>
    </xdr:from>
    <xdr:to>
      <xdr:col>8</xdr:col>
      <xdr:colOff>196850</xdr:colOff>
      <xdr:row>24</xdr:row>
      <xdr:rowOff>498475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8850" y="15557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295275</xdr:colOff>
      <xdr:row>24</xdr:row>
      <xdr:rowOff>257175</xdr:rowOff>
    </xdr:from>
    <xdr:to>
      <xdr:col>8</xdr:col>
      <xdr:colOff>514350</xdr:colOff>
      <xdr:row>24</xdr:row>
      <xdr:rowOff>476250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67775" y="15535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1352550</xdr:colOff>
      <xdr:row>75</xdr:row>
      <xdr:rowOff>0</xdr:rowOff>
    </xdr:from>
    <xdr:to>
      <xdr:col>3</xdr:col>
      <xdr:colOff>1543050</xdr:colOff>
      <xdr:row>75</xdr:row>
      <xdr:rowOff>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0" y="56302275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1971675</xdr:colOff>
      <xdr:row>75</xdr:row>
      <xdr:rowOff>0</xdr:rowOff>
    </xdr:from>
    <xdr:to>
      <xdr:col>3</xdr:col>
      <xdr:colOff>2190750</xdr:colOff>
      <xdr:row>75</xdr:row>
      <xdr:rowOff>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72125" y="5630227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1352550</xdr:colOff>
      <xdr:row>75</xdr:row>
      <xdr:rowOff>0</xdr:rowOff>
    </xdr:from>
    <xdr:to>
      <xdr:col>3</xdr:col>
      <xdr:colOff>1543050</xdr:colOff>
      <xdr:row>75</xdr:row>
      <xdr:rowOff>0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0" y="56302275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1971675</xdr:colOff>
      <xdr:row>75</xdr:row>
      <xdr:rowOff>0</xdr:rowOff>
    </xdr:from>
    <xdr:to>
      <xdr:col>3</xdr:col>
      <xdr:colOff>2190750</xdr:colOff>
      <xdr:row>75</xdr:row>
      <xdr:rowOff>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72125" y="5630227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977</xdr:row>
      <xdr:rowOff>228600</xdr:rowOff>
    </xdr:from>
    <xdr:to>
      <xdr:col>2</xdr:col>
      <xdr:colOff>1543050</xdr:colOff>
      <xdr:row>977</xdr:row>
      <xdr:rowOff>447675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747398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977</xdr:row>
      <xdr:rowOff>257175</xdr:rowOff>
    </xdr:from>
    <xdr:to>
      <xdr:col>2</xdr:col>
      <xdr:colOff>2190750</xdr:colOff>
      <xdr:row>977</xdr:row>
      <xdr:rowOff>476250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0450" y="747426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1390650</xdr:colOff>
      <xdr:row>977</xdr:row>
      <xdr:rowOff>228600</xdr:rowOff>
    </xdr:from>
    <xdr:to>
      <xdr:col>2</xdr:col>
      <xdr:colOff>1581150</xdr:colOff>
      <xdr:row>978</xdr:row>
      <xdr:rowOff>0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74739817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977</xdr:row>
      <xdr:rowOff>257175</xdr:rowOff>
    </xdr:from>
    <xdr:to>
      <xdr:col>2</xdr:col>
      <xdr:colOff>2190750</xdr:colOff>
      <xdr:row>977</xdr:row>
      <xdr:rowOff>476250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0450" y="747426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977</xdr:row>
      <xdr:rowOff>228600</xdr:rowOff>
    </xdr:from>
    <xdr:to>
      <xdr:col>2</xdr:col>
      <xdr:colOff>1543050</xdr:colOff>
      <xdr:row>977</xdr:row>
      <xdr:rowOff>447675</xdr:rowOff>
    </xdr:to>
    <xdr:pic>
      <xdr:nvPicPr>
        <xdr:cNvPr id="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747398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977</xdr:row>
      <xdr:rowOff>257175</xdr:rowOff>
    </xdr:from>
    <xdr:to>
      <xdr:col>2</xdr:col>
      <xdr:colOff>2190750</xdr:colOff>
      <xdr:row>977</xdr:row>
      <xdr:rowOff>476250</xdr:rowOff>
    </xdr:to>
    <xdr:pic>
      <xdr:nvPicPr>
        <xdr:cNvPr id="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0450" y="747426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1352550</xdr:colOff>
      <xdr:row>977</xdr:row>
      <xdr:rowOff>228600</xdr:rowOff>
    </xdr:from>
    <xdr:to>
      <xdr:col>9</xdr:col>
      <xdr:colOff>1543050</xdr:colOff>
      <xdr:row>977</xdr:row>
      <xdr:rowOff>447675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06625" y="747398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1971675</xdr:colOff>
      <xdr:row>977</xdr:row>
      <xdr:rowOff>257175</xdr:rowOff>
    </xdr:from>
    <xdr:to>
      <xdr:col>9</xdr:col>
      <xdr:colOff>2190750</xdr:colOff>
      <xdr:row>977</xdr:row>
      <xdr:rowOff>476250</xdr:rowOff>
    </xdr:to>
    <xdr:pic>
      <xdr:nvPicPr>
        <xdr:cNvPr id="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06625" y="747426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1390650</xdr:colOff>
      <xdr:row>977</xdr:row>
      <xdr:rowOff>228600</xdr:rowOff>
    </xdr:from>
    <xdr:to>
      <xdr:col>9</xdr:col>
      <xdr:colOff>1581150</xdr:colOff>
      <xdr:row>978</xdr:row>
      <xdr:rowOff>0</xdr:rowOff>
    </xdr:to>
    <xdr:pic>
      <xdr:nvPicPr>
        <xdr:cNvPr id="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06625" y="74739817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1971675</xdr:colOff>
      <xdr:row>977</xdr:row>
      <xdr:rowOff>257175</xdr:rowOff>
    </xdr:from>
    <xdr:to>
      <xdr:col>9</xdr:col>
      <xdr:colOff>2190750</xdr:colOff>
      <xdr:row>977</xdr:row>
      <xdr:rowOff>476250</xdr:rowOff>
    </xdr:to>
    <xdr:pic>
      <xdr:nvPicPr>
        <xdr:cNvPr id="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06625" y="747426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1352550</xdr:colOff>
      <xdr:row>977</xdr:row>
      <xdr:rowOff>228600</xdr:rowOff>
    </xdr:from>
    <xdr:to>
      <xdr:col>9</xdr:col>
      <xdr:colOff>1543050</xdr:colOff>
      <xdr:row>977</xdr:row>
      <xdr:rowOff>447675</xdr:rowOff>
    </xdr:to>
    <xdr:pic>
      <xdr:nvPicPr>
        <xdr:cNvPr id="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06625" y="747398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1971675</xdr:colOff>
      <xdr:row>977</xdr:row>
      <xdr:rowOff>257175</xdr:rowOff>
    </xdr:from>
    <xdr:to>
      <xdr:col>9</xdr:col>
      <xdr:colOff>2190750</xdr:colOff>
      <xdr:row>977</xdr:row>
      <xdr:rowOff>476250</xdr:rowOff>
    </xdr:to>
    <xdr:pic>
      <xdr:nvPicPr>
        <xdr:cNvPr id="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06625" y="747426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977</xdr:row>
      <xdr:rowOff>228600</xdr:rowOff>
    </xdr:from>
    <xdr:to>
      <xdr:col>2</xdr:col>
      <xdr:colOff>1543050</xdr:colOff>
      <xdr:row>977</xdr:row>
      <xdr:rowOff>447675</xdr:rowOff>
    </xdr:to>
    <xdr:pic>
      <xdr:nvPicPr>
        <xdr:cNvPr id="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747398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977</xdr:row>
      <xdr:rowOff>257175</xdr:rowOff>
    </xdr:from>
    <xdr:to>
      <xdr:col>2</xdr:col>
      <xdr:colOff>2190750</xdr:colOff>
      <xdr:row>977</xdr:row>
      <xdr:rowOff>476250</xdr:rowOff>
    </xdr:to>
    <xdr:pic>
      <xdr:nvPicPr>
        <xdr:cNvPr id="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0450" y="747426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1390650</xdr:colOff>
      <xdr:row>977</xdr:row>
      <xdr:rowOff>228600</xdr:rowOff>
    </xdr:from>
    <xdr:to>
      <xdr:col>2</xdr:col>
      <xdr:colOff>1581150</xdr:colOff>
      <xdr:row>978</xdr:row>
      <xdr:rowOff>0</xdr:rowOff>
    </xdr:to>
    <xdr:pic>
      <xdr:nvPicPr>
        <xdr:cNvPr id="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74739817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977</xdr:row>
      <xdr:rowOff>257175</xdr:rowOff>
    </xdr:from>
    <xdr:to>
      <xdr:col>2</xdr:col>
      <xdr:colOff>2190750</xdr:colOff>
      <xdr:row>977</xdr:row>
      <xdr:rowOff>476250</xdr:rowOff>
    </xdr:to>
    <xdr:pic>
      <xdr:nvPicPr>
        <xdr:cNvPr id="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0450" y="747426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977</xdr:row>
      <xdr:rowOff>228600</xdr:rowOff>
    </xdr:from>
    <xdr:to>
      <xdr:col>2</xdr:col>
      <xdr:colOff>1543050</xdr:colOff>
      <xdr:row>977</xdr:row>
      <xdr:rowOff>447675</xdr:rowOff>
    </xdr:to>
    <xdr:pic>
      <xdr:nvPicPr>
        <xdr:cNvPr id="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747398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977</xdr:row>
      <xdr:rowOff>257175</xdr:rowOff>
    </xdr:from>
    <xdr:to>
      <xdr:col>2</xdr:col>
      <xdr:colOff>2190750</xdr:colOff>
      <xdr:row>977</xdr:row>
      <xdr:rowOff>476250</xdr:rowOff>
    </xdr:to>
    <xdr:pic>
      <xdr:nvPicPr>
        <xdr:cNvPr id="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0450" y="747426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978</xdr:row>
      <xdr:rowOff>228600</xdr:rowOff>
    </xdr:from>
    <xdr:to>
      <xdr:col>2</xdr:col>
      <xdr:colOff>1543050</xdr:colOff>
      <xdr:row>978</xdr:row>
      <xdr:rowOff>447675</xdr:rowOff>
    </xdr:to>
    <xdr:pic>
      <xdr:nvPicPr>
        <xdr:cNvPr id="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7483316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978</xdr:row>
      <xdr:rowOff>257175</xdr:rowOff>
    </xdr:from>
    <xdr:to>
      <xdr:col>2</xdr:col>
      <xdr:colOff>2190750</xdr:colOff>
      <xdr:row>978</xdr:row>
      <xdr:rowOff>476250</xdr:rowOff>
    </xdr:to>
    <xdr:pic>
      <xdr:nvPicPr>
        <xdr:cNvPr id="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0450" y="74836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1390650</xdr:colOff>
      <xdr:row>978</xdr:row>
      <xdr:rowOff>228600</xdr:rowOff>
    </xdr:from>
    <xdr:to>
      <xdr:col>2</xdr:col>
      <xdr:colOff>1581150</xdr:colOff>
      <xdr:row>979</xdr:row>
      <xdr:rowOff>0</xdr:rowOff>
    </xdr:to>
    <xdr:pic>
      <xdr:nvPicPr>
        <xdr:cNvPr id="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7483316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978</xdr:row>
      <xdr:rowOff>257175</xdr:rowOff>
    </xdr:from>
    <xdr:to>
      <xdr:col>2</xdr:col>
      <xdr:colOff>2190750</xdr:colOff>
      <xdr:row>978</xdr:row>
      <xdr:rowOff>476250</xdr:rowOff>
    </xdr:to>
    <xdr:pic>
      <xdr:nvPicPr>
        <xdr:cNvPr id="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0450" y="74836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978</xdr:row>
      <xdr:rowOff>228600</xdr:rowOff>
    </xdr:from>
    <xdr:to>
      <xdr:col>2</xdr:col>
      <xdr:colOff>1543050</xdr:colOff>
      <xdr:row>978</xdr:row>
      <xdr:rowOff>447675</xdr:rowOff>
    </xdr:to>
    <xdr:pic>
      <xdr:nvPicPr>
        <xdr:cNvPr id="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7483316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978</xdr:row>
      <xdr:rowOff>257175</xdr:rowOff>
    </xdr:from>
    <xdr:to>
      <xdr:col>2</xdr:col>
      <xdr:colOff>2190750</xdr:colOff>
      <xdr:row>978</xdr:row>
      <xdr:rowOff>476250</xdr:rowOff>
    </xdr:to>
    <xdr:pic>
      <xdr:nvPicPr>
        <xdr:cNvPr id="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0450" y="74836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1352550</xdr:colOff>
      <xdr:row>978</xdr:row>
      <xdr:rowOff>228600</xdr:rowOff>
    </xdr:from>
    <xdr:to>
      <xdr:col>9</xdr:col>
      <xdr:colOff>1543050</xdr:colOff>
      <xdr:row>978</xdr:row>
      <xdr:rowOff>447675</xdr:rowOff>
    </xdr:to>
    <xdr:pic>
      <xdr:nvPicPr>
        <xdr:cNvPr id="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06625" y="7483316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1971675</xdr:colOff>
      <xdr:row>978</xdr:row>
      <xdr:rowOff>257175</xdr:rowOff>
    </xdr:from>
    <xdr:to>
      <xdr:col>9</xdr:col>
      <xdr:colOff>2190750</xdr:colOff>
      <xdr:row>978</xdr:row>
      <xdr:rowOff>476250</xdr:rowOff>
    </xdr:to>
    <xdr:pic>
      <xdr:nvPicPr>
        <xdr:cNvPr id="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06625" y="74836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1390650</xdr:colOff>
      <xdr:row>978</xdr:row>
      <xdr:rowOff>228600</xdr:rowOff>
    </xdr:from>
    <xdr:to>
      <xdr:col>9</xdr:col>
      <xdr:colOff>1581150</xdr:colOff>
      <xdr:row>979</xdr:row>
      <xdr:rowOff>0</xdr:rowOff>
    </xdr:to>
    <xdr:pic>
      <xdr:nvPicPr>
        <xdr:cNvPr id="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06625" y="7483316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1971675</xdr:colOff>
      <xdr:row>978</xdr:row>
      <xdr:rowOff>257175</xdr:rowOff>
    </xdr:from>
    <xdr:to>
      <xdr:col>9</xdr:col>
      <xdr:colOff>2190750</xdr:colOff>
      <xdr:row>978</xdr:row>
      <xdr:rowOff>476250</xdr:rowOff>
    </xdr:to>
    <xdr:pic>
      <xdr:nvPicPr>
        <xdr:cNvPr id="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06625" y="74836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1352550</xdr:colOff>
      <xdr:row>978</xdr:row>
      <xdr:rowOff>228600</xdr:rowOff>
    </xdr:from>
    <xdr:to>
      <xdr:col>9</xdr:col>
      <xdr:colOff>1543050</xdr:colOff>
      <xdr:row>978</xdr:row>
      <xdr:rowOff>447675</xdr:rowOff>
    </xdr:to>
    <xdr:pic>
      <xdr:nvPicPr>
        <xdr:cNvPr id="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06625" y="7483316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1971675</xdr:colOff>
      <xdr:row>978</xdr:row>
      <xdr:rowOff>257175</xdr:rowOff>
    </xdr:from>
    <xdr:to>
      <xdr:col>9</xdr:col>
      <xdr:colOff>2190750</xdr:colOff>
      <xdr:row>978</xdr:row>
      <xdr:rowOff>476250</xdr:rowOff>
    </xdr:to>
    <xdr:pic>
      <xdr:nvPicPr>
        <xdr:cNvPr id="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06625" y="74836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</xdr:row>
      <xdr:rowOff>279400</xdr:rowOff>
    </xdr:from>
    <xdr:to>
      <xdr:col>3</xdr:col>
      <xdr:colOff>196850</xdr:colOff>
      <xdr:row>23</xdr:row>
      <xdr:rowOff>498475</xdr:rowOff>
    </xdr:to>
    <xdr:pic>
      <xdr:nvPicPr>
        <xdr:cNvPr id="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338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</xdr:row>
      <xdr:rowOff>257175</xdr:rowOff>
    </xdr:from>
    <xdr:to>
      <xdr:col>3</xdr:col>
      <xdr:colOff>514350</xdr:colOff>
      <xdr:row>23</xdr:row>
      <xdr:rowOff>476250</xdr:rowOff>
    </xdr:to>
    <xdr:pic>
      <xdr:nvPicPr>
        <xdr:cNvPr id="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316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36</xdr:row>
      <xdr:rowOff>279400</xdr:rowOff>
    </xdr:from>
    <xdr:to>
      <xdr:col>3</xdr:col>
      <xdr:colOff>196850</xdr:colOff>
      <xdr:row>36</xdr:row>
      <xdr:rowOff>498475</xdr:rowOff>
    </xdr:to>
    <xdr:pic>
      <xdr:nvPicPr>
        <xdr:cNvPr id="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2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36</xdr:row>
      <xdr:rowOff>257175</xdr:rowOff>
    </xdr:from>
    <xdr:to>
      <xdr:col>3</xdr:col>
      <xdr:colOff>514350</xdr:colOff>
      <xdr:row>36</xdr:row>
      <xdr:rowOff>476250</xdr:rowOff>
    </xdr:to>
    <xdr:pic>
      <xdr:nvPicPr>
        <xdr:cNvPr id="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60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</xdr:row>
      <xdr:rowOff>279400</xdr:rowOff>
    </xdr:from>
    <xdr:to>
      <xdr:col>3</xdr:col>
      <xdr:colOff>196850</xdr:colOff>
      <xdr:row>50</xdr:row>
      <xdr:rowOff>498475</xdr:rowOff>
    </xdr:to>
    <xdr:pic>
      <xdr:nvPicPr>
        <xdr:cNvPr id="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804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50</xdr:row>
      <xdr:rowOff>257175</xdr:rowOff>
    </xdr:from>
    <xdr:to>
      <xdr:col>3</xdr:col>
      <xdr:colOff>514350</xdr:colOff>
      <xdr:row>50</xdr:row>
      <xdr:rowOff>476250</xdr:rowOff>
    </xdr:to>
    <xdr:pic>
      <xdr:nvPicPr>
        <xdr:cNvPr id="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8023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60</xdr:row>
      <xdr:rowOff>279400</xdr:rowOff>
    </xdr:from>
    <xdr:to>
      <xdr:col>3</xdr:col>
      <xdr:colOff>196850</xdr:colOff>
      <xdr:row>60</xdr:row>
      <xdr:rowOff>498475</xdr:rowOff>
    </xdr:to>
    <xdr:pic>
      <xdr:nvPicPr>
        <xdr:cNvPr id="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5989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60</xdr:row>
      <xdr:rowOff>257175</xdr:rowOff>
    </xdr:from>
    <xdr:to>
      <xdr:col>3</xdr:col>
      <xdr:colOff>514350</xdr:colOff>
      <xdr:row>60</xdr:row>
      <xdr:rowOff>476250</xdr:rowOff>
    </xdr:to>
    <xdr:pic>
      <xdr:nvPicPr>
        <xdr:cNvPr id="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5967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</xdr:row>
      <xdr:rowOff>279400</xdr:rowOff>
    </xdr:from>
    <xdr:to>
      <xdr:col>3</xdr:col>
      <xdr:colOff>196850</xdr:colOff>
      <xdr:row>74</xdr:row>
      <xdr:rowOff>498475</xdr:rowOff>
    </xdr:to>
    <xdr:pic>
      <xdr:nvPicPr>
        <xdr:cNvPr id="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6067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74</xdr:row>
      <xdr:rowOff>257175</xdr:rowOff>
    </xdr:from>
    <xdr:to>
      <xdr:col>3</xdr:col>
      <xdr:colOff>514350</xdr:colOff>
      <xdr:row>74</xdr:row>
      <xdr:rowOff>476250</xdr:rowOff>
    </xdr:to>
    <xdr:pic>
      <xdr:nvPicPr>
        <xdr:cNvPr id="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6045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83</xdr:row>
      <xdr:rowOff>257175</xdr:rowOff>
    </xdr:from>
    <xdr:to>
      <xdr:col>3</xdr:col>
      <xdr:colOff>514350</xdr:colOff>
      <xdr:row>83</xdr:row>
      <xdr:rowOff>476250</xdr:rowOff>
    </xdr:to>
    <xdr:pic>
      <xdr:nvPicPr>
        <xdr:cNvPr id="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2826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</xdr:row>
      <xdr:rowOff>279400</xdr:rowOff>
    </xdr:from>
    <xdr:to>
      <xdr:col>3</xdr:col>
      <xdr:colOff>196850</xdr:colOff>
      <xdr:row>93</xdr:row>
      <xdr:rowOff>498475</xdr:rowOff>
    </xdr:to>
    <xdr:pic>
      <xdr:nvPicPr>
        <xdr:cNvPr id="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93</xdr:row>
      <xdr:rowOff>257175</xdr:rowOff>
    </xdr:from>
    <xdr:to>
      <xdr:col>3</xdr:col>
      <xdr:colOff>514350</xdr:colOff>
      <xdr:row>93</xdr:row>
      <xdr:rowOff>476250</xdr:rowOff>
    </xdr:to>
    <xdr:pic>
      <xdr:nvPicPr>
        <xdr:cNvPr id="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0075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103</xdr:row>
      <xdr:rowOff>257175</xdr:rowOff>
    </xdr:from>
    <xdr:to>
      <xdr:col>3</xdr:col>
      <xdr:colOff>514350</xdr:colOff>
      <xdr:row>103</xdr:row>
      <xdr:rowOff>476250</xdr:rowOff>
    </xdr:to>
    <xdr:pic>
      <xdr:nvPicPr>
        <xdr:cNvPr id="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8095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116</xdr:row>
      <xdr:rowOff>279400</xdr:rowOff>
    </xdr:from>
    <xdr:to>
      <xdr:col>3</xdr:col>
      <xdr:colOff>196850</xdr:colOff>
      <xdr:row>116</xdr:row>
      <xdr:rowOff>498475</xdr:rowOff>
    </xdr:to>
    <xdr:pic>
      <xdr:nvPicPr>
        <xdr:cNvPr id="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7966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116</xdr:row>
      <xdr:rowOff>257175</xdr:rowOff>
    </xdr:from>
    <xdr:to>
      <xdr:col>3</xdr:col>
      <xdr:colOff>514350</xdr:colOff>
      <xdr:row>116</xdr:row>
      <xdr:rowOff>476250</xdr:rowOff>
    </xdr:to>
    <xdr:pic>
      <xdr:nvPicPr>
        <xdr:cNvPr id="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7944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126</xdr:row>
      <xdr:rowOff>257175</xdr:rowOff>
    </xdr:from>
    <xdr:to>
      <xdr:col>3</xdr:col>
      <xdr:colOff>514350</xdr:colOff>
      <xdr:row>126</xdr:row>
      <xdr:rowOff>476250</xdr:rowOff>
    </xdr:to>
    <xdr:pic>
      <xdr:nvPicPr>
        <xdr:cNvPr id="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4983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137</xdr:row>
      <xdr:rowOff>257175</xdr:rowOff>
    </xdr:from>
    <xdr:to>
      <xdr:col>3</xdr:col>
      <xdr:colOff>514350</xdr:colOff>
      <xdr:row>137</xdr:row>
      <xdr:rowOff>476250</xdr:rowOff>
    </xdr:to>
    <xdr:pic>
      <xdr:nvPicPr>
        <xdr:cNvPr id="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2250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146</xdr:row>
      <xdr:rowOff>257175</xdr:rowOff>
    </xdr:from>
    <xdr:to>
      <xdr:col>3</xdr:col>
      <xdr:colOff>514350</xdr:colOff>
      <xdr:row>146</xdr:row>
      <xdr:rowOff>476250</xdr:rowOff>
    </xdr:to>
    <xdr:pic>
      <xdr:nvPicPr>
        <xdr:cNvPr id="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9594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</xdr:row>
      <xdr:rowOff>279400</xdr:rowOff>
    </xdr:from>
    <xdr:to>
      <xdr:col>10</xdr:col>
      <xdr:colOff>196850</xdr:colOff>
      <xdr:row>23</xdr:row>
      <xdr:rowOff>498475</xdr:rowOff>
    </xdr:to>
    <xdr:pic>
      <xdr:nvPicPr>
        <xdr:cNvPr id="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338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</xdr:row>
      <xdr:rowOff>257175</xdr:rowOff>
    </xdr:from>
    <xdr:to>
      <xdr:col>10</xdr:col>
      <xdr:colOff>514350</xdr:colOff>
      <xdr:row>23</xdr:row>
      <xdr:rowOff>476250</xdr:rowOff>
    </xdr:to>
    <xdr:pic>
      <xdr:nvPicPr>
        <xdr:cNvPr id="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316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36</xdr:row>
      <xdr:rowOff>279400</xdr:rowOff>
    </xdr:from>
    <xdr:to>
      <xdr:col>10</xdr:col>
      <xdr:colOff>196850</xdr:colOff>
      <xdr:row>36</xdr:row>
      <xdr:rowOff>498475</xdr:rowOff>
    </xdr:to>
    <xdr:pic>
      <xdr:nvPicPr>
        <xdr:cNvPr id="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2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36</xdr:row>
      <xdr:rowOff>257175</xdr:rowOff>
    </xdr:from>
    <xdr:to>
      <xdr:col>10</xdr:col>
      <xdr:colOff>514350</xdr:colOff>
      <xdr:row>36</xdr:row>
      <xdr:rowOff>476250</xdr:rowOff>
    </xdr:to>
    <xdr:pic>
      <xdr:nvPicPr>
        <xdr:cNvPr id="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460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50</xdr:row>
      <xdr:rowOff>279400</xdr:rowOff>
    </xdr:from>
    <xdr:to>
      <xdr:col>10</xdr:col>
      <xdr:colOff>196850</xdr:colOff>
      <xdr:row>50</xdr:row>
      <xdr:rowOff>498475</xdr:rowOff>
    </xdr:to>
    <xdr:pic>
      <xdr:nvPicPr>
        <xdr:cNvPr id="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804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50</xdr:row>
      <xdr:rowOff>257175</xdr:rowOff>
    </xdr:from>
    <xdr:to>
      <xdr:col>10</xdr:col>
      <xdr:colOff>514350</xdr:colOff>
      <xdr:row>50</xdr:row>
      <xdr:rowOff>476250</xdr:rowOff>
    </xdr:to>
    <xdr:pic>
      <xdr:nvPicPr>
        <xdr:cNvPr id="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8023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60</xdr:row>
      <xdr:rowOff>279400</xdr:rowOff>
    </xdr:from>
    <xdr:to>
      <xdr:col>10</xdr:col>
      <xdr:colOff>196850</xdr:colOff>
      <xdr:row>60</xdr:row>
      <xdr:rowOff>498475</xdr:rowOff>
    </xdr:to>
    <xdr:pic>
      <xdr:nvPicPr>
        <xdr:cNvPr id="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5989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60</xdr:row>
      <xdr:rowOff>257175</xdr:rowOff>
    </xdr:from>
    <xdr:to>
      <xdr:col>10</xdr:col>
      <xdr:colOff>514350</xdr:colOff>
      <xdr:row>60</xdr:row>
      <xdr:rowOff>476250</xdr:rowOff>
    </xdr:to>
    <xdr:pic>
      <xdr:nvPicPr>
        <xdr:cNvPr id="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5967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74</xdr:row>
      <xdr:rowOff>279400</xdr:rowOff>
    </xdr:from>
    <xdr:to>
      <xdr:col>10</xdr:col>
      <xdr:colOff>196850</xdr:colOff>
      <xdr:row>74</xdr:row>
      <xdr:rowOff>498475</xdr:rowOff>
    </xdr:to>
    <xdr:pic>
      <xdr:nvPicPr>
        <xdr:cNvPr id="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6067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74</xdr:row>
      <xdr:rowOff>257175</xdr:rowOff>
    </xdr:from>
    <xdr:to>
      <xdr:col>10</xdr:col>
      <xdr:colOff>514350</xdr:colOff>
      <xdr:row>74</xdr:row>
      <xdr:rowOff>476250</xdr:rowOff>
    </xdr:to>
    <xdr:pic>
      <xdr:nvPicPr>
        <xdr:cNvPr id="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6045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83</xdr:row>
      <xdr:rowOff>257175</xdr:rowOff>
    </xdr:from>
    <xdr:to>
      <xdr:col>10</xdr:col>
      <xdr:colOff>514350</xdr:colOff>
      <xdr:row>83</xdr:row>
      <xdr:rowOff>476250</xdr:rowOff>
    </xdr:to>
    <xdr:pic>
      <xdr:nvPicPr>
        <xdr:cNvPr id="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2826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93</xdr:row>
      <xdr:rowOff>279400</xdr:rowOff>
    </xdr:from>
    <xdr:to>
      <xdr:col>10</xdr:col>
      <xdr:colOff>196850</xdr:colOff>
      <xdr:row>93</xdr:row>
      <xdr:rowOff>498475</xdr:rowOff>
    </xdr:to>
    <xdr:pic>
      <xdr:nvPicPr>
        <xdr:cNvPr id="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93</xdr:row>
      <xdr:rowOff>257175</xdr:rowOff>
    </xdr:from>
    <xdr:to>
      <xdr:col>10</xdr:col>
      <xdr:colOff>514350</xdr:colOff>
      <xdr:row>93</xdr:row>
      <xdr:rowOff>476250</xdr:rowOff>
    </xdr:to>
    <xdr:pic>
      <xdr:nvPicPr>
        <xdr:cNvPr id="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0075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</xdr:row>
      <xdr:rowOff>279400</xdr:rowOff>
    </xdr:from>
    <xdr:to>
      <xdr:col>10</xdr:col>
      <xdr:colOff>196850</xdr:colOff>
      <xdr:row>103</xdr:row>
      <xdr:rowOff>498475</xdr:rowOff>
    </xdr:to>
    <xdr:pic>
      <xdr:nvPicPr>
        <xdr:cNvPr id="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103</xdr:row>
      <xdr:rowOff>257175</xdr:rowOff>
    </xdr:from>
    <xdr:to>
      <xdr:col>10</xdr:col>
      <xdr:colOff>514350</xdr:colOff>
      <xdr:row>103</xdr:row>
      <xdr:rowOff>476250</xdr:rowOff>
    </xdr:to>
    <xdr:pic>
      <xdr:nvPicPr>
        <xdr:cNvPr id="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8095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116</xdr:row>
      <xdr:rowOff>279400</xdr:rowOff>
    </xdr:from>
    <xdr:to>
      <xdr:col>10</xdr:col>
      <xdr:colOff>196850</xdr:colOff>
      <xdr:row>116</xdr:row>
      <xdr:rowOff>498475</xdr:rowOff>
    </xdr:to>
    <xdr:pic>
      <xdr:nvPicPr>
        <xdr:cNvPr id="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7966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116</xdr:row>
      <xdr:rowOff>257175</xdr:rowOff>
    </xdr:from>
    <xdr:to>
      <xdr:col>10</xdr:col>
      <xdr:colOff>514350</xdr:colOff>
      <xdr:row>116</xdr:row>
      <xdr:rowOff>476250</xdr:rowOff>
    </xdr:to>
    <xdr:pic>
      <xdr:nvPicPr>
        <xdr:cNvPr id="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7944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126</xdr:row>
      <xdr:rowOff>257175</xdr:rowOff>
    </xdr:from>
    <xdr:to>
      <xdr:col>10</xdr:col>
      <xdr:colOff>514350</xdr:colOff>
      <xdr:row>126</xdr:row>
      <xdr:rowOff>476250</xdr:rowOff>
    </xdr:to>
    <xdr:pic>
      <xdr:nvPicPr>
        <xdr:cNvPr id="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4983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137</xdr:row>
      <xdr:rowOff>257175</xdr:rowOff>
    </xdr:from>
    <xdr:to>
      <xdr:col>10</xdr:col>
      <xdr:colOff>514350</xdr:colOff>
      <xdr:row>137</xdr:row>
      <xdr:rowOff>476250</xdr:rowOff>
    </xdr:to>
    <xdr:pic>
      <xdr:nvPicPr>
        <xdr:cNvPr id="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2250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146</xdr:row>
      <xdr:rowOff>257175</xdr:rowOff>
    </xdr:from>
    <xdr:to>
      <xdr:col>10</xdr:col>
      <xdr:colOff>514350</xdr:colOff>
      <xdr:row>146</xdr:row>
      <xdr:rowOff>476250</xdr:rowOff>
    </xdr:to>
    <xdr:pic>
      <xdr:nvPicPr>
        <xdr:cNvPr id="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9594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156</xdr:row>
      <xdr:rowOff>257175</xdr:rowOff>
    </xdr:from>
    <xdr:to>
      <xdr:col>10</xdr:col>
      <xdr:colOff>514350</xdr:colOff>
      <xdr:row>156</xdr:row>
      <xdr:rowOff>476250</xdr:rowOff>
    </xdr:to>
    <xdr:pic>
      <xdr:nvPicPr>
        <xdr:cNvPr id="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169</xdr:row>
      <xdr:rowOff>279400</xdr:rowOff>
    </xdr:from>
    <xdr:to>
      <xdr:col>10</xdr:col>
      <xdr:colOff>196850</xdr:colOff>
      <xdr:row>169</xdr:row>
      <xdr:rowOff>498475</xdr:rowOff>
    </xdr:to>
    <xdr:pic>
      <xdr:nvPicPr>
        <xdr:cNvPr id="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7714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169</xdr:row>
      <xdr:rowOff>257175</xdr:rowOff>
    </xdr:from>
    <xdr:to>
      <xdr:col>10</xdr:col>
      <xdr:colOff>514350</xdr:colOff>
      <xdr:row>169</xdr:row>
      <xdr:rowOff>476250</xdr:rowOff>
    </xdr:to>
    <xdr:pic>
      <xdr:nvPicPr>
        <xdr:cNvPr id="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27692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178</xdr:row>
      <xdr:rowOff>257175</xdr:rowOff>
    </xdr:from>
    <xdr:to>
      <xdr:col>10</xdr:col>
      <xdr:colOff>514350</xdr:colOff>
      <xdr:row>178</xdr:row>
      <xdr:rowOff>476250</xdr:rowOff>
    </xdr:to>
    <xdr:pic>
      <xdr:nvPicPr>
        <xdr:cNvPr id="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188</xdr:row>
      <xdr:rowOff>257175</xdr:rowOff>
    </xdr:from>
    <xdr:to>
      <xdr:col>10</xdr:col>
      <xdr:colOff>514350</xdr:colOff>
      <xdr:row>188</xdr:row>
      <xdr:rowOff>476250</xdr:rowOff>
    </xdr:to>
    <xdr:pic>
      <xdr:nvPicPr>
        <xdr:cNvPr id="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42217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189</xdr:row>
      <xdr:rowOff>0</xdr:rowOff>
    </xdr:from>
    <xdr:to>
      <xdr:col>10</xdr:col>
      <xdr:colOff>196850</xdr:colOff>
      <xdr:row>189</xdr:row>
      <xdr:rowOff>0</xdr:rowOff>
    </xdr:to>
    <xdr:pic>
      <xdr:nvPicPr>
        <xdr:cNvPr id="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655925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198</xdr:row>
      <xdr:rowOff>257175</xdr:rowOff>
    </xdr:from>
    <xdr:to>
      <xdr:col>10</xdr:col>
      <xdr:colOff>514350</xdr:colOff>
      <xdr:row>198</xdr:row>
      <xdr:rowOff>476250</xdr:rowOff>
    </xdr:to>
    <xdr:pic>
      <xdr:nvPicPr>
        <xdr:cNvPr id="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208</xdr:row>
      <xdr:rowOff>257175</xdr:rowOff>
    </xdr:from>
    <xdr:to>
      <xdr:col>10</xdr:col>
      <xdr:colOff>514350</xdr:colOff>
      <xdr:row>208</xdr:row>
      <xdr:rowOff>476250</xdr:rowOff>
    </xdr:to>
    <xdr:pic>
      <xdr:nvPicPr>
        <xdr:cNvPr id="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218</xdr:row>
      <xdr:rowOff>257175</xdr:rowOff>
    </xdr:from>
    <xdr:to>
      <xdr:col>10</xdr:col>
      <xdr:colOff>514350</xdr:colOff>
      <xdr:row>218</xdr:row>
      <xdr:rowOff>476250</xdr:rowOff>
    </xdr:to>
    <xdr:pic>
      <xdr:nvPicPr>
        <xdr:cNvPr id="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230</xdr:row>
      <xdr:rowOff>279400</xdr:rowOff>
    </xdr:from>
    <xdr:to>
      <xdr:col>10</xdr:col>
      <xdr:colOff>196850</xdr:colOff>
      <xdr:row>230</xdr:row>
      <xdr:rowOff>498475</xdr:rowOff>
    </xdr:to>
    <xdr:pic>
      <xdr:nvPicPr>
        <xdr:cNvPr id="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3815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230</xdr:row>
      <xdr:rowOff>257175</xdr:rowOff>
    </xdr:from>
    <xdr:to>
      <xdr:col>10</xdr:col>
      <xdr:colOff>514350</xdr:colOff>
      <xdr:row>230</xdr:row>
      <xdr:rowOff>476250</xdr:rowOff>
    </xdr:to>
    <xdr:pic>
      <xdr:nvPicPr>
        <xdr:cNvPr id="1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73793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239</xdr:row>
      <xdr:rowOff>279400</xdr:rowOff>
    </xdr:from>
    <xdr:to>
      <xdr:col>10</xdr:col>
      <xdr:colOff>196850</xdr:colOff>
      <xdr:row>239</xdr:row>
      <xdr:rowOff>498475</xdr:rowOff>
    </xdr:to>
    <xdr:pic>
      <xdr:nvPicPr>
        <xdr:cNvPr id="1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0482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239</xdr:row>
      <xdr:rowOff>257175</xdr:rowOff>
    </xdr:from>
    <xdr:to>
      <xdr:col>10</xdr:col>
      <xdr:colOff>514350</xdr:colOff>
      <xdr:row>239</xdr:row>
      <xdr:rowOff>476250</xdr:rowOff>
    </xdr:to>
    <xdr:pic>
      <xdr:nvPicPr>
        <xdr:cNvPr id="1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80460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248</xdr:row>
      <xdr:rowOff>279400</xdr:rowOff>
    </xdr:from>
    <xdr:to>
      <xdr:col>10</xdr:col>
      <xdr:colOff>196850</xdr:colOff>
      <xdr:row>248</xdr:row>
      <xdr:rowOff>498475</xdr:rowOff>
    </xdr:to>
    <xdr:pic>
      <xdr:nvPicPr>
        <xdr:cNvPr id="1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6969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248</xdr:row>
      <xdr:rowOff>257175</xdr:rowOff>
    </xdr:from>
    <xdr:to>
      <xdr:col>10</xdr:col>
      <xdr:colOff>514350</xdr:colOff>
      <xdr:row>248</xdr:row>
      <xdr:rowOff>476250</xdr:rowOff>
    </xdr:to>
    <xdr:pic>
      <xdr:nvPicPr>
        <xdr:cNvPr id="1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86947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1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258</xdr:row>
      <xdr:rowOff>257175</xdr:rowOff>
    </xdr:from>
    <xdr:to>
      <xdr:col>10</xdr:col>
      <xdr:colOff>514350</xdr:colOff>
      <xdr:row>258</xdr:row>
      <xdr:rowOff>476250</xdr:rowOff>
    </xdr:to>
    <xdr:pic>
      <xdr:nvPicPr>
        <xdr:cNvPr id="1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1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269</xdr:row>
      <xdr:rowOff>257175</xdr:rowOff>
    </xdr:from>
    <xdr:to>
      <xdr:col>10</xdr:col>
      <xdr:colOff>514350</xdr:colOff>
      <xdr:row>269</xdr:row>
      <xdr:rowOff>476250</xdr:rowOff>
    </xdr:to>
    <xdr:pic>
      <xdr:nvPicPr>
        <xdr:cNvPr id="1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1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279</xdr:row>
      <xdr:rowOff>257175</xdr:rowOff>
    </xdr:from>
    <xdr:to>
      <xdr:col>10</xdr:col>
      <xdr:colOff>514350</xdr:colOff>
      <xdr:row>279</xdr:row>
      <xdr:rowOff>476250</xdr:rowOff>
    </xdr:to>
    <xdr:pic>
      <xdr:nvPicPr>
        <xdr:cNvPr id="1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292</xdr:row>
      <xdr:rowOff>279400</xdr:rowOff>
    </xdr:from>
    <xdr:to>
      <xdr:col>10</xdr:col>
      <xdr:colOff>196850</xdr:colOff>
      <xdr:row>292</xdr:row>
      <xdr:rowOff>498475</xdr:rowOff>
    </xdr:to>
    <xdr:pic>
      <xdr:nvPicPr>
        <xdr:cNvPr id="1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017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292</xdr:row>
      <xdr:rowOff>257175</xdr:rowOff>
    </xdr:from>
    <xdr:to>
      <xdr:col>10</xdr:col>
      <xdr:colOff>514350</xdr:colOff>
      <xdr:row>292</xdr:row>
      <xdr:rowOff>476250</xdr:rowOff>
    </xdr:to>
    <xdr:pic>
      <xdr:nvPicPr>
        <xdr:cNvPr id="1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2015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305</xdr:row>
      <xdr:rowOff>279400</xdr:rowOff>
    </xdr:from>
    <xdr:to>
      <xdr:col>10</xdr:col>
      <xdr:colOff>196850</xdr:colOff>
      <xdr:row>305</xdr:row>
      <xdr:rowOff>498475</xdr:rowOff>
    </xdr:to>
    <xdr:pic>
      <xdr:nvPicPr>
        <xdr:cNvPr id="1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9593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305</xdr:row>
      <xdr:rowOff>257175</xdr:rowOff>
    </xdr:from>
    <xdr:to>
      <xdr:col>10</xdr:col>
      <xdr:colOff>514350</xdr:colOff>
      <xdr:row>305</xdr:row>
      <xdr:rowOff>476250</xdr:rowOff>
    </xdr:to>
    <xdr:pic>
      <xdr:nvPicPr>
        <xdr:cNvPr id="1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29571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315</xdr:row>
      <xdr:rowOff>279400</xdr:rowOff>
    </xdr:from>
    <xdr:to>
      <xdr:col>10</xdr:col>
      <xdr:colOff>196850</xdr:colOff>
      <xdr:row>315</xdr:row>
      <xdr:rowOff>498475</xdr:rowOff>
    </xdr:to>
    <xdr:pic>
      <xdr:nvPicPr>
        <xdr:cNvPr id="1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611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315</xdr:row>
      <xdr:rowOff>257175</xdr:rowOff>
    </xdr:from>
    <xdr:to>
      <xdr:col>10</xdr:col>
      <xdr:colOff>514350</xdr:colOff>
      <xdr:row>315</xdr:row>
      <xdr:rowOff>476250</xdr:rowOff>
    </xdr:to>
    <xdr:pic>
      <xdr:nvPicPr>
        <xdr:cNvPr id="1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36096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1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1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336</xdr:row>
      <xdr:rowOff>279400</xdr:rowOff>
    </xdr:from>
    <xdr:to>
      <xdr:col>10</xdr:col>
      <xdr:colOff>196850</xdr:colOff>
      <xdr:row>336</xdr:row>
      <xdr:rowOff>498475</xdr:rowOff>
    </xdr:to>
    <xdr:pic>
      <xdr:nvPicPr>
        <xdr:cNvPr id="1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50663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336</xdr:row>
      <xdr:rowOff>257175</xdr:rowOff>
    </xdr:from>
    <xdr:to>
      <xdr:col>10</xdr:col>
      <xdr:colOff>514350</xdr:colOff>
      <xdr:row>336</xdr:row>
      <xdr:rowOff>476250</xdr:rowOff>
    </xdr:to>
    <xdr:pic>
      <xdr:nvPicPr>
        <xdr:cNvPr id="1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50640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347</xdr:row>
      <xdr:rowOff>279400</xdr:rowOff>
    </xdr:from>
    <xdr:to>
      <xdr:col>10</xdr:col>
      <xdr:colOff>196850</xdr:colOff>
      <xdr:row>347</xdr:row>
      <xdr:rowOff>498475</xdr:rowOff>
    </xdr:to>
    <xdr:pic>
      <xdr:nvPicPr>
        <xdr:cNvPr id="1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57502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347</xdr:row>
      <xdr:rowOff>257175</xdr:rowOff>
    </xdr:from>
    <xdr:to>
      <xdr:col>10</xdr:col>
      <xdr:colOff>514350</xdr:colOff>
      <xdr:row>347</xdr:row>
      <xdr:rowOff>476250</xdr:rowOff>
    </xdr:to>
    <xdr:pic>
      <xdr:nvPicPr>
        <xdr:cNvPr id="1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57479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1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357</xdr:row>
      <xdr:rowOff>257175</xdr:rowOff>
    </xdr:from>
    <xdr:to>
      <xdr:col>10</xdr:col>
      <xdr:colOff>514350</xdr:colOff>
      <xdr:row>357</xdr:row>
      <xdr:rowOff>476250</xdr:rowOff>
    </xdr:to>
    <xdr:pic>
      <xdr:nvPicPr>
        <xdr:cNvPr id="1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367</xdr:row>
      <xdr:rowOff>279400</xdr:rowOff>
    </xdr:from>
    <xdr:to>
      <xdr:col>10</xdr:col>
      <xdr:colOff>196850</xdr:colOff>
      <xdr:row>367</xdr:row>
      <xdr:rowOff>498475</xdr:rowOff>
    </xdr:to>
    <xdr:pic>
      <xdr:nvPicPr>
        <xdr:cNvPr id="1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71722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367</xdr:row>
      <xdr:rowOff>257175</xdr:rowOff>
    </xdr:from>
    <xdr:to>
      <xdr:col>10</xdr:col>
      <xdr:colOff>514350</xdr:colOff>
      <xdr:row>367</xdr:row>
      <xdr:rowOff>476250</xdr:rowOff>
    </xdr:to>
    <xdr:pic>
      <xdr:nvPicPr>
        <xdr:cNvPr id="1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71700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377</xdr:row>
      <xdr:rowOff>279400</xdr:rowOff>
    </xdr:from>
    <xdr:to>
      <xdr:col>10</xdr:col>
      <xdr:colOff>196850</xdr:colOff>
      <xdr:row>377</xdr:row>
      <xdr:rowOff>498475</xdr:rowOff>
    </xdr:to>
    <xdr:pic>
      <xdr:nvPicPr>
        <xdr:cNvPr id="1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78161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377</xdr:row>
      <xdr:rowOff>257175</xdr:rowOff>
    </xdr:from>
    <xdr:to>
      <xdr:col>10</xdr:col>
      <xdr:colOff>514350</xdr:colOff>
      <xdr:row>377</xdr:row>
      <xdr:rowOff>476250</xdr:rowOff>
    </xdr:to>
    <xdr:pic>
      <xdr:nvPicPr>
        <xdr:cNvPr id="1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78139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387</xdr:row>
      <xdr:rowOff>279400</xdr:rowOff>
    </xdr:from>
    <xdr:to>
      <xdr:col>10</xdr:col>
      <xdr:colOff>196850</xdr:colOff>
      <xdr:row>387</xdr:row>
      <xdr:rowOff>498475</xdr:rowOff>
    </xdr:to>
    <xdr:pic>
      <xdr:nvPicPr>
        <xdr:cNvPr id="1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8469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387</xdr:row>
      <xdr:rowOff>257175</xdr:rowOff>
    </xdr:from>
    <xdr:to>
      <xdr:col>10</xdr:col>
      <xdr:colOff>514350</xdr:colOff>
      <xdr:row>387</xdr:row>
      <xdr:rowOff>476250</xdr:rowOff>
    </xdr:to>
    <xdr:pic>
      <xdr:nvPicPr>
        <xdr:cNvPr id="1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84673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396</xdr:row>
      <xdr:rowOff>279400</xdr:rowOff>
    </xdr:from>
    <xdr:to>
      <xdr:col>10</xdr:col>
      <xdr:colOff>196850</xdr:colOff>
      <xdr:row>396</xdr:row>
      <xdr:rowOff>498475</xdr:rowOff>
    </xdr:to>
    <xdr:pic>
      <xdr:nvPicPr>
        <xdr:cNvPr id="1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90820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396</xdr:row>
      <xdr:rowOff>257175</xdr:rowOff>
    </xdr:from>
    <xdr:to>
      <xdr:col>10</xdr:col>
      <xdr:colOff>514350</xdr:colOff>
      <xdr:row>396</xdr:row>
      <xdr:rowOff>476250</xdr:rowOff>
    </xdr:to>
    <xdr:pic>
      <xdr:nvPicPr>
        <xdr:cNvPr id="1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90798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406</xdr:row>
      <xdr:rowOff>279400</xdr:rowOff>
    </xdr:from>
    <xdr:to>
      <xdr:col>10</xdr:col>
      <xdr:colOff>196850</xdr:colOff>
      <xdr:row>406</xdr:row>
      <xdr:rowOff>498475</xdr:rowOff>
    </xdr:to>
    <xdr:pic>
      <xdr:nvPicPr>
        <xdr:cNvPr id="1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97183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406</xdr:row>
      <xdr:rowOff>257175</xdr:rowOff>
    </xdr:from>
    <xdr:to>
      <xdr:col>10</xdr:col>
      <xdr:colOff>514350</xdr:colOff>
      <xdr:row>406</xdr:row>
      <xdr:rowOff>476250</xdr:rowOff>
    </xdr:to>
    <xdr:pic>
      <xdr:nvPicPr>
        <xdr:cNvPr id="1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97160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416</xdr:row>
      <xdr:rowOff>279400</xdr:rowOff>
    </xdr:from>
    <xdr:to>
      <xdr:col>10</xdr:col>
      <xdr:colOff>196850</xdr:colOff>
      <xdr:row>416</xdr:row>
      <xdr:rowOff>498475</xdr:rowOff>
    </xdr:to>
    <xdr:pic>
      <xdr:nvPicPr>
        <xdr:cNvPr id="1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0341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416</xdr:row>
      <xdr:rowOff>257175</xdr:rowOff>
    </xdr:from>
    <xdr:to>
      <xdr:col>10</xdr:col>
      <xdr:colOff>514350</xdr:colOff>
      <xdr:row>416</xdr:row>
      <xdr:rowOff>476250</xdr:rowOff>
    </xdr:to>
    <xdr:pic>
      <xdr:nvPicPr>
        <xdr:cNvPr id="1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03390300"/>
          <a:ext cx="219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444</xdr:row>
      <xdr:rowOff>279400</xdr:rowOff>
    </xdr:from>
    <xdr:to>
      <xdr:col>10</xdr:col>
      <xdr:colOff>196850</xdr:colOff>
      <xdr:row>444</xdr:row>
      <xdr:rowOff>498475</xdr:rowOff>
    </xdr:to>
    <xdr:pic>
      <xdr:nvPicPr>
        <xdr:cNvPr id="1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270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444</xdr:row>
      <xdr:rowOff>257175</xdr:rowOff>
    </xdr:from>
    <xdr:to>
      <xdr:col>10</xdr:col>
      <xdr:colOff>514350</xdr:colOff>
      <xdr:row>444</xdr:row>
      <xdr:rowOff>476250</xdr:rowOff>
    </xdr:to>
    <xdr:pic>
      <xdr:nvPicPr>
        <xdr:cNvPr id="1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27002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472</xdr:row>
      <xdr:rowOff>279400</xdr:rowOff>
    </xdr:from>
    <xdr:to>
      <xdr:col>10</xdr:col>
      <xdr:colOff>196850</xdr:colOff>
      <xdr:row>472</xdr:row>
      <xdr:rowOff>498475</xdr:rowOff>
    </xdr:to>
    <xdr:pic>
      <xdr:nvPicPr>
        <xdr:cNvPr id="1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48332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472</xdr:row>
      <xdr:rowOff>257175</xdr:rowOff>
    </xdr:from>
    <xdr:to>
      <xdr:col>10</xdr:col>
      <xdr:colOff>514350</xdr:colOff>
      <xdr:row>472</xdr:row>
      <xdr:rowOff>476250</xdr:rowOff>
    </xdr:to>
    <xdr:pic>
      <xdr:nvPicPr>
        <xdr:cNvPr id="1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48310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503</xdr:row>
      <xdr:rowOff>279400</xdr:rowOff>
    </xdr:from>
    <xdr:to>
      <xdr:col>10</xdr:col>
      <xdr:colOff>196850</xdr:colOff>
      <xdr:row>503</xdr:row>
      <xdr:rowOff>498475</xdr:rowOff>
    </xdr:to>
    <xdr:pic>
      <xdr:nvPicPr>
        <xdr:cNvPr id="1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7186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503</xdr:row>
      <xdr:rowOff>257175</xdr:rowOff>
    </xdr:from>
    <xdr:to>
      <xdr:col>10</xdr:col>
      <xdr:colOff>514350</xdr:colOff>
      <xdr:row>503</xdr:row>
      <xdr:rowOff>476250</xdr:rowOff>
    </xdr:to>
    <xdr:pic>
      <xdr:nvPicPr>
        <xdr:cNvPr id="1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7184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540</xdr:row>
      <xdr:rowOff>279400</xdr:rowOff>
    </xdr:from>
    <xdr:to>
      <xdr:col>10</xdr:col>
      <xdr:colOff>196850</xdr:colOff>
      <xdr:row>540</xdr:row>
      <xdr:rowOff>498475</xdr:rowOff>
    </xdr:to>
    <xdr:pic>
      <xdr:nvPicPr>
        <xdr:cNvPr id="1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01110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540</xdr:row>
      <xdr:rowOff>257175</xdr:rowOff>
    </xdr:from>
    <xdr:to>
      <xdr:col>10</xdr:col>
      <xdr:colOff>514350</xdr:colOff>
      <xdr:row>540</xdr:row>
      <xdr:rowOff>476250</xdr:rowOff>
    </xdr:to>
    <xdr:pic>
      <xdr:nvPicPr>
        <xdr:cNvPr id="1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010882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568</xdr:row>
      <xdr:rowOff>279400</xdr:rowOff>
    </xdr:from>
    <xdr:to>
      <xdr:col>10</xdr:col>
      <xdr:colOff>196850</xdr:colOff>
      <xdr:row>568</xdr:row>
      <xdr:rowOff>498475</xdr:rowOff>
    </xdr:to>
    <xdr:pic>
      <xdr:nvPicPr>
        <xdr:cNvPr id="1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2266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568</xdr:row>
      <xdr:rowOff>257175</xdr:rowOff>
    </xdr:from>
    <xdr:to>
      <xdr:col>10</xdr:col>
      <xdr:colOff>514350</xdr:colOff>
      <xdr:row>568</xdr:row>
      <xdr:rowOff>476250</xdr:rowOff>
    </xdr:to>
    <xdr:pic>
      <xdr:nvPicPr>
        <xdr:cNvPr id="1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22643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596</xdr:row>
      <xdr:rowOff>279400</xdr:rowOff>
    </xdr:from>
    <xdr:to>
      <xdr:col>10</xdr:col>
      <xdr:colOff>196850</xdr:colOff>
      <xdr:row>596</xdr:row>
      <xdr:rowOff>498475</xdr:rowOff>
    </xdr:to>
    <xdr:pic>
      <xdr:nvPicPr>
        <xdr:cNvPr id="1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4513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596</xdr:row>
      <xdr:rowOff>257175</xdr:rowOff>
    </xdr:from>
    <xdr:to>
      <xdr:col>10</xdr:col>
      <xdr:colOff>514350</xdr:colOff>
      <xdr:row>596</xdr:row>
      <xdr:rowOff>476250</xdr:rowOff>
    </xdr:to>
    <xdr:pic>
      <xdr:nvPicPr>
        <xdr:cNvPr id="1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45112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624</xdr:row>
      <xdr:rowOff>279400</xdr:rowOff>
    </xdr:from>
    <xdr:to>
      <xdr:col>10</xdr:col>
      <xdr:colOff>196850</xdr:colOff>
      <xdr:row>624</xdr:row>
      <xdr:rowOff>498475</xdr:rowOff>
    </xdr:to>
    <xdr:pic>
      <xdr:nvPicPr>
        <xdr:cNvPr id="1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66575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624</xdr:row>
      <xdr:rowOff>257175</xdr:rowOff>
    </xdr:from>
    <xdr:to>
      <xdr:col>10</xdr:col>
      <xdr:colOff>514350</xdr:colOff>
      <xdr:row>624</xdr:row>
      <xdr:rowOff>476250</xdr:rowOff>
    </xdr:to>
    <xdr:pic>
      <xdr:nvPicPr>
        <xdr:cNvPr id="1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66553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655</xdr:row>
      <xdr:rowOff>279400</xdr:rowOff>
    </xdr:from>
    <xdr:to>
      <xdr:col>10</xdr:col>
      <xdr:colOff>196850</xdr:colOff>
      <xdr:row>655</xdr:row>
      <xdr:rowOff>498475</xdr:rowOff>
    </xdr:to>
    <xdr:pic>
      <xdr:nvPicPr>
        <xdr:cNvPr id="1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9358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655</xdr:row>
      <xdr:rowOff>257175</xdr:rowOff>
    </xdr:from>
    <xdr:to>
      <xdr:col>10</xdr:col>
      <xdr:colOff>514350</xdr:colOff>
      <xdr:row>655</xdr:row>
      <xdr:rowOff>476250</xdr:rowOff>
    </xdr:to>
    <xdr:pic>
      <xdr:nvPicPr>
        <xdr:cNvPr id="1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93566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683</xdr:row>
      <xdr:rowOff>279400</xdr:rowOff>
    </xdr:from>
    <xdr:to>
      <xdr:col>10</xdr:col>
      <xdr:colOff>196850</xdr:colOff>
      <xdr:row>683</xdr:row>
      <xdr:rowOff>498475</xdr:rowOff>
    </xdr:to>
    <xdr:pic>
      <xdr:nvPicPr>
        <xdr:cNvPr id="1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14553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683</xdr:row>
      <xdr:rowOff>257175</xdr:rowOff>
    </xdr:from>
    <xdr:to>
      <xdr:col>10</xdr:col>
      <xdr:colOff>514350</xdr:colOff>
      <xdr:row>683</xdr:row>
      <xdr:rowOff>476250</xdr:rowOff>
    </xdr:to>
    <xdr:pic>
      <xdr:nvPicPr>
        <xdr:cNvPr id="1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14530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711</xdr:row>
      <xdr:rowOff>279400</xdr:rowOff>
    </xdr:from>
    <xdr:to>
      <xdr:col>10</xdr:col>
      <xdr:colOff>196850</xdr:colOff>
      <xdr:row>711</xdr:row>
      <xdr:rowOff>498475</xdr:rowOff>
    </xdr:to>
    <xdr:pic>
      <xdr:nvPicPr>
        <xdr:cNvPr id="1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36270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711</xdr:row>
      <xdr:rowOff>257175</xdr:rowOff>
    </xdr:from>
    <xdr:to>
      <xdr:col>10</xdr:col>
      <xdr:colOff>514350</xdr:colOff>
      <xdr:row>711</xdr:row>
      <xdr:rowOff>476250</xdr:rowOff>
    </xdr:to>
    <xdr:pic>
      <xdr:nvPicPr>
        <xdr:cNvPr id="1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36247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739</xdr:row>
      <xdr:rowOff>279400</xdr:rowOff>
    </xdr:from>
    <xdr:to>
      <xdr:col>10</xdr:col>
      <xdr:colOff>196850</xdr:colOff>
      <xdr:row>739</xdr:row>
      <xdr:rowOff>498475</xdr:rowOff>
    </xdr:to>
    <xdr:pic>
      <xdr:nvPicPr>
        <xdr:cNvPr id="1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57882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739</xdr:row>
      <xdr:rowOff>257175</xdr:rowOff>
    </xdr:from>
    <xdr:to>
      <xdr:col>10</xdr:col>
      <xdr:colOff>514350</xdr:colOff>
      <xdr:row>739</xdr:row>
      <xdr:rowOff>476250</xdr:rowOff>
    </xdr:to>
    <xdr:pic>
      <xdr:nvPicPr>
        <xdr:cNvPr id="1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57860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767</xdr:row>
      <xdr:rowOff>279400</xdr:rowOff>
    </xdr:from>
    <xdr:to>
      <xdr:col>10</xdr:col>
      <xdr:colOff>196850</xdr:colOff>
      <xdr:row>767</xdr:row>
      <xdr:rowOff>498475</xdr:rowOff>
    </xdr:to>
    <xdr:pic>
      <xdr:nvPicPr>
        <xdr:cNvPr id="1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80180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767</xdr:row>
      <xdr:rowOff>257175</xdr:rowOff>
    </xdr:from>
    <xdr:to>
      <xdr:col>10</xdr:col>
      <xdr:colOff>514350</xdr:colOff>
      <xdr:row>767</xdr:row>
      <xdr:rowOff>476250</xdr:rowOff>
    </xdr:to>
    <xdr:pic>
      <xdr:nvPicPr>
        <xdr:cNvPr id="1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801582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795</xdr:row>
      <xdr:rowOff>279400</xdr:rowOff>
    </xdr:from>
    <xdr:to>
      <xdr:col>10</xdr:col>
      <xdr:colOff>196850</xdr:colOff>
      <xdr:row>795</xdr:row>
      <xdr:rowOff>498475</xdr:rowOff>
    </xdr:to>
    <xdr:pic>
      <xdr:nvPicPr>
        <xdr:cNvPr id="1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01402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795</xdr:row>
      <xdr:rowOff>257175</xdr:rowOff>
    </xdr:from>
    <xdr:to>
      <xdr:col>10</xdr:col>
      <xdr:colOff>514350</xdr:colOff>
      <xdr:row>795</xdr:row>
      <xdr:rowOff>476250</xdr:rowOff>
    </xdr:to>
    <xdr:pic>
      <xdr:nvPicPr>
        <xdr:cNvPr id="1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01379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823</xdr:row>
      <xdr:rowOff>279400</xdr:rowOff>
    </xdr:from>
    <xdr:to>
      <xdr:col>10</xdr:col>
      <xdr:colOff>196850</xdr:colOff>
      <xdr:row>823</xdr:row>
      <xdr:rowOff>498475</xdr:rowOff>
    </xdr:to>
    <xdr:pic>
      <xdr:nvPicPr>
        <xdr:cNvPr id="1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2321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823</xdr:row>
      <xdr:rowOff>257175</xdr:rowOff>
    </xdr:from>
    <xdr:to>
      <xdr:col>10</xdr:col>
      <xdr:colOff>514350</xdr:colOff>
      <xdr:row>823</xdr:row>
      <xdr:rowOff>476250</xdr:rowOff>
    </xdr:to>
    <xdr:pic>
      <xdr:nvPicPr>
        <xdr:cNvPr id="1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2319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851</xdr:row>
      <xdr:rowOff>279400</xdr:rowOff>
    </xdr:from>
    <xdr:to>
      <xdr:col>10</xdr:col>
      <xdr:colOff>196850</xdr:colOff>
      <xdr:row>851</xdr:row>
      <xdr:rowOff>498475</xdr:rowOff>
    </xdr:to>
    <xdr:pic>
      <xdr:nvPicPr>
        <xdr:cNvPr id="1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46626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851</xdr:row>
      <xdr:rowOff>257175</xdr:rowOff>
    </xdr:from>
    <xdr:to>
      <xdr:col>10</xdr:col>
      <xdr:colOff>514350</xdr:colOff>
      <xdr:row>851</xdr:row>
      <xdr:rowOff>476250</xdr:rowOff>
    </xdr:to>
    <xdr:pic>
      <xdr:nvPicPr>
        <xdr:cNvPr id="1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46604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879</xdr:row>
      <xdr:rowOff>279400</xdr:rowOff>
    </xdr:from>
    <xdr:to>
      <xdr:col>10</xdr:col>
      <xdr:colOff>196850</xdr:colOff>
      <xdr:row>879</xdr:row>
      <xdr:rowOff>498475</xdr:rowOff>
    </xdr:to>
    <xdr:pic>
      <xdr:nvPicPr>
        <xdr:cNvPr id="1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68896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879</xdr:row>
      <xdr:rowOff>257175</xdr:rowOff>
    </xdr:from>
    <xdr:to>
      <xdr:col>10</xdr:col>
      <xdr:colOff>514350</xdr:colOff>
      <xdr:row>879</xdr:row>
      <xdr:rowOff>476250</xdr:rowOff>
    </xdr:to>
    <xdr:pic>
      <xdr:nvPicPr>
        <xdr:cNvPr id="1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6887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903</xdr:row>
      <xdr:rowOff>279400</xdr:rowOff>
    </xdr:from>
    <xdr:to>
      <xdr:col>10</xdr:col>
      <xdr:colOff>196850</xdr:colOff>
      <xdr:row>903</xdr:row>
      <xdr:rowOff>498475</xdr:rowOff>
    </xdr:to>
    <xdr:pic>
      <xdr:nvPicPr>
        <xdr:cNvPr id="1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88460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903</xdr:row>
      <xdr:rowOff>257175</xdr:rowOff>
    </xdr:from>
    <xdr:to>
      <xdr:col>10</xdr:col>
      <xdr:colOff>514350</xdr:colOff>
      <xdr:row>903</xdr:row>
      <xdr:rowOff>476250</xdr:rowOff>
    </xdr:to>
    <xdr:pic>
      <xdr:nvPicPr>
        <xdr:cNvPr id="1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88438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931</xdr:row>
      <xdr:rowOff>279400</xdr:rowOff>
    </xdr:from>
    <xdr:to>
      <xdr:col>10</xdr:col>
      <xdr:colOff>196850</xdr:colOff>
      <xdr:row>931</xdr:row>
      <xdr:rowOff>498475</xdr:rowOff>
    </xdr:to>
    <xdr:pic>
      <xdr:nvPicPr>
        <xdr:cNvPr id="1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10463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931</xdr:row>
      <xdr:rowOff>257175</xdr:rowOff>
    </xdr:from>
    <xdr:to>
      <xdr:col>10</xdr:col>
      <xdr:colOff>514350</xdr:colOff>
      <xdr:row>931</xdr:row>
      <xdr:rowOff>476250</xdr:rowOff>
    </xdr:to>
    <xdr:pic>
      <xdr:nvPicPr>
        <xdr:cNvPr id="1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10441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1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3151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959</xdr:row>
      <xdr:rowOff>257175</xdr:rowOff>
    </xdr:from>
    <xdr:to>
      <xdr:col>10</xdr:col>
      <xdr:colOff>514350</xdr:colOff>
      <xdr:row>959</xdr:row>
      <xdr:rowOff>476250</xdr:rowOff>
    </xdr:to>
    <xdr:pic>
      <xdr:nvPicPr>
        <xdr:cNvPr id="1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33129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996</xdr:row>
      <xdr:rowOff>279400</xdr:rowOff>
    </xdr:from>
    <xdr:to>
      <xdr:col>10</xdr:col>
      <xdr:colOff>196850</xdr:colOff>
      <xdr:row>996</xdr:row>
      <xdr:rowOff>498475</xdr:rowOff>
    </xdr:to>
    <xdr:pic>
      <xdr:nvPicPr>
        <xdr:cNvPr id="1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6209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996</xdr:row>
      <xdr:rowOff>257175</xdr:rowOff>
    </xdr:from>
    <xdr:to>
      <xdr:col>10</xdr:col>
      <xdr:colOff>514350</xdr:colOff>
      <xdr:row>996</xdr:row>
      <xdr:rowOff>476250</xdr:rowOff>
    </xdr:to>
    <xdr:pic>
      <xdr:nvPicPr>
        <xdr:cNvPr id="1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62076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1024</xdr:row>
      <xdr:rowOff>279400</xdr:rowOff>
    </xdr:from>
    <xdr:to>
      <xdr:col>10</xdr:col>
      <xdr:colOff>196850</xdr:colOff>
      <xdr:row>1024</xdr:row>
      <xdr:rowOff>498475</xdr:rowOff>
    </xdr:to>
    <xdr:pic>
      <xdr:nvPicPr>
        <xdr:cNvPr id="1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83615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1024</xdr:row>
      <xdr:rowOff>257175</xdr:rowOff>
    </xdr:from>
    <xdr:to>
      <xdr:col>10</xdr:col>
      <xdr:colOff>514350</xdr:colOff>
      <xdr:row>1024</xdr:row>
      <xdr:rowOff>476250</xdr:rowOff>
    </xdr:to>
    <xdr:pic>
      <xdr:nvPicPr>
        <xdr:cNvPr id="1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83593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1052</xdr:row>
      <xdr:rowOff>279400</xdr:rowOff>
    </xdr:from>
    <xdr:to>
      <xdr:col>10</xdr:col>
      <xdr:colOff>196850</xdr:colOff>
      <xdr:row>1052</xdr:row>
      <xdr:rowOff>498475</xdr:rowOff>
    </xdr:to>
    <xdr:pic>
      <xdr:nvPicPr>
        <xdr:cNvPr id="1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05322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1052</xdr:row>
      <xdr:rowOff>257175</xdr:rowOff>
    </xdr:from>
    <xdr:to>
      <xdr:col>10</xdr:col>
      <xdr:colOff>514350</xdr:colOff>
      <xdr:row>1052</xdr:row>
      <xdr:rowOff>476250</xdr:rowOff>
    </xdr:to>
    <xdr:pic>
      <xdr:nvPicPr>
        <xdr:cNvPr id="1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05300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1086</xdr:row>
      <xdr:rowOff>279400</xdr:rowOff>
    </xdr:from>
    <xdr:to>
      <xdr:col>10</xdr:col>
      <xdr:colOff>196850</xdr:colOff>
      <xdr:row>1086</xdr:row>
      <xdr:rowOff>498475</xdr:rowOff>
    </xdr:to>
    <xdr:pic>
      <xdr:nvPicPr>
        <xdr:cNvPr id="1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3105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1086</xdr:row>
      <xdr:rowOff>257175</xdr:rowOff>
    </xdr:from>
    <xdr:to>
      <xdr:col>10</xdr:col>
      <xdr:colOff>514350</xdr:colOff>
      <xdr:row>1086</xdr:row>
      <xdr:rowOff>476250</xdr:rowOff>
    </xdr:to>
    <xdr:pic>
      <xdr:nvPicPr>
        <xdr:cNvPr id="1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3103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1114</xdr:row>
      <xdr:rowOff>279400</xdr:rowOff>
    </xdr:from>
    <xdr:to>
      <xdr:col>10</xdr:col>
      <xdr:colOff>196850</xdr:colOff>
      <xdr:row>1114</xdr:row>
      <xdr:rowOff>498475</xdr:rowOff>
    </xdr:to>
    <xdr:pic>
      <xdr:nvPicPr>
        <xdr:cNvPr id="1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53109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1114</xdr:row>
      <xdr:rowOff>257175</xdr:rowOff>
    </xdr:from>
    <xdr:to>
      <xdr:col>10</xdr:col>
      <xdr:colOff>514350</xdr:colOff>
      <xdr:row>1114</xdr:row>
      <xdr:rowOff>476250</xdr:rowOff>
    </xdr:to>
    <xdr:pic>
      <xdr:nvPicPr>
        <xdr:cNvPr id="1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53087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1142</xdr:row>
      <xdr:rowOff>279400</xdr:rowOff>
    </xdr:from>
    <xdr:to>
      <xdr:col>10</xdr:col>
      <xdr:colOff>196850</xdr:colOff>
      <xdr:row>1142</xdr:row>
      <xdr:rowOff>498475</xdr:rowOff>
    </xdr:to>
    <xdr:pic>
      <xdr:nvPicPr>
        <xdr:cNvPr id="1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75274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1142</xdr:row>
      <xdr:rowOff>257175</xdr:rowOff>
    </xdr:from>
    <xdr:to>
      <xdr:col>10</xdr:col>
      <xdr:colOff>514350</xdr:colOff>
      <xdr:row>1142</xdr:row>
      <xdr:rowOff>476250</xdr:rowOff>
    </xdr:to>
    <xdr:pic>
      <xdr:nvPicPr>
        <xdr:cNvPr id="1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7525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1170</xdr:row>
      <xdr:rowOff>279400</xdr:rowOff>
    </xdr:from>
    <xdr:to>
      <xdr:col>10</xdr:col>
      <xdr:colOff>196850</xdr:colOff>
      <xdr:row>1170</xdr:row>
      <xdr:rowOff>498475</xdr:rowOff>
    </xdr:to>
    <xdr:pic>
      <xdr:nvPicPr>
        <xdr:cNvPr id="1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96153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1170</xdr:row>
      <xdr:rowOff>257175</xdr:rowOff>
    </xdr:from>
    <xdr:to>
      <xdr:col>10</xdr:col>
      <xdr:colOff>514350</xdr:colOff>
      <xdr:row>1170</xdr:row>
      <xdr:rowOff>476250</xdr:rowOff>
    </xdr:to>
    <xdr:pic>
      <xdr:nvPicPr>
        <xdr:cNvPr id="1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96131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1226</xdr:row>
      <xdr:rowOff>279400</xdr:rowOff>
    </xdr:from>
    <xdr:to>
      <xdr:col>10</xdr:col>
      <xdr:colOff>196850</xdr:colOff>
      <xdr:row>1226</xdr:row>
      <xdr:rowOff>498475</xdr:rowOff>
    </xdr:to>
    <xdr:pic>
      <xdr:nvPicPr>
        <xdr:cNvPr id="1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42006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1226</xdr:row>
      <xdr:rowOff>257175</xdr:rowOff>
    </xdr:from>
    <xdr:to>
      <xdr:col>10</xdr:col>
      <xdr:colOff>514350</xdr:colOff>
      <xdr:row>1226</xdr:row>
      <xdr:rowOff>476250</xdr:rowOff>
    </xdr:to>
    <xdr:pic>
      <xdr:nvPicPr>
        <xdr:cNvPr id="1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41984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1254</xdr:row>
      <xdr:rowOff>279400</xdr:rowOff>
    </xdr:from>
    <xdr:to>
      <xdr:col>10</xdr:col>
      <xdr:colOff>196850</xdr:colOff>
      <xdr:row>1254</xdr:row>
      <xdr:rowOff>498475</xdr:rowOff>
    </xdr:to>
    <xdr:pic>
      <xdr:nvPicPr>
        <xdr:cNvPr id="1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63676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1254</xdr:row>
      <xdr:rowOff>257175</xdr:rowOff>
    </xdr:from>
    <xdr:to>
      <xdr:col>10</xdr:col>
      <xdr:colOff>514350</xdr:colOff>
      <xdr:row>1254</xdr:row>
      <xdr:rowOff>476250</xdr:rowOff>
    </xdr:to>
    <xdr:pic>
      <xdr:nvPicPr>
        <xdr:cNvPr id="1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63653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1282</xdr:row>
      <xdr:rowOff>279400</xdr:rowOff>
    </xdr:from>
    <xdr:to>
      <xdr:col>10</xdr:col>
      <xdr:colOff>196850</xdr:colOff>
      <xdr:row>1282</xdr:row>
      <xdr:rowOff>498475</xdr:rowOff>
    </xdr:to>
    <xdr:pic>
      <xdr:nvPicPr>
        <xdr:cNvPr id="1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85612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1282</xdr:row>
      <xdr:rowOff>257175</xdr:rowOff>
    </xdr:from>
    <xdr:to>
      <xdr:col>10</xdr:col>
      <xdr:colOff>514350</xdr:colOff>
      <xdr:row>1282</xdr:row>
      <xdr:rowOff>476250</xdr:rowOff>
    </xdr:to>
    <xdr:pic>
      <xdr:nvPicPr>
        <xdr:cNvPr id="1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85589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1310</xdr:row>
      <xdr:rowOff>279400</xdr:rowOff>
    </xdr:from>
    <xdr:to>
      <xdr:col>10</xdr:col>
      <xdr:colOff>196850</xdr:colOff>
      <xdr:row>1310</xdr:row>
      <xdr:rowOff>498475</xdr:rowOff>
    </xdr:to>
    <xdr:pic>
      <xdr:nvPicPr>
        <xdr:cNvPr id="1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07881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1310</xdr:row>
      <xdr:rowOff>257175</xdr:rowOff>
    </xdr:from>
    <xdr:to>
      <xdr:col>10</xdr:col>
      <xdr:colOff>514350</xdr:colOff>
      <xdr:row>1310</xdr:row>
      <xdr:rowOff>476250</xdr:rowOff>
    </xdr:to>
    <xdr:pic>
      <xdr:nvPicPr>
        <xdr:cNvPr id="1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07859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1338</xdr:row>
      <xdr:rowOff>279400</xdr:rowOff>
    </xdr:from>
    <xdr:to>
      <xdr:col>10</xdr:col>
      <xdr:colOff>196850</xdr:colOff>
      <xdr:row>1338</xdr:row>
      <xdr:rowOff>498475</xdr:rowOff>
    </xdr:to>
    <xdr:pic>
      <xdr:nvPicPr>
        <xdr:cNvPr id="1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9989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1338</xdr:row>
      <xdr:rowOff>257175</xdr:rowOff>
    </xdr:from>
    <xdr:to>
      <xdr:col>10</xdr:col>
      <xdr:colOff>514350</xdr:colOff>
      <xdr:row>1338</xdr:row>
      <xdr:rowOff>476250</xdr:rowOff>
    </xdr:to>
    <xdr:pic>
      <xdr:nvPicPr>
        <xdr:cNvPr id="1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29966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1366</xdr:row>
      <xdr:rowOff>279400</xdr:rowOff>
    </xdr:from>
    <xdr:to>
      <xdr:col>10</xdr:col>
      <xdr:colOff>196850</xdr:colOff>
      <xdr:row>1366</xdr:row>
      <xdr:rowOff>498475</xdr:rowOff>
    </xdr:to>
    <xdr:pic>
      <xdr:nvPicPr>
        <xdr:cNvPr id="1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51496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1366</xdr:row>
      <xdr:rowOff>257175</xdr:rowOff>
    </xdr:from>
    <xdr:to>
      <xdr:col>10</xdr:col>
      <xdr:colOff>514350</xdr:colOff>
      <xdr:row>1366</xdr:row>
      <xdr:rowOff>476250</xdr:rowOff>
    </xdr:to>
    <xdr:pic>
      <xdr:nvPicPr>
        <xdr:cNvPr id="2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51474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1394</xdr:row>
      <xdr:rowOff>279400</xdr:rowOff>
    </xdr:from>
    <xdr:to>
      <xdr:col>10</xdr:col>
      <xdr:colOff>196850</xdr:colOff>
      <xdr:row>1394</xdr:row>
      <xdr:rowOff>498475</xdr:rowOff>
    </xdr:to>
    <xdr:pic>
      <xdr:nvPicPr>
        <xdr:cNvPr id="2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7296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1394</xdr:row>
      <xdr:rowOff>257175</xdr:rowOff>
    </xdr:from>
    <xdr:to>
      <xdr:col>10</xdr:col>
      <xdr:colOff>514350</xdr:colOff>
      <xdr:row>1394</xdr:row>
      <xdr:rowOff>476250</xdr:rowOff>
    </xdr:to>
    <xdr:pic>
      <xdr:nvPicPr>
        <xdr:cNvPr id="2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72943625"/>
          <a:ext cx="219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1422</xdr:row>
      <xdr:rowOff>279400</xdr:rowOff>
    </xdr:from>
    <xdr:to>
      <xdr:col>10</xdr:col>
      <xdr:colOff>196850</xdr:colOff>
      <xdr:row>1422</xdr:row>
      <xdr:rowOff>498475</xdr:rowOff>
    </xdr:to>
    <xdr:pic>
      <xdr:nvPicPr>
        <xdr:cNvPr id="2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5197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1422</xdr:row>
      <xdr:rowOff>257175</xdr:rowOff>
    </xdr:from>
    <xdr:to>
      <xdr:col>10</xdr:col>
      <xdr:colOff>514350</xdr:colOff>
      <xdr:row>1422</xdr:row>
      <xdr:rowOff>476250</xdr:rowOff>
    </xdr:to>
    <xdr:pic>
      <xdr:nvPicPr>
        <xdr:cNvPr id="2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95174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1450</xdr:row>
      <xdr:rowOff>279400</xdr:rowOff>
    </xdr:from>
    <xdr:to>
      <xdr:col>10</xdr:col>
      <xdr:colOff>196850</xdr:colOff>
      <xdr:row>1450</xdr:row>
      <xdr:rowOff>498475</xdr:rowOff>
    </xdr:to>
    <xdr:pic>
      <xdr:nvPicPr>
        <xdr:cNvPr id="2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1669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1450</xdr:row>
      <xdr:rowOff>257175</xdr:rowOff>
    </xdr:from>
    <xdr:to>
      <xdr:col>10</xdr:col>
      <xdr:colOff>514350</xdr:colOff>
      <xdr:row>1450</xdr:row>
      <xdr:rowOff>476250</xdr:rowOff>
    </xdr:to>
    <xdr:pic>
      <xdr:nvPicPr>
        <xdr:cNvPr id="2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116672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1464</xdr:row>
      <xdr:rowOff>279400</xdr:rowOff>
    </xdr:from>
    <xdr:to>
      <xdr:col>10</xdr:col>
      <xdr:colOff>196850</xdr:colOff>
      <xdr:row>1464</xdr:row>
      <xdr:rowOff>498475</xdr:rowOff>
    </xdr:to>
    <xdr:pic>
      <xdr:nvPicPr>
        <xdr:cNvPr id="2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31420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1464</xdr:row>
      <xdr:rowOff>257175</xdr:rowOff>
    </xdr:from>
    <xdr:to>
      <xdr:col>10</xdr:col>
      <xdr:colOff>514350</xdr:colOff>
      <xdr:row>1464</xdr:row>
      <xdr:rowOff>476250</xdr:rowOff>
    </xdr:to>
    <xdr:pic>
      <xdr:nvPicPr>
        <xdr:cNvPr id="2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131398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2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156</xdr:row>
      <xdr:rowOff>257175</xdr:rowOff>
    </xdr:from>
    <xdr:to>
      <xdr:col>3</xdr:col>
      <xdr:colOff>514350</xdr:colOff>
      <xdr:row>156</xdr:row>
      <xdr:rowOff>476250</xdr:rowOff>
    </xdr:to>
    <xdr:pic>
      <xdr:nvPicPr>
        <xdr:cNvPr id="2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2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7714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169</xdr:row>
      <xdr:rowOff>257175</xdr:rowOff>
    </xdr:from>
    <xdr:to>
      <xdr:col>3</xdr:col>
      <xdr:colOff>514350</xdr:colOff>
      <xdr:row>169</xdr:row>
      <xdr:rowOff>476250</xdr:rowOff>
    </xdr:to>
    <xdr:pic>
      <xdr:nvPicPr>
        <xdr:cNvPr id="2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7692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178</xdr:row>
      <xdr:rowOff>257175</xdr:rowOff>
    </xdr:from>
    <xdr:to>
      <xdr:col>3</xdr:col>
      <xdr:colOff>514350</xdr:colOff>
      <xdr:row>178</xdr:row>
      <xdr:rowOff>476250</xdr:rowOff>
    </xdr:to>
    <xdr:pic>
      <xdr:nvPicPr>
        <xdr:cNvPr id="2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188</xdr:row>
      <xdr:rowOff>257175</xdr:rowOff>
    </xdr:from>
    <xdr:to>
      <xdr:col>3</xdr:col>
      <xdr:colOff>514350</xdr:colOff>
      <xdr:row>188</xdr:row>
      <xdr:rowOff>476250</xdr:rowOff>
    </xdr:to>
    <xdr:pic>
      <xdr:nvPicPr>
        <xdr:cNvPr id="2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2217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189</xdr:row>
      <xdr:rowOff>0</xdr:rowOff>
    </xdr:from>
    <xdr:to>
      <xdr:col>3</xdr:col>
      <xdr:colOff>196850</xdr:colOff>
      <xdr:row>189</xdr:row>
      <xdr:rowOff>0</xdr:rowOff>
    </xdr:to>
    <xdr:pic>
      <xdr:nvPicPr>
        <xdr:cNvPr id="2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655925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198</xdr:row>
      <xdr:rowOff>257175</xdr:rowOff>
    </xdr:from>
    <xdr:to>
      <xdr:col>3</xdr:col>
      <xdr:colOff>514350</xdr:colOff>
      <xdr:row>198</xdr:row>
      <xdr:rowOff>476250</xdr:rowOff>
    </xdr:to>
    <xdr:pic>
      <xdr:nvPicPr>
        <xdr:cNvPr id="2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208</xdr:row>
      <xdr:rowOff>257175</xdr:rowOff>
    </xdr:from>
    <xdr:to>
      <xdr:col>3</xdr:col>
      <xdr:colOff>514350</xdr:colOff>
      <xdr:row>208</xdr:row>
      <xdr:rowOff>476250</xdr:rowOff>
    </xdr:to>
    <xdr:pic>
      <xdr:nvPicPr>
        <xdr:cNvPr id="2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218</xdr:row>
      <xdr:rowOff>257175</xdr:rowOff>
    </xdr:from>
    <xdr:to>
      <xdr:col>3</xdr:col>
      <xdr:colOff>514350</xdr:colOff>
      <xdr:row>218</xdr:row>
      <xdr:rowOff>476250</xdr:rowOff>
    </xdr:to>
    <xdr:pic>
      <xdr:nvPicPr>
        <xdr:cNvPr id="2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230</xdr:row>
      <xdr:rowOff>279400</xdr:rowOff>
    </xdr:from>
    <xdr:to>
      <xdr:col>3</xdr:col>
      <xdr:colOff>196850</xdr:colOff>
      <xdr:row>230</xdr:row>
      <xdr:rowOff>498475</xdr:rowOff>
    </xdr:to>
    <xdr:pic>
      <xdr:nvPicPr>
        <xdr:cNvPr id="2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3815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230</xdr:row>
      <xdr:rowOff>257175</xdr:rowOff>
    </xdr:from>
    <xdr:to>
      <xdr:col>3</xdr:col>
      <xdr:colOff>514350</xdr:colOff>
      <xdr:row>230</xdr:row>
      <xdr:rowOff>476250</xdr:rowOff>
    </xdr:to>
    <xdr:pic>
      <xdr:nvPicPr>
        <xdr:cNvPr id="2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3793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239</xdr:row>
      <xdr:rowOff>279400</xdr:rowOff>
    </xdr:from>
    <xdr:to>
      <xdr:col>3</xdr:col>
      <xdr:colOff>196850</xdr:colOff>
      <xdr:row>239</xdr:row>
      <xdr:rowOff>498475</xdr:rowOff>
    </xdr:to>
    <xdr:pic>
      <xdr:nvPicPr>
        <xdr:cNvPr id="2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0482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239</xdr:row>
      <xdr:rowOff>257175</xdr:rowOff>
    </xdr:from>
    <xdr:to>
      <xdr:col>3</xdr:col>
      <xdr:colOff>514350</xdr:colOff>
      <xdr:row>239</xdr:row>
      <xdr:rowOff>476250</xdr:rowOff>
    </xdr:to>
    <xdr:pic>
      <xdr:nvPicPr>
        <xdr:cNvPr id="2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0460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248</xdr:row>
      <xdr:rowOff>279400</xdr:rowOff>
    </xdr:from>
    <xdr:to>
      <xdr:col>3</xdr:col>
      <xdr:colOff>196850</xdr:colOff>
      <xdr:row>248</xdr:row>
      <xdr:rowOff>498475</xdr:rowOff>
    </xdr:to>
    <xdr:pic>
      <xdr:nvPicPr>
        <xdr:cNvPr id="2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6969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248</xdr:row>
      <xdr:rowOff>257175</xdr:rowOff>
    </xdr:from>
    <xdr:to>
      <xdr:col>3</xdr:col>
      <xdr:colOff>514350</xdr:colOff>
      <xdr:row>248</xdr:row>
      <xdr:rowOff>476250</xdr:rowOff>
    </xdr:to>
    <xdr:pic>
      <xdr:nvPicPr>
        <xdr:cNvPr id="2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6947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2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258</xdr:row>
      <xdr:rowOff>257175</xdr:rowOff>
    </xdr:from>
    <xdr:to>
      <xdr:col>3</xdr:col>
      <xdr:colOff>514350</xdr:colOff>
      <xdr:row>258</xdr:row>
      <xdr:rowOff>476250</xdr:rowOff>
    </xdr:to>
    <xdr:pic>
      <xdr:nvPicPr>
        <xdr:cNvPr id="2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2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2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2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2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292</xdr:row>
      <xdr:rowOff>279400</xdr:rowOff>
    </xdr:from>
    <xdr:to>
      <xdr:col>3</xdr:col>
      <xdr:colOff>196850</xdr:colOff>
      <xdr:row>292</xdr:row>
      <xdr:rowOff>498475</xdr:rowOff>
    </xdr:to>
    <xdr:pic>
      <xdr:nvPicPr>
        <xdr:cNvPr id="2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017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292</xdr:row>
      <xdr:rowOff>257175</xdr:rowOff>
    </xdr:from>
    <xdr:to>
      <xdr:col>3</xdr:col>
      <xdr:colOff>514350</xdr:colOff>
      <xdr:row>292</xdr:row>
      <xdr:rowOff>476250</xdr:rowOff>
    </xdr:to>
    <xdr:pic>
      <xdr:nvPicPr>
        <xdr:cNvPr id="2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015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305</xdr:row>
      <xdr:rowOff>279400</xdr:rowOff>
    </xdr:from>
    <xdr:to>
      <xdr:col>3</xdr:col>
      <xdr:colOff>196850</xdr:colOff>
      <xdr:row>305</xdr:row>
      <xdr:rowOff>498475</xdr:rowOff>
    </xdr:to>
    <xdr:pic>
      <xdr:nvPicPr>
        <xdr:cNvPr id="2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9593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305</xdr:row>
      <xdr:rowOff>257175</xdr:rowOff>
    </xdr:from>
    <xdr:to>
      <xdr:col>3</xdr:col>
      <xdr:colOff>514350</xdr:colOff>
      <xdr:row>305</xdr:row>
      <xdr:rowOff>476250</xdr:rowOff>
    </xdr:to>
    <xdr:pic>
      <xdr:nvPicPr>
        <xdr:cNvPr id="2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9571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315</xdr:row>
      <xdr:rowOff>279400</xdr:rowOff>
    </xdr:from>
    <xdr:to>
      <xdr:col>3</xdr:col>
      <xdr:colOff>196850</xdr:colOff>
      <xdr:row>315</xdr:row>
      <xdr:rowOff>498475</xdr:rowOff>
    </xdr:to>
    <xdr:pic>
      <xdr:nvPicPr>
        <xdr:cNvPr id="2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611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315</xdr:row>
      <xdr:rowOff>257175</xdr:rowOff>
    </xdr:from>
    <xdr:to>
      <xdr:col>3</xdr:col>
      <xdr:colOff>514350</xdr:colOff>
      <xdr:row>315</xdr:row>
      <xdr:rowOff>476250</xdr:rowOff>
    </xdr:to>
    <xdr:pic>
      <xdr:nvPicPr>
        <xdr:cNvPr id="2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36096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2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2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336</xdr:row>
      <xdr:rowOff>279400</xdr:rowOff>
    </xdr:from>
    <xdr:to>
      <xdr:col>3</xdr:col>
      <xdr:colOff>196850</xdr:colOff>
      <xdr:row>336</xdr:row>
      <xdr:rowOff>498475</xdr:rowOff>
    </xdr:to>
    <xdr:pic>
      <xdr:nvPicPr>
        <xdr:cNvPr id="2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0663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336</xdr:row>
      <xdr:rowOff>257175</xdr:rowOff>
    </xdr:from>
    <xdr:to>
      <xdr:col>3</xdr:col>
      <xdr:colOff>514350</xdr:colOff>
      <xdr:row>336</xdr:row>
      <xdr:rowOff>476250</xdr:rowOff>
    </xdr:to>
    <xdr:pic>
      <xdr:nvPicPr>
        <xdr:cNvPr id="2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50640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347</xdr:row>
      <xdr:rowOff>279400</xdr:rowOff>
    </xdr:from>
    <xdr:to>
      <xdr:col>3</xdr:col>
      <xdr:colOff>196850</xdr:colOff>
      <xdr:row>347</xdr:row>
      <xdr:rowOff>498475</xdr:rowOff>
    </xdr:to>
    <xdr:pic>
      <xdr:nvPicPr>
        <xdr:cNvPr id="2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7502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347</xdr:row>
      <xdr:rowOff>257175</xdr:rowOff>
    </xdr:from>
    <xdr:to>
      <xdr:col>3</xdr:col>
      <xdr:colOff>514350</xdr:colOff>
      <xdr:row>347</xdr:row>
      <xdr:rowOff>476250</xdr:rowOff>
    </xdr:to>
    <xdr:pic>
      <xdr:nvPicPr>
        <xdr:cNvPr id="2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57479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2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2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367</xdr:row>
      <xdr:rowOff>279400</xdr:rowOff>
    </xdr:from>
    <xdr:to>
      <xdr:col>3</xdr:col>
      <xdr:colOff>196850</xdr:colOff>
      <xdr:row>367</xdr:row>
      <xdr:rowOff>498475</xdr:rowOff>
    </xdr:to>
    <xdr:pic>
      <xdr:nvPicPr>
        <xdr:cNvPr id="2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71722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367</xdr:row>
      <xdr:rowOff>257175</xdr:rowOff>
    </xdr:from>
    <xdr:to>
      <xdr:col>3</xdr:col>
      <xdr:colOff>514350</xdr:colOff>
      <xdr:row>367</xdr:row>
      <xdr:rowOff>476250</xdr:rowOff>
    </xdr:to>
    <xdr:pic>
      <xdr:nvPicPr>
        <xdr:cNvPr id="2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71700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377</xdr:row>
      <xdr:rowOff>279400</xdr:rowOff>
    </xdr:from>
    <xdr:to>
      <xdr:col>3</xdr:col>
      <xdr:colOff>196850</xdr:colOff>
      <xdr:row>377</xdr:row>
      <xdr:rowOff>498475</xdr:rowOff>
    </xdr:to>
    <xdr:pic>
      <xdr:nvPicPr>
        <xdr:cNvPr id="2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78161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377</xdr:row>
      <xdr:rowOff>257175</xdr:rowOff>
    </xdr:from>
    <xdr:to>
      <xdr:col>3</xdr:col>
      <xdr:colOff>514350</xdr:colOff>
      <xdr:row>377</xdr:row>
      <xdr:rowOff>476250</xdr:rowOff>
    </xdr:to>
    <xdr:pic>
      <xdr:nvPicPr>
        <xdr:cNvPr id="2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78139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387</xdr:row>
      <xdr:rowOff>279400</xdr:rowOff>
    </xdr:from>
    <xdr:to>
      <xdr:col>3</xdr:col>
      <xdr:colOff>196850</xdr:colOff>
      <xdr:row>387</xdr:row>
      <xdr:rowOff>498475</xdr:rowOff>
    </xdr:to>
    <xdr:pic>
      <xdr:nvPicPr>
        <xdr:cNvPr id="2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8469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387</xdr:row>
      <xdr:rowOff>257175</xdr:rowOff>
    </xdr:from>
    <xdr:to>
      <xdr:col>3</xdr:col>
      <xdr:colOff>514350</xdr:colOff>
      <xdr:row>387</xdr:row>
      <xdr:rowOff>476250</xdr:rowOff>
    </xdr:to>
    <xdr:pic>
      <xdr:nvPicPr>
        <xdr:cNvPr id="2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84673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396</xdr:row>
      <xdr:rowOff>279400</xdr:rowOff>
    </xdr:from>
    <xdr:to>
      <xdr:col>3</xdr:col>
      <xdr:colOff>196850</xdr:colOff>
      <xdr:row>396</xdr:row>
      <xdr:rowOff>498475</xdr:rowOff>
    </xdr:to>
    <xdr:pic>
      <xdr:nvPicPr>
        <xdr:cNvPr id="2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90820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396</xdr:row>
      <xdr:rowOff>257175</xdr:rowOff>
    </xdr:from>
    <xdr:to>
      <xdr:col>3</xdr:col>
      <xdr:colOff>514350</xdr:colOff>
      <xdr:row>396</xdr:row>
      <xdr:rowOff>476250</xdr:rowOff>
    </xdr:to>
    <xdr:pic>
      <xdr:nvPicPr>
        <xdr:cNvPr id="2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90798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406</xdr:row>
      <xdr:rowOff>279400</xdr:rowOff>
    </xdr:from>
    <xdr:to>
      <xdr:col>3</xdr:col>
      <xdr:colOff>196850</xdr:colOff>
      <xdr:row>406</xdr:row>
      <xdr:rowOff>498475</xdr:rowOff>
    </xdr:to>
    <xdr:pic>
      <xdr:nvPicPr>
        <xdr:cNvPr id="2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97183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406</xdr:row>
      <xdr:rowOff>257175</xdr:rowOff>
    </xdr:from>
    <xdr:to>
      <xdr:col>3</xdr:col>
      <xdr:colOff>514350</xdr:colOff>
      <xdr:row>406</xdr:row>
      <xdr:rowOff>476250</xdr:rowOff>
    </xdr:to>
    <xdr:pic>
      <xdr:nvPicPr>
        <xdr:cNvPr id="2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97160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416</xdr:row>
      <xdr:rowOff>279400</xdr:rowOff>
    </xdr:from>
    <xdr:to>
      <xdr:col>3</xdr:col>
      <xdr:colOff>196850</xdr:colOff>
      <xdr:row>416</xdr:row>
      <xdr:rowOff>498475</xdr:rowOff>
    </xdr:to>
    <xdr:pic>
      <xdr:nvPicPr>
        <xdr:cNvPr id="2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0341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416</xdr:row>
      <xdr:rowOff>257175</xdr:rowOff>
    </xdr:from>
    <xdr:to>
      <xdr:col>3</xdr:col>
      <xdr:colOff>514350</xdr:colOff>
      <xdr:row>416</xdr:row>
      <xdr:rowOff>476250</xdr:rowOff>
    </xdr:to>
    <xdr:pic>
      <xdr:nvPicPr>
        <xdr:cNvPr id="2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03390300"/>
          <a:ext cx="219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444</xdr:row>
      <xdr:rowOff>279400</xdr:rowOff>
    </xdr:from>
    <xdr:to>
      <xdr:col>3</xdr:col>
      <xdr:colOff>196850</xdr:colOff>
      <xdr:row>444</xdr:row>
      <xdr:rowOff>498475</xdr:rowOff>
    </xdr:to>
    <xdr:pic>
      <xdr:nvPicPr>
        <xdr:cNvPr id="2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270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444</xdr:row>
      <xdr:rowOff>257175</xdr:rowOff>
    </xdr:from>
    <xdr:to>
      <xdr:col>3</xdr:col>
      <xdr:colOff>514350</xdr:colOff>
      <xdr:row>444</xdr:row>
      <xdr:rowOff>476250</xdr:rowOff>
    </xdr:to>
    <xdr:pic>
      <xdr:nvPicPr>
        <xdr:cNvPr id="2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27002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101600</xdr:colOff>
      <xdr:row>472</xdr:row>
      <xdr:rowOff>320221</xdr:rowOff>
    </xdr:from>
    <xdr:to>
      <xdr:col>3</xdr:col>
      <xdr:colOff>292100</xdr:colOff>
      <xdr:row>472</xdr:row>
      <xdr:rowOff>539296</xdr:rowOff>
    </xdr:to>
    <xdr:pic>
      <xdr:nvPicPr>
        <xdr:cNvPr id="2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2050" y="34837324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376918</xdr:colOff>
      <xdr:row>472</xdr:row>
      <xdr:rowOff>325211</xdr:rowOff>
    </xdr:from>
    <xdr:to>
      <xdr:col>3</xdr:col>
      <xdr:colOff>595993</xdr:colOff>
      <xdr:row>472</xdr:row>
      <xdr:rowOff>544286</xdr:rowOff>
    </xdr:to>
    <xdr:pic>
      <xdr:nvPicPr>
        <xdr:cNvPr id="2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77368" y="34837823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503</xdr:row>
      <xdr:rowOff>279400</xdr:rowOff>
    </xdr:from>
    <xdr:to>
      <xdr:col>3</xdr:col>
      <xdr:colOff>196850</xdr:colOff>
      <xdr:row>503</xdr:row>
      <xdr:rowOff>498475</xdr:rowOff>
    </xdr:to>
    <xdr:pic>
      <xdr:nvPicPr>
        <xdr:cNvPr id="2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7186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503</xdr:row>
      <xdr:rowOff>257175</xdr:rowOff>
    </xdr:from>
    <xdr:to>
      <xdr:col>3</xdr:col>
      <xdr:colOff>514350</xdr:colOff>
      <xdr:row>503</xdr:row>
      <xdr:rowOff>476250</xdr:rowOff>
    </xdr:to>
    <xdr:pic>
      <xdr:nvPicPr>
        <xdr:cNvPr id="2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7184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540</xdr:row>
      <xdr:rowOff>279400</xdr:rowOff>
    </xdr:from>
    <xdr:to>
      <xdr:col>3</xdr:col>
      <xdr:colOff>196850</xdr:colOff>
      <xdr:row>540</xdr:row>
      <xdr:rowOff>498475</xdr:rowOff>
    </xdr:to>
    <xdr:pic>
      <xdr:nvPicPr>
        <xdr:cNvPr id="2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01110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540</xdr:row>
      <xdr:rowOff>257175</xdr:rowOff>
    </xdr:from>
    <xdr:to>
      <xdr:col>3</xdr:col>
      <xdr:colOff>514350</xdr:colOff>
      <xdr:row>540</xdr:row>
      <xdr:rowOff>476250</xdr:rowOff>
    </xdr:to>
    <xdr:pic>
      <xdr:nvPicPr>
        <xdr:cNvPr id="2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010882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568</xdr:row>
      <xdr:rowOff>279400</xdr:rowOff>
    </xdr:from>
    <xdr:to>
      <xdr:col>3</xdr:col>
      <xdr:colOff>196850</xdr:colOff>
      <xdr:row>568</xdr:row>
      <xdr:rowOff>498475</xdr:rowOff>
    </xdr:to>
    <xdr:pic>
      <xdr:nvPicPr>
        <xdr:cNvPr id="2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2266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568</xdr:row>
      <xdr:rowOff>257175</xdr:rowOff>
    </xdr:from>
    <xdr:to>
      <xdr:col>3</xdr:col>
      <xdr:colOff>514350</xdr:colOff>
      <xdr:row>568</xdr:row>
      <xdr:rowOff>476250</xdr:rowOff>
    </xdr:to>
    <xdr:pic>
      <xdr:nvPicPr>
        <xdr:cNvPr id="2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22643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596</xdr:row>
      <xdr:rowOff>279400</xdr:rowOff>
    </xdr:from>
    <xdr:to>
      <xdr:col>3</xdr:col>
      <xdr:colOff>196850</xdr:colOff>
      <xdr:row>596</xdr:row>
      <xdr:rowOff>498475</xdr:rowOff>
    </xdr:to>
    <xdr:pic>
      <xdr:nvPicPr>
        <xdr:cNvPr id="2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4513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596</xdr:row>
      <xdr:rowOff>257175</xdr:rowOff>
    </xdr:from>
    <xdr:to>
      <xdr:col>3</xdr:col>
      <xdr:colOff>514350</xdr:colOff>
      <xdr:row>596</xdr:row>
      <xdr:rowOff>476250</xdr:rowOff>
    </xdr:to>
    <xdr:pic>
      <xdr:nvPicPr>
        <xdr:cNvPr id="2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45112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624</xdr:row>
      <xdr:rowOff>279400</xdr:rowOff>
    </xdr:from>
    <xdr:to>
      <xdr:col>3</xdr:col>
      <xdr:colOff>196850</xdr:colOff>
      <xdr:row>624</xdr:row>
      <xdr:rowOff>498475</xdr:rowOff>
    </xdr:to>
    <xdr:pic>
      <xdr:nvPicPr>
        <xdr:cNvPr id="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66575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624</xdr:row>
      <xdr:rowOff>257175</xdr:rowOff>
    </xdr:from>
    <xdr:to>
      <xdr:col>3</xdr:col>
      <xdr:colOff>514350</xdr:colOff>
      <xdr:row>624</xdr:row>
      <xdr:rowOff>476250</xdr:rowOff>
    </xdr:to>
    <xdr:pic>
      <xdr:nvPicPr>
        <xdr:cNvPr id="2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66553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655</xdr:row>
      <xdr:rowOff>279400</xdr:rowOff>
    </xdr:from>
    <xdr:to>
      <xdr:col>3</xdr:col>
      <xdr:colOff>196850</xdr:colOff>
      <xdr:row>655</xdr:row>
      <xdr:rowOff>498475</xdr:rowOff>
    </xdr:to>
    <xdr:pic>
      <xdr:nvPicPr>
        <xdr:cNvPr id="2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9358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655</xdr:row>
      <xdr:rowOff>257175</xdr:rowOff>
    </xdr:from>
    <xdr:to>
      <xdr:col>3</xdr:col>
      <xdr:colOff>514350</xdr:colOff>
      <xdr:row>655</xdr:row>
      <xdr:rowOff>476250</xdr:rowOff>
    </xdr:to>
    <xdr:pic>
      <xdr:nvPicPr>
        <xdr:cNvPr id="2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93566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683</xdr:row>
      <xdr:rowOff>279400</xdr:rowOff>
    </xdr:from>
    <xdr:to>
      <xdr:col>3</xdr:col>
      <xdr:colOff>196850</xdr:colOff>
      <xdr:row>683</xdr:row>
      <xdr:rowOff>498475</xdr:rowOff>
    </xdr:to>
    <xdr:pic>
      <xdr:nvPicPr>
        <xdr:cNvPr id="2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14553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683</xdr:row>
      <xdr:rowOff>257175</xdr:rowOff>
    </xdr:from>
    <xdr:to>
      <xdr:col>3</xdr:col>
      <xdr:colOff>514350</xdr:colOff>
      <xdr:row>683</xdr:row>
      <xdr:rowOff>476250</xdr:rowOff>
    </xdr:to>
    <xdr:pic>
      <xdr:nvPicPr>
        <xdr:cNvPr id="2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14530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711</xdr:row>
      <xdr:rowOff>279400</xdr:rowOff>
    </xdr:from>
    <xdr:to>
      <xdr:col>3</xdr:col>
      <xdr:colOff>196850</xdr:colOff>
      <xdr:row>711</xdr:row>
      <xdr:rowOff>498475</xdr:rowOff>
    </xdr:to>
    <xdr:pic>
      <xdr:nvPicPr>
        <xdr:cNvPr id="2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36270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711</xdr:row>
      <xdr:rowOff>257175</xdr:rowOff>
    </xdr:from>
    <xdr:to>
      <xdr:col>3</xdr:col>
      <xdr:colOff>514350</xdr:colOff>
      <xdr:row>711</xdr:row>
      <xdr:rowOff>476250</xdr:rowOff>
    </xdr:to>
    <xdr:pic>
      <xdr:nvPicPr>
        <xdr:cNvPr id="2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36247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739</xdr:row>
      <xdr:rowOff>279400</xdr:rowOff>
    </xdr:from>
    <xdr:to>
      <xdr:col>3</xdr:col>
      <xdr:colOff>196850</xdr:colOff>
      <xdr:row>739</xdr:row>
      <xdr:rowOff>498475</xdr:rowOff>
    </xdr:to>
    <xdr:pic>
      <xdr:nvPicPr>
        <xdr:cNvPr id="2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57882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739</xdr:row>
      <xdr:rowOff>257175</xdr:rowOff>
    </xdr:from>
    <xdr:to>
      <xdr:col>3</xdr:col>
      <xdr:colOff>514350</xdr:colOff>
      <xdr:row>739</xdr:row>
      <xdr:rowOff>476250</xdr:rowOff>
    </xdr:to>
    <xdr:pic>
      <xdr:nvPicPr>
        <xdr:cNvPr id="2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57860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767</xdr:row>
      <xdr:rowOff>279400</xdr:rowOff>
    </xdr:from>
    <xdr:to>
      <xdr:col>3</xdr:col>
      <xdr:colOff>196850</xdr:colOff>
      <xdr:row>767</xdr:row>
      <xdr:rowOff>498475</xdr:rowOff>
    </xdr:to>
    <xdr:pic>
      <xdr:nvPicPr>
        <xdr:cNvPr id="2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80180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767</xdr:row>
      <xdr:rowOff>257175</xdr:rowOff>
    </xdr:from>
    <xdr:to>
      <xdr:col>3</xdr:col>
      <xdr:colOff>514350</xdr:colOff>
      <xdr:row>767</xdr:row>
      <xdr:rowOff>476250</xdr:rowOff>
    </xdr:to>
    <xdr:pic>
      <xdr:nvPicPr>
        <xdr:cNvPr id="2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801582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795</xdr:row>
      <xdr:rowOff>279400</xdr:rowOff>
    </xdr:from>
    <xdr:to>
      <xdr:col>3</xdr:col>
      <xdr:colOff>196850</xdr:colOff>
      <xdr:row>795</xdr:row>
      <xdr:rowOff>498475</xdr:rowOff>
    </xdr:to>
    <xdr:pic>
      <xdr:nvPicPr>
        <xdr:cNvPr id="2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01402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795</xdr:row>
      <xdr:rowOff>257175</xdr:rowOff>
    </xdr:from>
    <xdr:to>
      <xdr:col>3</xdr:col>
      <xdr:colOff>514350</xdr:colOff>
      <xdr:row>795</xdr:row>
      <xdr:rowOff>476250</xdr:rowOff>
    </xdr:to>
    <xdr:pic>
      <xdr:nvPicPr>
        <xdr:cNvPr id="2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01379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823</xdr:row>
      <xdr:rowOff>279400</xdr:rowOff>
    </xdr:from>
    <xdr:to>
      <xdr:col>3</xdr:col>
      <xdr:colOff>196850</xdr:colOff>
      <xdr:row>823</xdr:row>
      <xdr:rowOff>498475</xdr:rowOff>
    </xdr:to>
    <xdr:pic>
      <xdr:nvPicPr>
        <xdr:cNvPr id="2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321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823</xdr:row>
      <xdr:rowOff>257175</xdr:rowOff>
    </xdr:from>
    <xdr:to>
      <xdr:col>3</xdr:col>
      <xdr:colOff>514350</xdr:colOff>
      <xdr:row>823</xdr:row>
      <xdr:rowOff>476250</xdr:rowOff>
    </xdr:to>
    <xdr:pic>
      <xdr:nvPicPr>
        <xdr:cNvPr id="2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2319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851</xdr:row>
      <xdr:rowOff>279400</xdr:rowOff>
    </xdr:from>
    <xdr:to>
      <xdr:col>3</xdr:col>
      <xdr:colOff>196850</xdr:colOff>
      <xdr:row>851</xdr:row>
      <xdr:rowOff>498475</xdr:rowOff>
    </xdr:to>
    <xdr:pic>
      <xdr:nvPicPr>
        <xdr:cNvPr id="2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46626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851</xdr:row>
      <xdr:rowOff>257175</xdr:rowOff>
    </xdr:from>
    <xdr:to>
      <xdr:col>3</xdr:col>
      <xdr:colOff>514350</xdr:colOff>
      <xdr:row>851</xdr:row>
      <xdr:rowOff>476250</xdr:rowOff>
    </xdr:to>
    <xdr:pic>
      <xdr:nvPicPr>
        <xdr:cNvPr id="2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46604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879</xdr:row>
      <xdr:rowOff>279400</xdr:rowOff>
    </xdr:from>
    <xdr:to>
      <xdr:col>3</xdr:col>
      <xdr:colOff>196850</xdr:colOff>
      <xdr:row>879</xdr:row>
      <xdr:rowOff>498475</xdr:rowOff>
    </xdr:to>
    <xdr:pic>
      <xdr:nvPicPr>
        <xdr:cNvPr id="2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68896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879</xdr:row>
      <xdr:rowOff>257175</xdr:rowOff>
    </xdr:from>
    <xdr:to>
      <xdr:col>3</xdr:col>
      <xdr:colOff>514350</xdr:colOff>
      <xdr:row>879</xdr:row>
      <xdr:rowOff>476250</xdr:rowOff>
    </xdr:to>
    <xdr:pic>
      <xdr:nvPicPr>
        <xdr:cNvPr id="2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6887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903</xdr:row>
      <xdr:rowOff>279400</xdr:rowOff>
    </xdr:from>
    <xdr:to>
      <xdr:col>3</xdr:col>
      <xdr:colOff>196850</xdr:colOff>
      <xdr:row>903</xdr:row>
      <xdr:rowOff>498475</xdr:rowOff>
    </xdr:to>
    <xdr:pic>
      <xdr:nvPicPr>
        <xdr:cNvPr id="2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88460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903</xdr:row>
      <xdr:rowOff>257175</xdr:rowOff>
    </xdr:from>
    <xdr:to>
      <xdr:col>3</xdr:col>
      <xdr:colOff>514350</xdr:colOff>
      <xdr:row>903</xdr:row>
      <xdr:rowOff>476250</xdr:rowOff>
    </xdr:to>
    <xdr:pic>
      <xdr:nvPicPr>
        <xdr:cNvPr id="2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88438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931</xdr:row>
      <xdr:rowOff>279400</xdr:rowOff>
    </xdr:from>
    <xdr:to>
      <xdr:col>3</xdr:col>
      <xdr:colOff>196850</xdr:colOff>
      <xdr:row>931</xdr:row>
      <xdr:rowOff>498475</xdr:rowOff>
    </xdr:to>
    <xdr:pic>
      <xdr:nvPicPr>
        <xdr:cNvPr id="2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10463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931</xdr:row>
      <xdr:rowOff>257175</xdr:rowOff>
    </xdr:from>
    <xdr:to>
      <xdr:col>3</xdr:col>
      <xdr:colOff>514350</xdr:colOff>
      <xdr:row>931</xdr:row>
      <xdr:rowOff>476250</xdr:rowOff>
    </xdr:to>
    <xdr:pic>
      <xdr:nvPicPr>
        <xdr:cNvPr id="2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10441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2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3151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959</xdr:row>
      <xdr:rowOff>257175</xdr:rowOff>
    </xdr:from>
    <xdr:to>
      <xdr:col>3</xdr:col>
      <xdr:colOff>514350</xdr:colOff>
      <xdr:row>959</xdr:row>
      <xdr:rowOff>476250</xdr:rowOff>
    </xdr:to>
    <xdr:pic>
      <xdr:nvPicPr>
        <xdr:cNvPr id="2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3129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996</xdr:row>
      <xdr:rowOff>279400</xdr:rowOff>
    </xdr:from>
    <xdr:to>
      <xdr:col>3</xdr:col>
      <xdr:colOff>196850</xdr:colOff>
      <xdr:row>996</xdr:row>
      <xdr:rowOff>498475</xdr:rowOff>
    </xdr:to>
    <xdr:pic>
      <xdr:nvPicPr>
        <xdr:cNvPr id="3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6209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996</xdr:row>
      <xdr:rowOff>257175</xdr:rowOff>
    </xdr:from>
    <xdr:to>
      <xdr:col>3</xdr:col>
      <xdr:colOff>514350</xdr:colOff>
      <xdr:row>996</xdr:row>
      <xdr:rowOff>476250</xdr:rowOff>
    </xdr:to>
    <xdr:pic>
      <xdr:nvPicPr>
        <xdr:cNvPr id="3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62076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1024</xdr:row>
      <xdr:rowOff>279400</xdr:rowOff>
    </xdr:from>
    <xdr:to>
      <xdr:col>3</xdr:col>
      <xdr:colOff>196850</xdr:colOff>
      <xdr:row>1024</xdr:row>
      <xdr:rowOff>498475</xdr:rowOff>
    </xdr:to>
    <xdr:pic>
      <xdr:nvPicPr>
        <xdr:cNvPr id="3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3615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1024</xdr:row>
      <xdr:rowOff>257175</xdr:rowOff>
    </xdr:from>
    <xdr:to>
      <xdr:col>3</xdr:col>
      <xdr:colOff>514350</xdr:colOff>
      <xdr:row>1024</xdr:row>
      <xdr:rowOff>476250</xdr:rowOff>
    </xdr:to>
    <xdr:pic>
      <xdr:nvPicPr>
        <xdr:cNvPr id="3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83593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1052</xdr:row>
      <xdr:rowOff>279400</xdr:rowOff>
    </xdr:from>
    <xdr:to>
      <xdr:col>3</xdr:col>
      <xdr:colOff>196850</xdr:colOff>
      <xdr:row>1052</xdr:row>
      <xdr:rowOff>498475</xdr:rowOff>
    </xdr:to>
    <xdr:pic>
      <xdr:nvPicPr>
        <xdr:cNvPr id="3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05322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1052</xdr:row>
      <xdr:rowOff>257175</xdr:rowOff>
    </xdr:from>
    <xdr:to>
      <xdr:col>3</xdr:col>
      <xdr:colOff>514350</xdr:colOff>
      <xdr:row>1052</xdr:row>
      <xdr:rowOff>476250</xdr:rowOff>
    </xdr:to>
    <xdr:pic>
      <xdr:nvPicPr>
        <xdr:cNvPr id="3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05300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1086</xdr:row>
      <xdr:rowOff>279400</xdr:rowOff>
    </xdr:from>
    <xdr:to>
      <xdr:col>3</xdr:col>
      <xdr:colOff>196850</xdr:colOff>
      <xdr:row>1086</xdr:row>
      <xdr:rowOff>498475</xdr:rowOff>
    </xdr:to>
    <xdr:pic>
      <xdr:nvPicPr>
        <xdr:cNvPr id="3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3105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1086</xdr:row>
      <xdr:rowOff>257175</xdr:rowOff>
    </xdr:from>
    <xdr:to>
      <xdr:col>3</xdr:col>
      <xdr:colOff>514350</xdr:colOff>
      <xdr:row>1086</xdr:row>
      <xdr:rowOff>476250</xdr:rowOff>
    </xdr:to>
    <xdr:pic>
      <xdr:nvPicPr>
        <xdr:cNvPr id="3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3103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1114</xdr:row>
      <xdr:rowOff>279400</xdr:rowOff>
    </xdr:from>
    <xdr:to>
      <xdr:col>3</xdr:col>
      <xdr:colOff>196850</xdr:colOff>
      <xdr:row>1114</xdr:row>
      <xdr:rowOff>498475</xdr:rowOff>
    </xdr:to>
    <xdr:pic>
      <xdr:nvPicPr>
        <xdr:cNvPr id="3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3109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1114</xdr:row>
      <xdr:rowOff>257175</xdr:rowOff>
    </xdr:from>
    <xdr:to>
      <xdr:col>3</xdr:col>
      <xdr:colOff>514350</xdr:colOff>
      <xdr:row>1114</xdr:row>
      <xdr:rowOff>476250</xdr:rowOff>
    </xdr:to>
    <xdr:pic>
      <xdr:nvPicPr>
        <xdr:cNvPr id="3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53087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1142</xdr:row>
      <xdr:rowOff>279400</xdr:rowOff>
    </xdr:from>
    <xdr:to>
      <xdr:col>3</xdr:col>
      <xdr:colOff>196850</xdr:colOff>
      <xdr:row>1142</xdr:row>
      <xdr:rowOff>498475</xdr:rowOff>
    </xdr:to>
    <xdr:pic>
      <xdr:nvPicPr>
        <xdr:cNvPr id="3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75274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1142</xdr:row>
      <xdr:rowOff>257175</xdr:rowOff>
    </xdr:from>
    <xdr:to>
      <xdr:col>3</xdr:col>
      <xdr:colOff>514350</xdr:colOff>
      <xdr:row>1142</xdr:row>
      <xdr:rowOff>476250</xdr:rowOff>
    </xdr:to>
    <xdr:pic>
      <xdr:nvPicPr>
        <xdr:cNvPr id="3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7525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1170</xdr:row>
      <xdr:rowOff>279400</xdr:rowOff>
    </xdr:from>
    <xdr:to>
      <xdr:col>3</xdr:col>
      <xdr:colOff>196850</xdr:colOff>
      <xdr:row>1170</xdr:row>
      <xdr:rowOff>498475</xdr:rowOff>
    </xdr:to>
    <xdr:pic>
      <xdr:nvPicPr>
        <xdr:cNvPr id="3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6153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1170</xdr:row>
      <xdr:rowOff>257175</xdr:rowOff>
    </xdr:from>
    <xdr:to>
      <xdr:col>3</xdr:col>
      <xdr:colOff>514350</xdr:colOff>
      <xdr:row>1170</xdr:row>
      <xdr:rowOff>476250</xdr:rowOff>
    </xdr:to>
    <xdr:pic>
      <xdr:nvPicPr>
        <xdr:cNvPr id="3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96131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1226</xdr:row>
      <xdr:rowOff>279400</xdr:rowOff>
    </xdr:from>
    <xdr:to>
      <xdr:col>3</xdr:col>
      <xdr:colOff>196850</xdr:colOff>
      <xdr:row>1226</xdr:row>
      <xdr:rowOff>498475</xdr:rowOff>
    </xdr:to>
    <xdr:pic>
      <xdr:nvPicPr>
        <xdr:cNvPr id="3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42006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1226</xdr:row>
      <xdr:rowOff>257175</xdr:rowOff>
    </xdr:from>
    <xdr:to>
      <xdr:col>3</xdr:col>
      <xdr:colOff>514350</xdr:colOff>
      <xdr:row>1226</xdr:row>
      <xdr:rowOff>476250</xdr:rowOff>
    </xdr:to>
    <xdr:pic>
      <xdr:nvPicPr>
        <xdr:cNvPr id="3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41984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1254</xdr:row>
      <xdr:rowOff>279400</xdr:rowOff>
    </xdr:from>
    <xdr:to>
      <xdr:col>3</xdr:col>
      <xdr:colOff>196850</xdr:colOff>
      <xdr:row>1254</xdr:row>
      <xdr:rowOff>498475</xdr:rowOff>
    </xdr:to>
    <xdr:pic>
      <xdr:nvPicPr>
        <xdr:cNvPr id="3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63676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1254</xdr:row>
      <xdr:rowOff>257175</xdr:rowOff>
    </xdr:from>
    <xdr:to>
      <xdr:col>3</xdr:col>
      <xdr:colOff>514350</xdr:colOff>
      <xdr:row>1254</xdr:row>
      <xdr:rowOff>476250</xdr:rowOff>
    </xdr:to>
    <xdr:pic>
      <xdr:nvPicPr>
        <xdr:cNvPr id="3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63653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1282</xdr:row>
      <xdr:rowOff>279400</xdr:rowOff>
    </xdr:from>
    <xdr:to>
      <xdr:col>3</xdr:col>
      <xdr:colOff>196850</xdr:colOff>
      <xdr:row>1282</xdr:row>
      <xdr:rowOff>498475</xdr:rowOff>
    </xdr:to>
    <xdr:pic>
      <xdr:nvPicPr>
        <xdr:cNvPr id="3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85612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1282</xdr:row>
      <xdr:rowOff>257175</xdr:rowOff>
    </xdr:from>
    <xdr:to>
      <xdr:col>3</xdr:col>
      <xdr:colOff>514350</xdr:colOff>
      <xdr:row>1282</xdr:row>
      <xdr:rowOff>476250</xdr:rowOff>
    </xdr:to>
    <xdr:pic>
      <xdr:nvPicPr>
        <xdr:cNvPr id="3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85589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1310</xdr:row>
      <xdr:rowOff>279400</xdr:rowOff>
    </xdr:from>
    <xdr:to>
      <xdr:col>3</xdr:col>
      <xdr:colOff>196850</xdr:colOff>
      <xdr:row>1310</xdr:row>
      <xdr:rowOff>498475</xdr:rowOff>
    </xdr:to>
    <xdr:pic>
      <xdr:nvPicPr>
        <xdr:cNvPr id="3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07881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1310</xdr:row>
      <xdr:rowOff>257175</xdr:rowOff>
    </xdr:from>
    <xdr:to>
      <xdr:col>3</xdr:col>
      <xdr:colOff>514350</xdr:colOff>
      <xdr:row>1310</xdr:row>
      <xdr:rowOff>476250</xdr:rowOff>
    </xdr:to>
    <xdr:pic>
      <xdr:nvPicPr>
        <xdr:cNvPr id="3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07859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1338</xdr:row>
      <xdr:rowOff>279400</xdr:rowOff>
    </xdr:from>
    <xdr:to>
      <xdr:col>3</xdr:col>
      <xdr:colOff>196850</xdr:colOff>
      <xdr:row>1338</xdr:row>
      <xdr:rowOff>498475</xdr:rowOff>
    </xdr:to>
    <xdr:pic>
      <xdr:nvPicPr>
        <xdr:cNvPr id="3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9989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1338</xdr:row>
      <xdr:rowOff>257175</xdr:rowOff>
    </xdr:from>
    <xdr:to>
      <xdr:col>3</xdr:col>
      <xdr:colOff>514350</xdr:colOff>
      <xdr:row>1338</xdr:row>
      <xdr:rowOff>476250</xdr:rowOff>
    </xdr:to>
    <xdr:pic>
      <xdr:nvPicPr>
        <xdr:cNvPr id="3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29966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1366</xdr:row>
      <xdr:rowOff>279400</xdr:rowOff>
    </xdr:from>
    <xdr:to>
      <xdr:col>3</xdr:col>
      <xdr:colOff>196850</xdr:colOff>
      <xdr:row>1366</xdr:row>
      <xdr:rowOff>498475</xdr:rowOff>
    </xdr:to>
    <xdr:pic>
      <xdr:nvPicPr>
        <xdr:cNvPr id="3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51496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1366</xdr:row>
      <xdr:rowOff>257175</xdr:rowOff>
    </xdr:from>
    <xdr:to>
      <xdr:col>3</xdr:col>
      <xdr:colOff>514350</xdr:colOff>
      <xdr:row>1366</xdr:row>
      <xdr:rowOff>476250</xdr:rowOff>
    </xdr:to>
    <xdr:pic>
      <xdr:nvPicPr>
        <xdr:cNvPr id="3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51474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1394</xdr:row>
      <xdr:rowOff>279400</xdr:rowOff>
    </xdr:from>
    <xdr:to>
      <xdr:col>3</xdr:col>
      <xdr:colOff>196850</xdr:colOff>
      <xdr:row>1394</xdr:row>
      <xdr:rowOff>498475</xdr:rowOff>
    </xdr:to>
    <xdr:pic>
      <xdr:nvPicPr>
        <xdr:cNvPr id="3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7296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1394</xdr:row>
      <xdr:rowOff>257175</xdr:rowOff>
    </xdr:from>
    <xdr:to>
      <xdr:col>3</xdr:col>
      <xdr:colOff>514350</xdr:colOff>
      <xdr:row>1394</xdr:row>
      <xdr:rowOff>476250</xdr:rowOff>
    </xdr:to>
    <xdr:pic>
      <xdr:nvPicPr>
        <xdr:cNvPr id="3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72943625"/>
          <a:ext cx="219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1422</xdr:row>
      <xdr:rowOff>279400</xdr:rowOff>
    </xdr:from>
    <xdr:to>
      <xdr:col>3</xdr:col>
      <xdr:colOff>196850</xdr:colOff>
      <xdr:row>1422</xdr:row>
      <xdr:rowOff>498475</xdr:rowOff>
    </xdr:to>
    <xdr:pic>
      <xdr:nvPicPr>
        <xdr:cNvPr id="3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5197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1422</xdr:row>
      <xdr:rowOff>257175</xdr:rowOff>
    </xdr:from>
    <xdr:to>
      <xdr:col>3</xdr:col>
      <xdr:colOff>514350</xdr:colOff>
      <xdr:row>1422</xdr:row>
      <xdr:rowOff>476250</xdr:rowOff>
    </xdr:to>
    <xdr:pic>
      <xdr:nvPicPr>
        <xdr:cNvPr id="3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95174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1450</xdr:row>
      <xdr:rowOff>279400</xdr:rowOff>
    </xdr:from>
    <xdr:to>
      <xdr:col>3</xdr:col>
      <xdr:colOff>196850</xdr:colOff>
      <xdr:row>1450</xdr:row>
      <xdr:rowOff>498475</xdr:rowOff>
    </xdr:to>
    <xdr:pic>
      <xdr:nvPicPr>
        <xdr:cNvPr id="3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1669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1450</xdr:row>
      <xdr:rowOff>257175</xdr:rowOff>
    </xdr:from>
    <xdr:to>
      <xdr:col>3</xdr:col>
      <xdr:colOff>514350</xdr:colOff>
      <xdr:row>1450</xdr:row>
      <xdr:rowOff>476250</xdr:rowOff>
    </xdr:to>
    <xdr:pic>
      <xdr:nvPicPr>
        <xdr:cNvPr id="3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16672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1464</xdr:row>
      <xdr:rowOff>279400</xdr:rowOff>
    </xdr:from>
    <xdr:to>
      <xdr:col>3</xdr:col>
      <xdr:colOff>196850</xdr:colOff>
      <xdr:row>1464</xdr:row>
      <xdr:rowOff>498475</xdr:rowOff>
    </xdr:to>
    <xdr:pic>
      <xdr:nvPicPr>
        <xdr:cNvPr id="3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31420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1464</xdr:row>
      <xdr:rowOff>257175</xdr:rowOff>
    </xdr:from>
    <xdr:to>
      <xdr:col>3</xdr:col>
      <xdr:colOff>514350</xdr:colOff>
      <xdr:row>1464</xdr:row>
      <xdr:rowOff>476250</xdr:rowOff>
    </xdr:to>
    <xdr:pic>
      <xdr:nvPicPr>
        <xdr:cNvPr id="3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31398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</xdr:row>
      <xdr:rowOff>279400</xdr:rowOff>
    </xdr:from>
    <xdr:to>
      <xdr:col>3</xdr:col>
      <xdr:colOff>196850</xdr:colOff>
      <xdr:row>23</xdr:row>
      <xdr:rowOff>498475</xdr:rowOff>
    </xdr:to>
    <xdr:pic>
      <xdr:nvPicPr>
        <xdr:cNvPr id="3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338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</xdr:row>
      <xdr:rowOff>257175</xdr:rowOff>
    </xdr:from>
    <xdr:to>
      <xdr:col>3</xdr:col>
      <xdr:colOff>514350</xdr:colOff>
      <xdr:row>23</xdr:row>
      <xdr:rowOff>476250</xdr:rowOff>
    </xdr:to>
    <xdr:pic>
      <xdr:nvPicPr>
        <xdr:cNvPr id="3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316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36</xdr:row>
      <xdr:rowOff>279400</xdr:rowOff>
    </xdr:from>
    <xdr:to>
      <xdr:col>3</xdr:col>
      <xdr:colOff>196850</xdr:colOff>
      <xdr:row>36</xdr:row>
      <xdr:rowOff>498475</xdr:rowOff>
    </xdr:to>
    <xdr:pic>
      <xdr:nvPicPr>
        <xdr:cNvPr id="3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2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36</xdr:row>
      <xdr:rowOff>257175</xdr:rowOff>
    </xdr:from>
    <xdr:to>
      <xdr:col>3</xdr:col>
      <xdr:colOff>514350</xdr:colOff>
      <xdr:row>36</xdr:row>
      <xdr:rowOff>476250</xdr:rowOff>
    </xdr:to>
    <xdr:pic>
      <xdr:nvPicPr>
        <xdr:cNvPr id="3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60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</xdr:row>
      <xdr:rowOff>279400</xdr:rowOff>
    </xdr:from>
    <xdr:to>
      <xdr:col>3</xdr:col>
      <xdr:colOff>196850</xdr:colOff>
      <xdr:row>50</xdr:row>
      <xdr:rowOff>498475</xdr:rowOff>
    </xdr:to>
    <xdr:pic>
      <xdr:nvPicPr>
        <xdr:cNvPr id="3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804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50</xdr:row>
      <xdr:rowOff>257175</xdr:rowOff>
    </xdr:from>
    <xdr:to>
      <xdr:col>3</xdr:col>
      <xdr:colOff>514350</xdr:colOff>
      <xdr:row>50</xdr:row>
      <xdr:rowOff>476250</xdr:rowOff>
    </xdr:to>
    <xdr:pic>
      <xdr:nvPicPr>
        <xdr:cNvPr id="3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8023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60</xdr:row>
      <xdr:rowOff>279400</xdr:rowOff>
    </xdr:from>
    <xdr:to>
      <xdr:col>3</xdr:col>
      <xdr:colOff>196850</xdr:colOff>
      <xdr:row>60</xdr:row>
      <xdr:rowOff>498475</xdr:rowOff>
    </xdr:to>
    <xdr:pic>
      <xdr:nvPicPr>
        <xdr:cNvPr id="3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5989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60</xdr:row>
      <xdr:rowOff>257175</xdr:rowOff>
    </xdr:from>
    <xdr:to>
      <xdr:col>3</xdr:col>
      <xdr:colOff>514350</xdr:colOff>
      <xdr:row>60</xdr:row>
      <xdr:rowOff>476250</xdr:rowOff>
    </xdr:to>
    <xdr:pic>
      <xdr:nvPicPr>
        <xdr:cNvPr id="3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5967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</xdr:row>
      <xdr:rowOff>279400</xdr:rowOff>
    </xdr:from>
    <xdr:to>
      <xdr:col>3</xdr:col>
      <xdr:colOff>196850</xdr:colOff>
      <xdr:row>74</xdr:row>
      <xdr:rowOff>498475</xdr:rowOff>
    </xdr:to>
    <xdr:pic>
      <xdr:nvPicPr>
        <xdr:cNvPr id="3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6067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74</xdr:row>
      <xdr:rowOff>257175</xdr:rowOff>
    </xdr:from>
    <xdr:to>
      <xdr:col>3</xdr:col>
      <xdr:colOff>514350</xdr:colOff>
      <xdr:row>74</xdr:row>
      <xdr:rowOff>476250</xdr:rowOff>
    </xdr:to>
    <xdr:pic>
      <xdr:nvPicPr>
        <xdr:cNvPr id="3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6045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3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83</xdr:row>
      <xdr:rowOff>257175</xdr:rowOff>
    </xdr:from>
    <xdr:to>
      <xdr:col>3</xdr:col>
      <xdr:colOff>514350</xdr:colOff>
      <xdr:row>83</xdr:row>
      <xdr:rowOff>476250</xdr:rowOff>
    </xdr:to>
    <xdr:pic>
      <xdr:nvPicPr>
        <xdr:cNvPr id="3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2826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</xdr:row>
      <xdr:rowOff>279400</xdr:rowOff>
    </xdr:from>
    <xdr:to>
      <xdr:col>3</xdr:col>
      <xdr:colOff>196850</xdr:colOff>
      <xdr:row>93</xdr:row>
      <xdr:rowOff>498475</xdr:rowOff>
    </xdr:to>
    <xdr:pic>
      <xdr:nvPicPr>
        <xdr:cNvPr id="3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93</xdr:row>
      <xdr:rowOff>257175</xdr:rowOff>
    </xdr:from>
    <xdr:to>
      <xdr:col>3</xdr:col>
      <xdr:colOff>514350</xdr:colOff>
      <xdr:row>93</xdr:row>
      <xdr:rowOff>476250</xdr:rowOff>
    </xdr:to>
    <xdr:pic>
      <xdr:nvPicPr>
        <xdr:cNvPr id="3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0075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3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103</xdr:row>
      <xdr:rowOff>257175</xdr:rowOff>
    </xdr:from>
    <xdr:to>
      <xdr:col>3</xdr:col>
      <xdr:colOff>514350</xdr:colOff>
      <xdr:row>103</xdr:row>
      <xdr:rowOff>476250</xdr:rowOff>
    </xdr:to>
    <xdr:pic>
      <xdr:nvPicPr>
        <xdr:cNvPr id="3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8095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116</xdr:row>
      <xdr:rowOff>279400</xdr:rowOff>
    </xdr:from>
    <xdr:to>
      <xdr:col>3</xdr:col>
      <xdr:colOff>196850</xdr:colOff>
      <xdr:row>116</xdr:row>
      <xdr:rowOff>498475</xdr:rowOff>
    </xdr:to>
    <xdr:pic>
      <xdr:nvPicPr>
        <xdr:cNvPr id="3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7966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116</xdr:row>
      <xdr:rowOff>257175</xdr:rowOff>
    </xdr:from>
    <xdr:to>
      <xdr:col>3</xdr:col>
      <xdr:colOff>514350</xdr:colOff>
      <xdr:row>116</xdr:row>
      <xdr:rowOff>476250</xdr:rowOff>
    </xdr:to>
    <xdr:pic>
      <xdr:nvPicPr>
        <xdr:cNvPr id="3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7944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3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126</xdr:row>
      <xdr:rowOff>257175</xdr:rowOff>
    </xdr:from>
    <xdr:to>
      <xdr:col>3</xdr:col>
      <xdr:colOff>514350</xdr:colOff>
      <xdr:row>126</xdr:row>
      <xdr:rowOff>476250</xdr:rowOff>
    </xdr:to>
    <xdr:pic>
      <xdr:nvPicPr>
        <xdr:cNvPr id="3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4983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3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137</xdr:row>
      <xdr:rowOff>257175</xdr:rowOff>
    </xdr:from>
    <xdr:to>
      <xdr:col>3</xdr:col>
      <xdr:colOff>514350</xdr:colOff>
      <xdr:row>137</xdr:row>
      <xdr:rowOff>476250</xdr:rowOff>
    </xdr:to>
    <xdr:pic>
      <xdr:nvPicPr>
        <xdr:cNvPr id="3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2250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3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146</xdr:row>
      <xdr:rowOff>257175</xdr:rowOff>
    </xdr:from>
    <xdr:to>
      <xdr:col>3</xdr:col>
      <xdr:colOff>514350</xdr:colOff>
      <xdr:row>146</xdr:row>
      <xdr:rowOff>476250</xdr:rowOff>
    </xdr:to>
    <xdr:pic>
      <xdr:nvPicPr>
        <xdr:cNvPr id="3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9594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3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156</xdr:row>
      <xdr:rowOff>257175</xdr:rowOff>
    </xdr:from>
    <xdr:to>
      <xdr:col>3</xdr:col>
      <xdr:colOff>514350</xdr:colOff>
      <xdr:row>156</xdr:row>
      <xdr:rowOff>476250</xdr:rowOff>
    </xdr:to>
    <xdr:pic>
      <xdr:nvPicPr>
        <xdr:cNvPr id="3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3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7714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169</xdr:row>
      <xdr:rowOff>257175</xdr:rowOff>
    </xdr:from>
    <xdr:to>
      <xdr:col>3</xdr:col>
      <xdr:colOff>514350</xdr:colOff>
      <xdr:row>169</xdr:row>
      <xdr:rowOff>476250</xdr:rowOff>
    </xdr:to>
    <xdr:pic>
      <xdr:nvPicPr>
        <xdr:cNvPr id="3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7692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3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178</xdr:row>
      <xdr:rowOff>257175</xdr:rowOff>
    </xdr:from>
    <xdr:to>
      <xdr:col>3</xdr:col>
      <xdr:colOff>514350</xdr:colOff>
      <xdr:row>178</xdr:row>
      <xdr:rowOff>476250</xdr:rowOff>
    </xdr:to>
    <xdr:pic>
      <xdr:nvPicPr>
        <xdr:cNvPr id="3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3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188</xdr:row>
      <xdr:rowOff>257175</xdr:rowOff>
    </xdr:from>
    <xdr:to>
      <xdr:col>3</xdr:col>
      <xdr:colOff>514350</xdr:colOff>
      <xdr:row>188</xdr:row>
      <xdr:rowOff>476250</xdr:rowOff>
    </xdr:to>
    <xdr:pic>
      <xdr:nvPicPr>
        <xdr:cNvPr id="3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2217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189</xdr:row>
      <xdr:rowOff>0</xdr:rowOff>
    </xdr:from>
    <xdr:to>
      <xdr:col>3</xdr:col>
      <xdr:colOff>196850</xdr:colOff>
      <xdr:row>189</xdr:row>
      <xdr:rowOff>0</xdr:rowOff>
    </xdr:to>
    <xdr:pic>
      <xdr:nvPicPr>
        <xdr:cNvPr id="3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655925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3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198</xdr:row>
      <xdr:rowOff>257175</xdr:rowOff>
    </xdr:from>
    <xdr:to>
      <xdr:col>3</xdr:col>
      <xdr:colOff>514350</xdr:colOff>
      <xdr:row>198</xdr:row>
      <xdr:rowOff>476250</xdr:rowOff>
    </xdr:to>
    <xdr:pic>
      <xdr:nvPicPr>
        <xdr:cNvPr id="3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3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208</xdr:row>
      <xdr:rowOff>257175</xdr:rowOff>
    </xdr:from>
    <xdr:to>
      <xdr:col>3</xdr:col>
      <xdr:colOff>514350</xdr:colOff>
      <xdr:row>208</xdr:row>
      <xdr:rowOff>476250</xdr:rowOff>
    </xdr:to>
    <xdr:pic>
      <xdr:nvPicPr>
        <xdr:cNvPr id="3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3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218</xdr:row>
      <xdr:rowOff>257175</xdr:rowOff>
    </xdr:from>
    <xdr:to>
      <xdr:col>3</xdr:col>
      <xdr:colOff>514350</xdr:colOff>
      <xdr:row>218</xdr:row>
      <xdr:rowOff>476250</xdr:rowOff>
    </xdr:to>
    <xdr:pic>
      <xdr:nvPicPr>
        <xdr:cNvPr id="3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230</xdr:row>
      <xdr:rowOff>279400</xdr:rowOff>
    </xdr:from>
    <xdr:to>
      <xdr:col>3</xdr:col>
      <xdr:colOff>196850</xdr:colOff>
      <xdr:row>230</xdr:row>
      <xdr:rowOff>498475</xdr:rowOff>
    </xdr:to>
    <xdr:pic>
      <xdr:nvPicPr>
        <xdr:cNvPr id="3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3815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230</xdr:row>
      <xdr:rowOff>257175</xdr:rowOff>
    </xdr:from>
    <xdr:to>
      <xdr:col>3</xdr:col>
      <xdr:colOff>514350</xdr:colOff>
      <xdr:row>230</xdr:row>
      <xdr:rowOff>476250</xdr:rowOff>
    </xdr:to>
    <xdr:pic>
      <xdr:nvPicPr>
        <xdr:cNvPr id="3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3793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239</xdr:row>
      <xdr:rowOff>279400</xdr:rowOff>
    </xdr:from>
    <xdr:to>
      <xdr:col>3</xdr:col>
      <xdr:colOff>196850</xdr:colOff>
      <xdr:row>239</xdr:row>
      <xdr:rowOff>498475</xdr:rowOff>
    </xdr:to>
    <xdr:pic>
      <xdr:nvPicPr>
        <xdr:cNvPr id="3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0482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239</xdr:row>
      <xdr:rowOff>257175</xdr:rowOff>
    </xdr:from>
    <xdr:to>
      <xdr:col>3</xdr:col>
      <xdr:colOff>514350</xdr:colOff>
      <xdr:row>239</xdr:row>
      <xdr:rowOff>476250</xdr:rowOff>
    </xdr:to>
    <xdr:pic>
      <xdr:nvPicPr>
        <xdr:cNvPr id="3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0460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248</xdr:row>
      <xdr:rowOff>279400</xdr:rowOff>
    </xdr:from>
    <xdr:to>
      <xdr:col>3</xdr:col>
      <xdr:colOff>196850</xdr:colOff>
      <xdr:row>248</xdr:row>
      <xdr:rowOff>498475</xdr:rowOff>
    </xdr:to>
    <xdr:pic>
      <xdr:nvPicPr>
        <xdr:cNvPr id="3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6969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248</xdr:row>
      <xdr:rowOff>257175</xdr:rowOff>
    </xdr:from>
    <xdr:to>
      <xdr:col>3</xdr:col>
      <xdr:colOff>514350</xdr:colOff>
      <xdr:row>248</xdr:row>
      <xdr:rowOff>476250</xdr:rowOff>
    </xdr:to>
    <xdr:pic>
      <xdr:nvPicPr>
        <xdr:cNvPr id="3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6947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36</xdr:row>
      <xdr:rowOff>279400</xdr:rowOff>
    </xdr:from>
    <xdr:to>
      <xdr:col>3</xdr:col>
      <xdr:colOff>196850</xdr:colOff>
      <xdr:row>36</xdr:row>
      <xdr:rowOff>498475</xdr:rowOff>
    </xdr:to>
    <xdr:pic>
      <xdr:nvPicPr>
        <xdr:cNvPr id="3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2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36</xdr:row>
      <xdr:rowOff>279400</xdr:rowOff>
    </xdr:from>
    <xdr:to>
      <xdr:col>10</xdr:col>
      <xdr:colOff>196850</xdr:colOff>
      <xdr:row>36</xdr:row>
      <xdr:rowOff>498475</xdr:rowOff>
    </xdr:to>
    <xdr:pic>
      <xdr:nvPicPr>
        <xdr:cNvPr id="3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2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36</xdr:row>
      <xdr:rowOff>279400</xdr:rowOff>
    </xdr:from>
    <xdr:to>
      <xdr:col>3</xdr:col>
      <xdr:colOff>196850</xdr:colOff>
      <xdr:row>36</xdr:row>
      <xdr:rowOff>498475</xdr:rowOff>
    </xdr:to>
    <xdr:pic>
      <xdr:nvPicPr>
        <xdr:cNvPr id="3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2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</xdr:row>
      <xdr:rowOff>279400</xdr:rowOff>
    </xdr:from>
    <xdr:to>
      <xdr:col>3</xdr:col>
      <xdr:colOff>196850</xdr:colOff>
      <xdr:row>50</xdr:row>
      <xdr:rowOff>498475</xdr:rowOff>
    </xdr:to>
    <xdr:pic>
      <xdr:nvPicPr>
        <xdr:cNvPr id="3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804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50</xdr:row>
      <xdr:rowOff>279400</xdr:rowOff>
    </xdr:from>
    <xdr:to>
      <xdr:col>10</xdr:col>
      <xdr:colOff>196850</xdr:colOff>
      <xdr:row>50</xdr:row>
      <xdr:rowOff>498475</xdr:rowOff>
    </xdr:to>
    <xdr:pic>
      <xdr:nvPicPr>
        <xdr:cNvPr id="3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804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</xdr:row>
      <xdr:rowOff>279400</xdr:rowOff>
    </xdr:from>
    <xdr:to>
      <xdr:col>3</xdr:col>
      <xdr:colOff>196850</xdr:colOff>
      <xdr:row>50</xdr:row>
      <xdr:rowOff>498475</xdr:rowOff>
    </xdr:to>
    <xdr:pic>
      <xdr:nvPicPr>
        <xdr:cNvPr id="3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804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</xdr:row>
      <xdr:rowOff>279400</xdr:rowOff>
    </xdr:from>
    <xdr:to>
      <xdr:col>3</xdr:col>
      <xdr:colOff>196850</xdr:colOff>
      <xdr:row>50</xdr:row>
      <xdr:rowOff>498475</xdr:rowOff>
    </xdr:to>
    <xdr:pic>
      <xdr:nvPicPr>
        <xdr:cNvPr id="3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804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50</xdr:row>
      <xdr:rowOff>279400</xdr:rowOff>
    </xdr:from>
    <xdr:to>
      <xdr:col>10</xdr:col>
      <xdr:colOff>196850</xdr:colOff>
      <xdr:row>50</xdr:row>
      <xdr:rowOff>498475</xdr:rowOff>
    </xdr:to>
    <xdr:pic>
      <xdr:nvPicPr>
        <xdr:cNvPr id="3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804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</xdr:row>
      <xdr:rowOff>279400</xdr:rowOff>
    </xdr:from>
    <xdr:to>
      <xdr:col>3</xdr:col>
      <xdr:colOff>196850</xdr:colOff>
      <xdr:row>50</xdr:row>
      <xdr:rowOff>498475</xdr:rowOff>
    </xdr:to>
    <xdr:pic>
      <xdr:nvPicPr>
        <xdr:cNvPr id="3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804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60</xdr:row>
      <xdr:rowOff>279400</xdr:rowOff>
    </xdr:from>
    <xdr:to>
      <xdr:col>3</xdr:col>
      <xdr:colOff>196850</xdr:colOff>
      <xdr:row>60</xdr:row>
      <xdr:rowOff>498475</xdr:rowOff>
    </xdr:to>
    <xdr:pic>
      <xdr:nvPicPr>
        <xdr:cNvPr id="3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5989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60</xdr:row>
      <xdr:rowOff>279400</xdr:rowOff>
    </xdr:from>
    <xdr:to>
      <xdr:col>10</xdr:col>
      <xdr:colOff>196850</xdr:colOff>
      <xdr:row>60</xdr:row>
      <xdr:rowOff>498475</xdr:rowOff>
    </xdr:to>
    <xdr:pic>
      <xdr:nvPicPr>
        <xdr:cNvPr id="3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5989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60</xdr:row>
      <xdr:rowOff>279400</xdr:rowOff>
    </xdr:from>
    <xdr:to>
      <xdr:col>3</xdr:col>
      <xdr:colOff>196850</xdr:colOff>
      <xdr:row>60</xdr:row>
      <xdr:rowOff>498475</xdr:rowOff>
    </xdr:to>
    <xdr:pic>
      <xdr:nvPicPr>
        <xdr:cNvPr id="3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5989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60</xdr:row>
      <xdr:rowOff>279400</xdr:rowOff>
    </xdr:from>
    <xdr:to>
      <xdr:col>3</xdr:col>
      <xdr:colOff>196850</xdr:colOff>
      <xdr:row>60</xdr:row>
      <xdr:rowOff>498475</xdr:rowOff>
    </xdr:to>
    <xdr:pic>
      <xdr:nvPicPr>
        <xdr:cNvPr id="3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5989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60</xdr:row>
      <xdr:rowOff>279400</xdr:rowOff>
    </xdr:from>
    <xdr:to>
      <xdr:col>10</xdr:col>
      <xdr:colOff>196850</xdr:colOff>
      <xdr:row>60</xdr:row>
      <xdr:rowOff>498475</xdr:rowOff>
    </xdr:to>
    <xdr:pic>
      <xdr:nvPicPr>
        <xdr:cNvPr id="3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5989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60</xdr:row>
      <xdr:rowOff>279400</xdr:rowOff>
    </xdr:from>
    <xdr:to>
      <xdr:col>3</xdr:col>
      <xdr:colOff>196850</xdr:colOff>
      <xdr:row>60</xdr:row>
      <xdr:rowOff>498475</xdr:rowOff>
    </xdr:to>
    <xdr:pic>
      <xdr:nvPicPr>
        <xdr:cNvPr id="3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5989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</xdr:row>
      <xdr:rowOff>279400</xdr:rowOff>
    </xdr:from>
    <xdr:to>
      <xdr:col>3</xdr:col>
      <xdr:colOff>196850</xdr:colOff>
      <xdr:row>74</xdr:row>
      <xdr:rowOff>498475</xdr:rowOff>
    </xdr:to>
    <xdr:pic>
      <xdr:nvPicPr>
        <xdr:cNvPr id="3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6067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74</xdr:row>
      <xdr:rowOff>279400</xdr:rowOff>
    </xdr:from>
    <xdr:to>
      <xdr:col>10</xdr:col>
      <xdr:colOff>196850</xdr:colOff>
      <xdr:row>74</xdr:row>
      <xdr:rowOff>498475</xdr:rowOff>
    </xdr:to>
    <xdr:pic>
      <xdr:nvPicPr>
        <xdr:cNvPr id="3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6067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</xdr:row>
      <xdr:rowOff>279400</xdr:rowOff>
    </xdr:from>
    <xdr:to>
      <xdr:col>3</xdr:col>
      <xdr:colOff>196850</xdr:colOff>
      <xdr:row>74</xdr:row>
      <xdr:rowOff>498475</xdr:rowOff>
    </xdr:to>
    <xdr:pic>
      <xdr:nvPicPr>
        <xdr:cNvPr id="3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6067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</xdr:row>
      <xdr:rowOff>279400</xdr:rowOff>
    </xdr:from>
    <xdr:to>
      <xdr:col>3</xdr:col>
      <xdr:colOff>196850</xdr:colOff>
      <xdr:row>74</xdr:row>
      <xdr:rowOff>498475</xdr:rowOff>
    </xdr:to>
    <xdr:pic>
      <xdr:nvPicPr>
        <xdr:cNvPr id="3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6067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74</xdr:row>
      <xdr:rowOff>279400</xdr:rowOff>
    </xdr:from>
    <xdr:to>
      <xdr:col>10</xdr:col>
      <xdr:colOff>196850</xdr:colOff>
      <xdr:row>74</xdr:row>
      <xdr:rowOff>498475</xdr:rowOff>
    </xdr:to>
    <xdr:pic>
      <xdr:nvPicPr>
        <xdr:cNvPr id="3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6067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</xdr:row>
      <xdr:rowOff>279400</xdr:rowOff>
    </xdr:from>
    <xdr:to>
      <xdr:col>3</xdr:col>
      <xdr:colOff>196850</xdr:colOff>
      <xdr:row>74</xdr:row>
      <xdr:rowOff>498475</xdr:rowOff>
    </xdr:to>
    <xdr:pic>
      <xdr:nvPicPr>
        <xdr:cNvPr id="3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6067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</xdr:row>
      <xdr:rowOff>279400</xdr:rowOff>
    </xdr:from>
    <xdr:to>
      <xdr:col>3</xdr:col>
      <xdr:colOff>196850</xdr:colOff>
      <xdr:row>74</xdr:row>
      <xdr:rowOff>498475</xdr:rowOff>
    </xdr:to>
    <xdr:pic>
      <xdr:nvPicPr>
        <xdr:cNvPr id="4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6067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74</xdr:row>
      <xdr:rowOff>279400</xdr:rowOff>
    </xdr:from>
    <xdr:to>
      <xdr:col>10</xdr:col>
      <xdr:colOff>196850</xdr:colOff>
      <xdr:row>74</xdr:row>
      <xdr:rowOff>498475</xdr:rowOff>
    </xdr:to>
    <xdr:pic>
      <xdr:nvPicPr>
        <xdr:cNvPr id="4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6067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</xdr:row>
      <xdr:rowOff>279400</xdr:rowOff>
    </xdr:from>
    <xdr:to>
      <xdr:col>3</xdr:col>
      <xdr:colOff>196850</xdr:colOff>
      <xdr:row>74</xdr:row>
      <xdr:rowOff>498475</xdr:rowOff>
    </xdr:to>
    <xdr:pic>
      <xdr:nvPicPr>
        <xdr:cNvPr id="4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6067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4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4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4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4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4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4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4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4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4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4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4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4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</xdr:row>
      <xdr:rowOff>279400</xdr:rowOff>
    </xdr:from>
    <xdr:to>
      <xdr:col>3</xdr:col>
      <xdr:colOff>196850</xdr:colOff>
      <xdr:row>93</xdr:row>
      <xdr:rowOff>498475</xdr:rowOff>
    </xdr:to>
    <xdr:pic>
      <xdr:nvPicPr>
        <xdr:cNvPr id="4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93</xdr:row>
      <xdr:rowOff>279400</xdr:rowOff>
    </xdr:from>
    <xdr:to>
      <xdr:col>10</xdr:col>
      <xdr:colOff>196850</xdr:colOff>
      <xdr:row>93</xdr:row>
      <xdr:rowOff>498475</xdr:rowOff>
    </xdr:to>
    <xdr:pic>
      <xdr:nvPicPr>
        <xdr:cNvPr id="4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</xdr:row>
      <xdr:rowOff>279400</xdr:rowOff>
    </xdr:from>
    <xdr:to>
      <xdr:col>3</xdr:col>
      <xdr:colOff>196850</xdr:colOff>
      <xdr:row>93</xdr:row>
      <xdr:rowOff>498475</xdr:rowOff>
    </xdr:to>
    <xdr:pic>
      <xdr:nvPicPr>
        <xdr:cNvPr id="4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</xdr:row>
      <xdr:rowOff>279400</xdr:rowOff>
    </xdr:from>
    <xdr:to>
      <xdr:col>3</xdr:col>
      <xdr:colOff>196850</xdr:colOff>
      <xdr:row>93</xdr:row>
      <xdr:rowOff>498475</xdr:rowOff>
    </xdr:to>
    <xdr:pic>
      <xdr:nvPicPr>
        <xdr:cNvPr id="4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93</xdr:row>
      <xdr:rowOff>279400</xdr:rowOff>
    </xdr:from>
    <xdr:to>
      <xdr:col>10</xdr:col>
      <xdr:colOff>196850</xdr:colOff>
      <xdr:row>93</xdr:row>
      <xdr:rowOff>498475</xdr:rowOff>
    </xdr:to>
    <xdr:pic>
      <xdr:nvPicPr>
        <xdr:cNvPr id="4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</xdr:row>
      <xdr:rowOff>279400</xdr:rowOff>
    </xdr:from>
    <xdr:to>
      <xdr:col>3</xdr:col>
      <xdr:colOff>196850</xdr:colOff>
      <xdr:row>93</xdr:row>
      <xdr:rowOff>498475</xdr:rowOff>
    </xdr:to>
    <xdr:pic>
      <xdr:nvPicPr>
        <xdr:cNvPr id="4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</xdr:row>
      <xdr:rowOff>279400</xdr:rowOff>
    </xdr:from>
    <xdr:to>
      <xdr:col>3</xdr:col>
      <xdr:colOff>196850</xdr:colOff>
      <xdr:row>93</xdr:row>
      <xdr:rowOff>498475</xdr:rowOff>
    </xdr:to>
    <xdr:pic>
      <xdr:nvPicPr>
        <xdr:cNvPr id="4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93</xdr:row>
      <xdr:rowOff>279400</xdr:rowOff>
    </xdr:from>
    <xdr:to>
      <xdr:col>10</xdr:col>
      <xdr:colOff>196850</xdr:colOff>
      <xdr:row>93</xdr:row>
      <xdr:rowOff>498475</xdr:rowOff>
    </xdr:to>
    <xdr:pic>
      <xdr:nvPicPr>
        <xdr:cNvPr id="4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</xdr:row>
      <xdr:rowOff>279400</xdr:rowOff>
    </xdr:from>
    <xdr:to>
      <xdr:col>3</xdr:col>
      <xdr:colOff>196850</xdr:colOff>
      <xdr:row>93</xdr:row>
      <xdr:rowOff>498475</xdr:rowOff>
    </xdr:to>
    <xdr:pic>
      <xdr:nvPicPr>
        <xdr:cNvPr id="4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</xdr:row>
      <xdr:rowOff>279400</xdr:rowOff>
    </xdr:from>
    <xdr:to>
      <xdr:col>3</xdr:col>
      <xdr:colOff>196850</xdr:colOff>
      <xdr:row>93</xdr:row>
      <xdr:rowOff>498475</xdr:rowOff>
    </xdr:to>
    <xdr:pic>
      <xdr:nvPicPr>
        <xdr:cNvPr id="4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93</xdr:row>
      <xdr:rowOff>279400</xdr:rowOff>
    </xdr:from>
    <xdr:to>
      <xdr:col>10</xdr:col>
      <xdr:colOff>196850</xdr:colOff>
      <xdr:row>93</xdr:row>
      <xdr:rowOff>498475</xdr:rowOff>
    </xdr:to>
    <xdr:pic>
      <xdr:nvPicPr>
        <xdr:cNvPr id="4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</xdr:row>
      <xdr:rowOff>279400</xdr:rowOff>
    </xdr:from>
    <xdr:to>
      <xdr:col>3</xdr:col>
      <xdr:colOff>196850</xdr:colOff>
      <xdr:row>93</xdr:row>
      <xdr:rowOff>498475</xdr:rowOff>
    </xdr:to>
    <xdr:pic>
      <xdr:nvPicPr>
        <xdr:cNvPr id="4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</xdr:row>
      <xdr:rowOff>279400</xdr:rowOff>
    </xdr:from>
    <xdr:to>
      <xdr:col>3</xdr:col>
      <xdr:colOff>196850</xdr:colOff>
      <xdr:row>93</xdr:row>
      <xdr:rowOff>498475</xdr:rowOff>
    </xdr:to>
    <xdr:pic>
      <xdr:nvPicPr>
        <xdr:cNvPr id="4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93</xdr:row>
      <xdr:rowOff>279400</xdr:rowOff>
    </xdr:from>
    <xdr:to>
      <xdr:col>10</xdr:col>
      <xdr:colOff>196850</xdr:colOff>
      <xdr:row>93</xdr:row>
      <xdr:rowOff>498475</xdr:rowOff>
    </xdr:to>
    <xdr:pic>
      <xdr:nvPicPr>
        <xdr:cNvPr id="4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</xdr:row>
      <xdr:rowOff>279400</xdr:rowOff>
    </xdr:from>
    <xdr:to>
      <xdr:col>3</xdr:col>
      <xdr:colOff>196850</xdr:colOff>
      <xdr:row>93</xdr:row>
      <xdr:rowOff>498475</xdr:rowOff>
    </xdr:to>
    <xdr:pic>
      <xdr:nvPicPr>
        <xdr:cNvPr id="4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4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</xdr:row>
      <xdr:rowOff>279400</xdr:rowOff>
    </xdr:from>
    <xdr:to>
      <xdr:col>10</xdr:col>
      <xdr:colOff>196850</xdr:colOff>
      <xdr:row>103</xdr:row>
      <xdr:rowOff>498475</xdr:rowOff>
    </xdr:to>
    <xdr:pic>
      <xdr:nvPicPr>
        <xdr:cNvPr id="4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4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4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</xdr:row>
      <xdr:rowOff>279400</xdr:rowOff>
    </xdr:from>
    <xdr:to>
      <xdr:col>10</xdr:col>
      <xdr:colOff>196850</xdr:colOff>
      <xdr:row>103</xdr:row>
      <xdr:rowOff>498475</xdr:rowOff>
    </xdr:to>
    <xdr:pic>
      <xdr:nvPicPr>
        <xdr:cNvPr id="4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4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4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</xdr:row>
      <xdr:rowOff>279400</xdr:rowOff>
    </xdr:from>
    <xdr:to>
      <xdr:col>10</xdr:col>
      <xdr:colOff>196850</xdr:colOff>
      <xdr:row>103</xdr:row>
      <xdr:rowOff>498475</xdr:rowOff>
    </xdr:to>
    <xdr:pic>
      <xdr:nvPicPr>
        <xdr:cNvPr id="4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4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116</xdr:row>
      <xdr:rowOff>279400</xdr:rowOff>
    </xdr:from>
    <xdr:to>
      <xdr:col>3</xdr:col>
      <xdr:colOff>196850</xdr:colOff>
      <xdr:row>116</xdr:row>
      <xdr:rowOff>498475</xdr:rowOff>
    </xdr:to>
    <xdr:pic>
      <xdr:nvPicPr>
        <xdr:cNvPr id="4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7966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116</xdr:row>
      <xdr:rowOff>279400</xdr:rowOff>
    </xdr:from>
    <xdr:to>
      <xdr:col>10</xdr:col>
      <xdr:colOff>196850</xdr:colOff>
      <xdr:row>116</xdr:row>
      <xdr:rowOff>498475</xdr:rowOff>
    </xdr:to>
    <xdr:pic>
      <xdr:nvPicPr>
        <xdr:cNvPr id="4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7966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116</xdr:row>
      <xdr:rowOff>279400</xdr:rowOff>
    </xdr:from>
    <xdr:to>
      <xdr:col>3</xdr:col>
      <xdr:colOff>196850</xdr:colOff>
      <xdr:row>116</xdr:row>
      <xdr:rowOff>498475</xdr:rowOff>
    </xdr:to>
    <xdr:pic>
      <xdr:nvPicPr>
        <xdr:cNvPr id="4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7966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116</xdr:row>
      <xdr:rowOff>279400</xdr:rowOff>
    </xdr:from>
    <xdr:to>
      <xdr:col>3</xdr:col>
      <xdr:colOff>196850</xdr:colOff>
      <xdr:row>116</xdr:row>
      <xdr:rowOff>498475</xdr:rowOff>
    </xdr:to>
    <xdr:pic>
      <xdr:nvPicPr>
        <xdr:cNvPr id="4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7966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116</xdr:row>
      <xdr:rowOff>279400</xdr:rowOff>
    </xdr:from>
    <xdr:to>
      <xdr:col>10</xdr:col>
      <xdr:colOff>196850</xdr:colOff>
      <xdr:row>116</xdr:row>
      <xdr:rowOff>498475</xdr:rowOff>
    </xdr:to>
    <xdr:pic>
      <xdr:nvPicPr>
        <xdr:cNvPr id="4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7966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116</xdr:row>
      <xdr:rowOff>279400</xdr:rowOff>
    </xdr:from>
    <xdr:to>
      <xdr:col>3</xdr:col>
      <xdr:colOff>196850</xdr:colOff>
      <xdr:row>116</xdr:row>
      <xdr:rowOff>498475</xdr:rowOff>
    </xdr:to>
    <xdr:pic>
      <xdr:nvPicPr>
        <xdr:cNvPr id="4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7966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116</xdr:row>
      <xdr:rowOff>279400</xdr:rowOff>
    </xdr:from>
    <xdr:to>
      <xdr:col>3</xdr:col>
      <xdr:colOff>196850</xdr:colOff>
      <xdr:row>116</xdr:row>
      <xdr:rowOff>498475</xdr:rowOff>
    </xdr:to>
    <xdr:pic>
      <xdr:nvPicPr>
        <xdr:cNvPr id="4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7966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116</xdr:row>
      <xdr:rowOff>279400</xdr:rowOff>
    </xdr:from>
    <xdr:to>
      <xdr:col>10</xdr:col>
      <xdr:colOff>196850</xdr:colOff>
      <xdr:row>116</xdr:row>
      <xdr:rowOff>498475</xdr:rowOff>
    </xdr:to>
    <xdr:pic>
      <xdr:nvPicPr>
        <xdr:cNvPr id="4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7966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116</xdr:row>
      <xdr:rowOff>279400</xdr:rowOff>
    </xdr:from>
    <xdr:to>
      <xdr:col>3</xdr:col>
      <xdr:colOff>196850</xdr:colOff>
      <xdr:row>116</xdr:row>
      <xdr:rowOff>498475</xdr:rowOff>
    </xdr:to>
    <xdr:pic>
      <xdr:nvPicPr>
        <xdr:cNvPr id="4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7966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116</xdr:row>
      <xdr:rowOff>279400</xdr:rowOff>
    </xdr:from>
    <xdr:to>
      <xdr:col>3</xdr:col>
      <xdr:colOff>196850</xdr:colOff>
      <xdr:row>116</xdr:row>
      <xdr:rowOff>498475</xdr:rowOff>
    </xdr:to>
    <xdr:pic>
      <xdr:nvPicPr>
        <xdr:cNvPr id="4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7966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116</xdr:row>
      <xdr:rowOff>279400</xdr:rowOff>
    </xdr:from>
    <xdr:to>
      <xdr:col>10</xdr:col>
      <xdr:colOff>196850</xdr:colOff>
      <xdr:row>116</xdr:row>
      <xdr:rowOff>498475</xdr:rowOff>
    </xdr:to>
    <xdr:pic>
      <xdr:nvPicPr>
        <xdr:cNvPr id="4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7966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116</xdr:row>
      <xdr:rowOff>279400</xdr:rowOff>
    </xdr:from>
    <xdr:to>
      <xdr:col>3</xdr:col>
      <xdr:colOff>196850</xdr:colOff>
      <xdr:row>116</xdr:row>
      <xdr:rowOff>498475</xdr:rowOff>
    </xdr:to>
    <xdr:pic>
      <xdr:nvPicPr>
        <xdr:cNvPr id="4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7966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4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4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4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4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4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4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4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4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4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4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4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4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4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4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4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4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4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4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4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4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4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4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4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4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4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4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4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4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4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4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4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4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4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4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4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4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4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4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4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4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4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4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4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4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4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4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4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4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5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5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5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5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5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5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5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5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5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5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5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5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5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5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5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5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5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5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5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5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5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5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5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169</xdr:row>
      <xdr:rowOff>279400</xdr:rowOff>
    </xdr:from>
    <xdr:to>
      <xdr:col>10</xdr:col>
      <xdr:colOff>196850</xdr:colOff>
      <xdr:row>169</xdr:row>
      <xdr:rowOff>498475</xdr:rowOff>
    </xdr:to>
    <xdr:pic>
      <xdr:nvPicPr>
        <xdr:cNvPr id="5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7714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5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7714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5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7714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5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7714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169</xdr:row>
      <xdr:rowOff>279400</xdr:rowOff>
    </xdr:from>
    <xdr:to>
      <xdr:col>10</xdr:col>
      <xdr:colOff>196850</xdr:colOff>
      <xdr:row>169</xdr:row>
      <xdr:rowOff>498475</xdr:rowOff>
    </xdr:to>
    <xdr:pic>
      <xdr:nvPicPr>
        <xdr:cNvPr id="5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7714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5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7714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5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7714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169</xdr:row>
      <xdr:rowOff>279400</xdr:rowOff>
    </xdr:from>
    <xdr:to>
      <xdr:col>10</xdr:col>
      <xdr:colOff>196850</xdr:colOff>
      <xdr:row>169</xdr:row>
      <xdr:rowOff>498475</xdr:rowOff>
    </xdr:to>
    <xdr:pic>
      <xdr:nvPicPr>
        <xdr:cNvPr id="5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7714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5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7714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5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7714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169</xdr:row>
      <xdr:rowOff>279400</xdr:rowOff>
    </xdr:from>
    <xdr:to>
      <xdr:col>10</xdr:col>
      <xdr:colOff>196850</xdr:colOff>
      <xdr:row>169</xdr:row>
      <xdr:rowOff>498475</xdr:rowOff>
    </xdr:to>
    <xdr:pic>
      <xdr:nvPicPr>
        <xdr:cNvPr id="5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7714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5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7714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5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7714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169</xdr:row>
      <xdr:rowOff>279400</xdr:rowOff>
    </xdr:from>
    <xdr:to>
      <xdr:col>10</xdr:col>
      <xdr:colOff>196850</xdr:colOff>
      <xdr:row>169</xdr:row>
      <xdr:rowOff>498475</xdr:rowOff>
    </xdr:to>
    <xdr:pic>
      <xdr:nvPicPr>
        <xdr:cNvPr id="5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7714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5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7714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5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5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5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5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5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5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5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5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5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5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5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5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5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5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5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5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5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5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5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5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5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5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5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5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5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5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5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5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5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5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5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5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5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5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5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5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5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5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5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1422</xdr:row>
      <xdr:rowOff>279400</xdr:rowOff>
    </xdr:from>
    <xdr:to>
      <xdr:col>10</xdr:col>
      <xdr:colOff>196850</xdr:colOff>
      <xdr:row>1422</xdr:row>
      <xdr:rowOff>498475</xdr:rowOff>
    </xdr:to>
    <xdr:pic>
      <xdr:nvPicPr>
        <xdr:cNvPr id="5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5197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1422</xdr:row>
      <xdr:rowOff>279400</xdr:rowOff>
    </xdr:from>
    <xdr:to>
      <xdr:col>3</xdr:col>
      <xdr:colOff>196850</xdr:colOff>
      <xdr:row>1422</xdr:row>
      <xdr:rowOff>498475</xdr:rowOff>
    </xdr:to>
    <xdr:pic>
      <xdr:nvPicPr>
        <xdr:cNvPr id="5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5197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1981200</xdr:colOff>
      <xdr:row>1900</xdr:row>
      <xdr:rowOff>0</xdr:rowOff>
    </xdr:from>
    <xdr:to>
      <xdr:col>3</xdr:col>
      <xdr:colOff>2200275</xdr:colOff>
      <xdr:row>1900</xdr:row>
      <xdr:rowOff>161925</xdr:rowOff>
    </xdr:to>
    <xdr:sp macro="" textlink="">
      <xdr:nvSpPr>
        <xdr:cNvPr id="579" name="AutoShape 6"/>
        <xdr:cNvSpPr>
          <a:spLocks noChangeAspect="1" noChangeArrowheads="1"/>
        </xdr:cNvSpPr>
      </xdr:nvSpPr>
      <xdr:spPr bwMode="auto">
        <a:xfrm>
          <a:off x="5581650" y="1307239575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6350</xdr:colOff>
      <xdr:row>1198</xdr:row>
      <xdr:rowOff>279400</xdr:rowOff>
    </xdr:from>
    <xdr:to>
      <xdr:col>10</xdr:col>
      <xdr:colOff>196850</xdr:colOff>
      <xdr:row>1198</xdr:row>
      <xdr:rowOff>498475</xdr:rowOff>
    </xdr:to>
    <xdr:pic>
      <xdr:nvPicPr>
        <xdr:cNvPr id="5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18851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1198</xdr:row>
      <xdr:rowOff>257175</xdr:rowOff>
    </xdr:from>
    <xdr:to>
      <xdr:col>10</xdr:col>
      <xdr:colOff>514350</xdr:colOff>
      <xdr:row>1198</xdr:row>
      <xdr:rowOff>476250</xdr:rowOff>
    </xdr:to>
    <xdr:pic>
      <xdr:nvPicPr>
        <xdr:cNvPr id="5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188291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1198</xdr:row>
      <xdr:rowOff>279400</xdr:rowOff>
    </xdr:from>
    <xdr:to>
      <xdr:col>3</xdr:col>
      <xdr:colOff>196850</xdr:colOff>
      <xdr:row>1198</xdr:row>
      <xdr:rowOff>498475</xdr:rowOff>
    </xdr:to>
    <xdr:pic>
      <xdr:nvPicPr>
        <xdr:cNvPr id="5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8851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1198</xdr:row>
      <xdr:rowOff>257175</xdr:rowOff>
    </xdr:from>
    <xdr:to>
      <xdr:col>3</xdr:col>
      <xdr:colOff>514350</xdr:colOff>
      <xdr:row>1198</xdr:row>
      <xdr:rowOff>476250</xdr:rowOff>
    </xdr:to>
    <xdr:pic>
      <xdr:nvPicPr>
        <xdr:cNvPr id="5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188291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1454</xdr:row>
      <xdr:rowOff>228600</xdr:rowOff>
    </xdr:from>
    <xdr:to>
      <xdr:col>3</xdr:col>
      <xdr:colOff>260350</xdr:colOff>
      <xdr:row>1454</xdr:row>
      <xdr:rowOff>447675</xdr:rowOff>
    </xdr:to>
    <xdr:pic>
      <xdr:nvPicPr>
        <xdr:cNvPr id="5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120578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1454</xdr:row>
      <xdr:rowOff>231775</xdr:rowOff>
    </xdr:from>
    <xdr:to>
      <xdr:col>3</xdr:col>
      <xdr:colOff>539750</xdr:colOff>
      <xdr:row>1454</xdr:row>
      <xdr:rowOff>450850</xdr:rowOff>
    </xdr:to>
    <xdr:pic>
      <xdr:nvPicPr>
        <xdr:cNvPr id="5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12058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1454</xdr:row>
      <xdr:rowOff>228600</xdr:rowOff>
    </xdr:from>
    <xdr:to>
      <xdr:col>10</xdr:col>
      <xdr:colOff>260350</xdr:colOff>
      <xdr:row>1454</xdr:row>
      <xdr:rowOff>447675</xdr:rowOff>
    </xdr:to>
    <xdr:pic>
      <xdr:nvPicPr>
        <xdr:cNvPr id="5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120578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1454</xdr:row>
      <xdr:rowOff>231775</xdr:rowOff>
    </xdr:from>
    <xdr:to>
      <xdr:col>10</xdr:col>
      <xdr:colOff>539750</xdr:colOff>
      <xdr:row>1454</xdr:row>
      <xdr:rowOff>450850</xdr:rowOff>
    </xdr:to>
    <xdr:pic>
      <xdr:nvPicPr>
        <xdr:cNvPr id="5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12058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1454</xdr:row>
      <xdr:rowOff>228600</xdr:rowOff>
    </xdr:from>
    <xdr:to>
      <xdr:col>3</xdr:col>
      <xdr:colOff>260350</xdr:colOff>
      <xdr:row>1454</xdr:row>
      <xdr:rowOff>447675</xdr:rowOff>
    </xdr:to>
    <xdr:pic>
      <xdr:nvPicPr>
        <xdr:cNvPr id="5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120578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1454</xdr:row>
      <xdr:rowOff>231775</xdr:rowOff>
    </xdr:from>
    <xdr:to>
      <xdr:col>3</xdr:col>
      <xdr:colOff>539750</xdr:colOff>
      <xdr:row>1454</xdr:row>
      <xdr:rowOff>450850</xdr:rowOff>
    </xdr:to>
    <xdr:pic>
      <xdr:nvPicPr>
        <xdr:cNvPr id="5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12058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1454</xdr:row>
      <xdr:rowOff>228600</xdr:rowOff>
    </xdr:from>
    <xdr:to>
      <xdr:col>3</xdr:col>
      <xdr:colOff>260350</xdr:colOff>
      <xdr:row>1454</xdr:row>
      <xdr:rowOff>447675</xdr:rowOff>
    </xdr:to>
    <xdr:pic>
      <xdr:nvPicPr>
        <xdr:cNvPr id="5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120578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1454</xdr:row>
      <xdr:rowOff>231775</xdr:rowOff>
    </xdr:from>
    <xdr:to>
      <xdr:col>3</xdr:col>
      <xdr:colOff>539750</xdr:colOff>
      <xdr:row>1454</xdr:row>
      <xdr:rowOff>450850</xdr:rowOff>
    </xdr:to>
    <xdr:pic>
      <xdr:nvPicPr>
        <xdr:cNvPr id="5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12058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1454</xdr:row>
      <xdr:rowOff>228600</xdr:rowOff>
    </xdr:from>
    <xdr:to>
      <xdr:col>10</xdr:col>
      <xdr:colOff>260350</xdr:colOff>
      <xdr:row>1454</xdr:row>
      <xdr:rowOff>447675</xdr:rowOff>
    </xdr:to>
    <xdr:pic>
      <xdr:nvPicPr>
        <xdr:cNvPr id="5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120578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1454</xdr:row>
      <xdr:rowOff>231775</xdr:rowOff>
    </xdr:from>
    <xdr:to>
      <xdr:col>10</xdr:col>
      <xdr:colOff>539750</xdr:colOff>
      <xdr:row>1454</xdr:row>
      <xdr:rowOff>450850</xdr:rowOff>
    </xdr:to>
    <xdr:pic>
      <xdr:nvPicPr>
        <xdr:cNvPr id="5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12058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1454</xdr:row>
      <xdr:rowOff>228600</xdr:rowOff>
    </xdr:from>
    <xdr:to>
      <xdr:col>3</xdr:col>
      <xdr:colOff>260350</xdr:colOff>
      <xdr:row>1454</xdr:row>
      <xdr:rowOff>447675</xdr:rowOff>
    </xdr:to>
    <xdr:pic>
      <xdr:nvPicPr>
        <xdr:cNvPr id="5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120578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1454</xdr:row>
      <xdr:rowOff>231775</xdr:rowOff>
    </xdr:from>
    <xdr:to>
      <xdr:col>3</xdr:col>
      <xdr:colOff>539750</xdr:colOff>
      <xdr:row>1454</xdr:row>
      <xdr:rowOff>450850</xdr:rowOff>
    </xdr:to>
    <xdr:pic>
      <xdr:nvPicPr>
        <xdr:cNvPr id="5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12058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1454</xdr:row>
      <xdr:rowOff>228600</xdr:rowOff>
    </xdr:from>
    <xdr:to>
      <xdr:col>10</xdr:col>
      <xdr:colOff>260350</xdr:colOff>
      <xdr:row>1454</xdr:row>
      <xdr:rowOff>447675</xdr:rowOff>
    </xdr:to>
    <xdr:pic>
      <xdr:nvPicPr>
        <xdr:cNvPr id="5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120578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1454</xdr:row>
      <xdr:rowOff>231775</xdr:rowOff>
    </xdr:from>
    <xdr:to>
      <xdr:col>10</xdr:col>
      <xdr:colOff>539750</xdr:colOff>
      <xdr:row>1454</xdr:row>
      <xdr:rowOff>450850</xdr:rowOff>
    </xdr:to>
    <xdr:pic>
      <xdr:nvPicPr>
        <xdr:cNvPr id="5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12058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1461</xdr:row>
      <xdr:rowOff>228600</xdr:rowOff>
    </xdr:from>
    <xdr:to>
      <xdr:col>3</xdr:col>
      <xdr:colOff>260350</xdr:colOff>
      <xdr:row>1461</xdr:row>
      <xdr:rowOff>447675</xdr:rowOff>
    </xdr:to>
    <xdr:pic>
      <xdr:nvPicPr>
        <xdr:cNvPr id="5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127702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1461</xdr:row>
      <xdr:rowOff>231775</xdr:rowOff>
    </xdr:from>
    <xdr:to>
      <xdr:col>3</xdr:col>
      <xdr:colOff>539750</xdr:colOff>
      <xdr:row>1461</xdr:row>
      <xdr:rowOff>450850</xdr:rowOff>
    </xdr:to>
    <xdr:pic>
      <xdr:nvPicPr>
        <xdr:cNvPr id="5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127706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1461</xdr:row>
      <xdr:rowOff>228600</xdr:rowOff>
    </xdr:from>
    <xdr:to>
      <xdr:col>10</xdr:col>
      <xdr:colOff>260350</xdr:colOff>
      <xdr:row>1461</xdr:row>
      <xdr:rowOff>447675</xdr:rowOff>
    </xdr:to>
    <xdr:pic>
      <xdr:nvPicPr>
        <xdr:cNvPr id="6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127702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1461</xdr:row>
      <xdr:rowOff>231775</xdr:rowOff>
    </xdr:from>
    <xdr:to>
      <xdr:col>10</xdr:col>
      <xdr:colOff>539750</xdr:colOff>
      <xdr:row>1461</xdr:row>
      <xdr:rowOff>450850</xdr:rowOff>
    </xdr:to>
    <xdr:pic>
      <xdr:nvPicPr>
        <xdr:cNvPr id="6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127706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1461</xdr:row>
      <xdr:rowOff>228600</xdr:rowOff>
    </xdr:from>
    <xdr:to>
      <xdr:col>3</xdr:col>
      <xdr:colOff>260350</xdr:colOff>
      <xdr:row>1461</xdr:row>
      <xdr:rowOff>447675</xdr:rowOff>
    </xdr:to>
    <xdr:pic>
      <xdr:nvPicPr>
        <xdr:cNvPr id="6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127702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1461</xdr:row>
      <xdr:rowOff>231775</xdr:rowOff>
    </xdr:from>
    <xdr:to>
      <xdr:col>3</xdr:col>
      <xdr:colOff>539750</xdr:colOff>
      <xdr:row>1461</xdr:row>
      <xdr:rowOff>450850</xdr:rowOff>
    </xdr:to>
    <xdr:pic>
      <xdr:nvPicPr>
        <xdr:cNvPr id="6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127706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1461</xdr:row>
      <xdr:rowOff>228600</xdr:rowOff>
    </xdr:from>
    <xdr:to>
      <xdr:col>3</xdr:col>
      <xdr:colOff>260350</xdr:colOff>
      <xdr:row>1461</xdr:row>
      <xdr:rowOff>447675</xdr:rowOff>
    </xdr:to>
    <xdr:pic>
      <xdr:nvPicPr>
        <xdr:cNvPr id="6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127702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1461</xdr:row>
      <xdr:rowOff>231775</xdr:rowOff>
    </xdr:from>
    <xdr:to>
      <xdr:col>3</xdr:col>
      <xdr:colOff>539750</xdr:colOff>
      <xdr:row>1461</xdr:row>
      <xdr:rowOff>450850</xdr:rowOff>
    </xdr:to>
    <xdr:pic>
      <xdr:nvPicPr>
        <xdr:cNvPr id="6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127706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1461</xdr:row>
      <xdr:rowOff>228600</xdr:rowOff>
    </xdr:from>
    <xdr:to>
      <xdr:col>10</xdr:col>
      <xdr:colOff>260350</xdr:colOff>
      <xdr:row>1461</xdr:row>
      <xdr:rowOff>447675</xdr:rowOff>
    </xdr:to>
    <xdr:pic>
      <xdr:nvPicPr>
        <xdr:cNvPr id="6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127702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1461</xdr:row>
      <xdr:rowOff>231775</xdr:rowOff>
    </xdr:from>
    <xdr:to>
      <xdr:col>10</xdr:col>
      <xdr:colOff>539750</xdr:colOff>
      <xdr:row>1461</xdr:row>
      <xdr:rowOff>450850</xdr:rowOff>
    </xdr:to>
    <xdr:pic>
      <xdr:nvPicPr>
        <xdr:cNvPr id="6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127706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1461</xdr:row>
      <xdr:rowOff>228600</xdr:rowOff>
    </xdr:from>
    <xdr:to>
      <xdr:col>3</xdr:col>
      <xdr:colOff>260350</xdr:colOff>
      <xdr:row>1461</xdr:row>
      <xdr:rowOff>447675</xdr:rowOff>
    </xdr:to>
    <xdr:pic>
      <xdr:nvPicPr>
        <xdr:cNvPr id="6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127702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1461</xdr:row>
      <xdr:rowOff>231775</xdr:rowOff>
    </xdr:from>
    <xdr:to>
      <xdr:col>3</xdr:col>
      <xdr:colOff>539750</xdr:colOff>
      <xdr:row>1461</xdr:row>
      <xdr:rowOff>450850</xdr:rowOff>
    </xdr:to>
    <xdr:pic>
      <xdr:nvPicPr>
        <xdr:cNvPr id="6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127706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1461</xdr:row>
      <xdr:rowOff>228600</xdr:rowOff>
    </xdr:from>
    <xdr:to>
      <xdr:col>10</xdr:col>
      <xdr:colOff>260350</xdr:colOff>
      <xdr:row>1461</xdr:row>
      <xdr:rowOff>447675</xdr:rowOff>
    </xdr:to>
    <xdr:pic>
      <xdr:nvPicPr>
        <xdr:cNvPr id="6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127702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1461</xdr:row>
      <xdr:rowOff>231775</xdr:rowOff>
    </xdr:from>
    <xdr:to>
      <xdr:col>10</xdr:col>
      <xdr:colOff>539750</xdr:colOff>
      <xdr:row>1461</xdr:row>
      <xdr:rowOff>450850</xdr:rowOff>
    </xdr:to>
    <xdr:pic>
      <xdr:nvPicPr>
        <xdr:cNvPr id="6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127706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1559</xdr:row>
      <xdr:rowOff>279400</xdr:rowOff>
    </xdr:from>
    <xdr:to>
      <xdr:col>10</xdr:col>
      <xdr:colOff>196850</xdr:colOff>
      <xdr:row>1559</xdr:row>
      <xdr:rowOff>498475</xdr:rowOff>
    </xdr:to>
    <xdr:pic>
      <xdr:nvPicPr>
        <xdr:cNvPr id="6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06039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1559</xdr:row>
      <xdr:rowOff>257175</xdr:rowOff>
    </xdr:from>
    <xdr:to>
      <xdr:col>10</xdr:col>
      <xdr:colOff>514350</xdr:colOff>
      <xdr:row>1559</xdr:row>
      <xdr:rowOff>476250</xdr:rowOff>
    </xdr:to>
    <xdr:pic>
      <xdr:nvPicPr>
        <xdr:cNvPr id="6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206017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1559</xdr:row>
      <xdr:rowOff>279400</xdr:rowOff>
    </xdr:from>
    <xdr:to>
      <xdr:col>3</xdr:col>
      <xdr:colOff>196850</xdr:colOff>
      <xdr:row>1559</xdr:row>
      <xdr:rowOff>498475</xdr:rowOff>
    </xdr:to>
    <xdr:pic>
      <xdr:nvPicPr>
        <xdr:cNvPr id="6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06039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1559</xdr:row>
      <xdr:rowOff>257175</xdr:rowOff>
    </xdr:from>
    <xdr:to>
      <xdr:col>3</xdr:col>
      <xdr:colOff>514350</xdr:colOff>
      <xdr:row>1559</xdr:row>
      <xdr:rowOff>476250</xdr:rowOff>
    </xdr:to>
    <xdr:pic>
      <xdr:nvPicPr>
        <xdr:cNvPr id="6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06017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6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052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</xdr:row>
      <xdr:rowOff>231775</xdr:rowOff>
    </xdr:from>
    <xdr:to>
      <xdr:col>3</xdr:col>
      <xdr:colOff>539750</xdr:colOff>
      <xdr:row>16</xdr:row>
      <xdr:rowOff>450850</xdr:rowOff>
    </xdr:to>
    <xdr:pic>
      <xdr:nvPicPr>
        <xdr:cNvPr id="6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0528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</xdr:row>
      <xdr:rowOff>228600</xdr:rowOff>
    </xdr:from>
    <xdr:to>
      <xdr:col>10</xdr:col>
      <xdr:colOff>260350</xdr:colOff>
      <xdr:row>16</xdr:row>
      <xdr:rowOff>447675</xdr:rowOff>
    </xdr:to>
    <xdr:pic>
      <xdr:nvPicPr>
        <xdr:cNvPr id="6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052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</xdr:row>
      <xdr:rowOff>231775</xdr:rowOff>
    </xdr:from>
    <xdr:to>
      <xdr:col>10</xdr:col>
      <xdr:colOff>539750</xdr:colOff>
      <xdr:row>16</xdr:row>
      <xdr:rowOff>450850</xdr:rowOff>
    </xdr:to>
    <xdr:pic>
      <xdr:nvPicPr>
        <xdr:cNvPr id="6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0528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6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052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</xdr:row>
      <xdr:rowOff>231775</xdr:rowOff>
    </xdr:from>
    <xdr:to>
      <xdr:col>3</xdr:col>
      <xdr:colOff>539750</xdr:colOff>
      <xdr:row>16</xdr:row>
      <xdr:rowOff>450850</xdr:rowOff>
    </xdr:to>
    <xdr:pic>
      <xdr:nvPicPr>
        <xdr:cNvPr id="6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0528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6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052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</xdr:row>
      <xdr:rowOff>231775</xdr:rowOff>
    </xdr:from>
    <xdr:to>
      <xdr:col>3</xdr:col>
      <xdr:colOff>539750</xdr:colOff>
      <xdr:row>16</xdr:row>
      <xdr:rowOff>450850</xdr:rowOff>
    </xdr:to>
    <xdr:pic>
      <xdr:nvPicPr>
        <xdr:cNvPr id="6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0528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</xdr:row>
      <xdr:rowOff>228600</xdr:rowOff>
    </xdr:from>
    <xdr:to>
      <xdr:col>10</xdr:col>
      <xdr:colOff>260350</xdr:colOff>
      <xdr:row>16</xdr:row>
      <xdr:rowOff>447675</xdr:rowOff>
    </xdr:to>
    <xdr:pic>
      <xdr:nvPicPr>
        <xdr:cNvPr id="6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052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</xdr:row>
      <xdr:rowOff>231775</xdr:rowOff>
    </xdr:from>
    <xdr:to>
      <xdr:col>10</xdr:col>
      <xdr:colOff>539750</xdr:colOff>
      <xdr:row>16</xdr:row>
      <xdr:rowOff>450850</xdr:rowOff>
    </xdr:to>
    <xdr:pic>
      <xdr:nvPicPr>
        <xdr:cNvPr id="6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0528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6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052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</xdr:row>
      <xdr:rowOff>231775</xdr:rowOff>
    </xdr:from>
    <xdr:to>
      <xdr:col>3</xdr:col>
      <xdr:colOff>539750</xdr:colOff>
      <xdr:row>16</xdr:row>
      <xdr:rowOff>450850</xdr:rowOff>
    </xdr:to>
    <xdr:pic>
      <xdr:nvPicPr>
        <xdr:cNvPr id="6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0528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</xdr:row>
      <xdr:rowOff>228600</xdr:rowOff>
    </xdr:from>
    <xdr:to>
      <xdr:col>10</xdr:col>
      <xdr:colOff>260350</xdr:colOff>
      <xdr:row>16</xdr:row>
      <xdr:rowOff>447675</xdr:rowOff>
    </xdr:to>
    <xdr:pic>
      <xdr:nvPicPr>
        <xdr:cNvPr id="6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052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</xdr:row>
      <xdr:rowOff>231775</xdr:rowOff>
    </xdr:from>
    <xdr:to>
      <xdr:col>10</xdr:col>
      <xdr:colOff>539750</xdr:colOff>
      <xdr:row>16</xdr:row>
      <xdr:rowOff>450850</xdr:rowOff>
    </xdr:to>
    <xdr:pic>
      <xdr:nvPicPr>
        <xdr:cNvPr id="6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0528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</xdr:row>
      <xdr:rowOff>228600</xdr:rowOff>
    </xdr:from>
    <xdr:to>
      <xdr:col>3</xdr:col>
      <xdr:colOff>260350</xdr:colOff>
      <xdr:row>20</xdr:row>
      <xdr:rowOff>447675</xdr:rowOff>
    </xdr:to>
    <xdr:pic>
      <xdr:nvPicPr>
        <xdr:cNvPr id="6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3554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</xdr:row>
      <xdr:rowOff>231775</xdr:rowOff>
    </xdr:from>
    <xdr:to>
      <xdr:col>3</xdr:col>
      <xdr:colOff>539750</xdr:colOff>
      <xdr:row>20</xdr:row>
      <xdr:rowOff>450850</xdr:rowOff>
    </xdr:to>
    <xdr:pic>
      <xdr:nvPicPr>
        <xdr:cNvPr id="6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3557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</xdr:row>
      <xdr:rowOff>228600</xdr:rowOff>
    </xdr:from>
    <xdr:to>
      <xdr:col>10</xdr:col>
      <xdr:colOff>260350</xdr:colOff>
      <xdr:row>20</xdr:row>
      <xdr:rowOff>447675</xdr:rowOff>
    </xdr:to>
    <xdr:pic>
      <xdr:nvPicPr>
        <xdr:cNvPr id="6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3554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</xdr:row>
      <xdr:rowOff>231775</xdr:rowOff>
    </xdr:from>
    <xdr:to>
      <xdr:col>10</xdr:col>
      <xdr:colOff>539750</xdr:colOff>
      <xdr:row>20</xdr:row>
      <xdr:rowOff>450850</xdr:rowOff>
    </xdr:to>
    <xdr:pic>
      <xdr:nvPicPr>
        <xdr:cNvPr id="6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3557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</xdr:row>
      <xdr:rowOff>228600</xdr:rowOff>
    </xdr:from>
    <xdr:to>
      <xdr:col>3</xdr:col>
      <xdr:colOff>260350</xdr:colOff>
      <xdr:row>20</xdr:row>
      <xdr:rowOff>447675</xdr:rowOff>
    </xdr:to>
    <xdr:pic>
      <xdr:nvPicPr>
        <xdr:cNvPr id="6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3554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</xdr:row>
      <xdr:rowOff>231775</xdr:rowOff>
    </xdr:from>
    <xdr:to>
      <xdr:col>3</xdr:col>
      <xdr:colOff>539750</xdr:colOff>
      <xdr:row>20</xdr:row>
      <xdr:rowOff>450850</xdr:rowOff>
    </xdr:to>
    <xdr:pic>
      <xdr:nvPicPr>
        <xdr:cNvPr id="6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3557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</xdr:row>
      <xdr:rowOff>228600</xdr:rowOff>
    </xdr:from>
    <xdr:to>
      <xdr:col>3</xdr:col>
      <xdr:colOff>260350</xdr:colOff>
      <xdr:row>20</xdr:row>
      <xdr:rowOff>447675</xdr:rowOff>
    </xdr:to>
    <xdr:pic>
      <xdr:nvPicPr>
        <xdr:cNvPr id="6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3554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</xdr:row>
      <xdr:rowOff>231775</xdr:rowOff>
    </xdr:from>
    <xdr:to>
      <xdr:col>3</xdr:col>
      <xdr:colOff>539750</xdr:colOff>
      <xdr:row>20</xdr:row>
      <xdr:rowOff>450850</xdr:rowOff>
    </xdr:to>
    <xdr:pic>
      <xdr:nvPicPr>
        <xdr:cNvPr id="6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3557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</xdr:row>
      <xdr:rowOff>228600</xdr:rowOff>
    </xdr:from>
    <xdr:to>
      <xdr:col>10</xdr:col>
      <xdr:colOff>260350</xdr:colOff>
      <xdr:row>20</xdr:row>
      <xdr:rowOff>447675</xdr:rowOff>
    </xdr:to>
    <xdr:pic>
      <xdr:nvPicPr>
        <xdr:cNvPr id="6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3554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</xdr:row>
      <xdr:rowOff>231775</xdr:rowOff>
    </xdr:from>
    <xdr:to>
      <xdr:col>10</xdr:col>
      <xdr:colOff>539750</xdr:colOff>
      <xdr:row>20</xdr:row>
      <xdr:rowOff>450850</xdr:rowOff>
    </xdr:to>
    <xdr:pic>
      <xdr:nvPicPr>
        <xdr:cNvPr id="6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3557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</xdr:row>
      <xdr:rowOff>228600</xdr:rowOff>
    </xdr:from>
    <xdr:to>
      <xdr:col>3</xdr:col>
      <xdr:colOff>260350</xdr:colOff>
      <xdr:row>20</xdr:row>
      <xdr:rowOff>447675</xdr:rowOff>
    </xdr:to>
    <xdr:pic>
      <xdr:nvPicPr>
        <xdr:cNvPr id="6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3554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</xdr:row>
      <xdr:rowOff>231775</xdr:rowOff>
    </xdr:from>
    <xdr:to>
      <xdr:col>3</xdr:col>
      <xdr:colOff>539750</xdr:colOff>
      <xdr:row>20</xdr:row>
      <xdr:rowOff>450850</xdr:rowOff>
    </xdr:to>
    <xdr:pic>
      <xdr:nvPicPr>
        <xdr:cNvPr id="6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3557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</xdr:row>
      <xdr:rowOff>228600</xdr:rowOff>
    </xdr:from>
    <xdr:to>
      <xdr:col>10</xdr:col>
      <xdr:colOff>260350</xdr:colOff>
      <xdr:row>20</xdr:row>
      <xdr:rowOff>447675</xdr:rowOff>
    </xdr:to>
    <xdr:pic>
      <xdr:nvPicPr>
        <xdr:cNvPr id="6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3554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</xdr:row>
      <xdr:rowOff>231775</xdr:rowOff>
    </xdr:from>
    <xdr:to>
      <xdr:col>10</xdr:col>
      <xdr:colOff>539750</xdr:colOff>
      <xdr:row>20</xdr:row>
      <xdr:rowOff>450850</xdr:rowOff>
    </xdr:to>
    <xdr:pic>
      <xdr:nvPicPr>
        <xdr:cNvPr id="6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3557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6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0421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</xdr:row>
      <xdr:rowOff>231775</xdr:rowOff>
    </xdr:from>
    <xdr:to>
      <xdr:col>3</xdr:col>
      <xdr:colOff>539750</xdr:colOff>
      <xdr:row>28</xdr:row>
      <xdr:rowOff>450850</xdr:rowOff>
    </xdr:to>
    <xdr:pic>
      <xdr:nvPicPr>
        <xdr:cNvPr id="6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0424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</xdr:row>
      <xdr:rowOff>228600</xdr:rowOff>
    </xdr:from>
    <xdr:to>
      <xdr:col>10</xdr:col>
      <xdr:colOff>260350</xdr:colOff>
      <xdr:row>28</xdr:row>
      <xdr:rowOff>447675</xdr:rowOff>
    </xdr:to>
    <xdr:pic>
      <xdr:nvPicPr>
        <xdr:cNvPr id="6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0421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</xdr:row>
      <xdr:rowOff>231775</xdr:rowOff>
    </xdr:from>
    <xdr:to>
      <xdr:col>10</xdr:col>
      <xdr:colOff>539750</xdr:colOff>
      <xdr:row>28</xdr:row>
      <xdr:rowOff>450850</xdr:rowOff>
    </xdr:to>
    <xdr:pic>
      <xdr:nvPicPr>
        <xdr:cNvPr id="6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0424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6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0421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</xdr:row>
      <xdr:rowOff>231775</xdr:rowOff>
    </xdr:from>
    <xdr:to>
      <xdr:col>3</xdr:col>
      <xdr:colOff>539750</xdr:colOff>
      <xdr:row>28</xdr:row>
      <xdr:rowOff>450850</xdr:rowOff>
    </xdr:to>
    <xdr:pic>
      <xdr:nvPicPr>
        <xdr:cNvPr id="6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0424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6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0421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</xdr:row>
      <xdr:rowOff>231775</xdr:rowOff>
    </xdr:from>
    <xdr:to>
      <xdr:col>3</xdr:col>
      <xdr:colOff>539750</xdr:colOff>
      <xdr:row>28</xdr:row>
      <xdr:rowOff>450850</xdr:rowOff>
    </xdr:to>
    <xdr:pic>
      <xdr:nvPicPr>
        <xdr:cNvPr id="6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0424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</xdr:row>
      <xdr:rowOff>228600</xdr:rowOff>
    </xdr:from>
    <xdr:to>
      <xdr:col>10</xdr:col>
      <xdr:colOff>260350</xdr:colOff>
      <xdr:row>28</xdr:row>
      <xdr:rowOff>447675</xdr:rowOff>
    </xdr:to>
    <xdr:pic>
      <xdr:nvPicPr>
        <xdr:cNvPr id="6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0421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</xdr:row>
      <xdr:rowOff>231775</xdr:rowOff>
    </xdr:from>
    <xdr:to>
      <xdr:col>10</xdr:col>
      <xdr:colOff>539750</xdr:colOff>
      <xdr:row>28</xdr:row>
      <xdr:rowOff>450850</xdr:rowOff>
    </xdr:to>
    <xdr:pic>
      <xdr:nvPicPr>
        <xdr:cNvPr id="6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0424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6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0421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</xdr:row>
      <xdr:rowOff>231775</xdr:rowOff>
    </xdr:from>
    <xdr:to>
      <xdr:col>3</xdr:col>
      <xdr:colOff>539750</xdr:colOff>
      <xdr:row>28</xdr:row>
      <xdr:rowOff>450850</xdr:rowOff>
    </xdr:to>
    <xdr:pic>
      <xdr:nvPicPr>
        <xdr:cNvPr id="6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0424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</xdr:row>
      <xdr:rowOff>228600</xdr:rowOff>
    </xdr:from>
    <xdr:to>
      <xdr:col>10</xdr:col>
      <xdr:colOff>260350</xdr:colOff>
      <xdr:row>28</xdr:row>
      <xdr:rowOff>447675</xdr:rowOff>
    </xdr:to>
    <xdr:pic>
      <xdr:nvPicPr>
        <xdr:cNvPr id="6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0421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</xdr:row>
      <xdr:rowOff>231775</xdr:rowOff>
    </xdr:from>
    <xdr:to>
      <xdr:col>10</xdr:col>
      <xdr:colOff>539750</xdr:colOff>
      <xdr:row>28</xdr:row>
      <xdr:rowOff>450850</xdr:rowOff>
    </xdr:to>
    <xdr:pic>
      <xdr:nvPicPr>
        <xdr:cNvPr id="6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0424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</xdr:row>
      <xdr:rowOff>228600</xdr:rowOff>
    </xdr:from>
    <xdr:to>
      <xdr:col>3</xdr:col>
      <xdr:colOff>260350</xdr:colOff>
      <xdr:row>33</xdr:row>
      <xdr:rowOff>447675</xdr:rowOff>
    </xdr:to>
    <xdr:pic>
      <xdr:nvPicPr>
        <xdr:cNvPr id="6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3945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</xdr:row>
      <xdr:rowOff>231775</xdr:rowOff>
    </xdr:from>
    <xdr:to>
      <xdr:col>3</xdr:col>
      <xdr:colOff>539750</xdr:colOff>
      <xdr:row>33</xdr:row>
      <xdr:rowOff>450850</xdr:rowOff>
    </xdr:to>
    <xdr:pic>
      <xdr:nvPicPr>
        <xdr:cNvPr id="6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3949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</xdr:row>
      <xdr:rowOff>228600</xdr:rowOff>
    </xdr:from>
    <xdr:to>
      <xdr:col>10</xdr:col>
      <xdr:colOff>260350</xdr:colOff>
      <xdr:row>33</xdr:row>
      <xdr:rowOff>447675</xdr:rowOff>
    </xdr:to>
    <xdr:pic>
      <xdr:nvPicPr>
        <xdr:cNvPr id="6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3945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</xdr:row>
      <xdr:rowOff>231775</xdr:rowOff>
    </xdr:from>
    <xdr:to>
      <xdr:col>10</xdr:col>
      <xdr:colOff>539750</xdr:colOff>
      <xdr:row>33</xdr:row>
      <xdr:rowOff>450850</xdr:rowOff>
    </xdr:to>
    <xdr:pic>
      <xdr:nvPicPr>
        <xdr:cNvPr id="6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3949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</xdr:row>
      <xdr:rowOff>228600</xdr:rowOff>
    </xdr:from>
    <xdr:to>
      <xdr:col>3</xdr:col>
      <xdr:colOff>260350</xdr:colOff>
      <xdr:row>33</xdr:row>
      <xdr:rowOff>447675</xdr:rowOff>
    </xdr:to>
    <xdr:pic>
      <xdr:nvPicPr>
        <xdr:cNvPr id="6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3945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</xdr:row>
      <xdr:rowOff>231775</xdr:rowOff>
    </xdr:from>
    <xdr:to>
      <xdr:col>3</xdr:col>
      <xdr:colOff>539750</xdr:colOff>
      <xdr:row>33</xdr:row>
      <xdr:rowOff>450850</xdr:rowOff>
    </xdr:to>
    <xdr:pic>
      <xdr:nvPicPr>
        <xdr:cNvPr id="6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3949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</xdr:row>
      <xdr:rowOff>228600</xdr:rowOff>
    </xdr:from>
    <xdr:to>
      <xdr:col>3</xdr:col>
      <xdr:colOff>260350</xdr:colOff>
      <xdr:row>33</xdr:row>
      <xdr:rowOff>447675</xdr:rowOff>
    </xdr:to>
    <xdr:pic>
      <xdr:nvPicPr>
        <xdr:cNvPr id="6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3945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</xdr:row>
      <xdr:rowOff>231775</xdr:rowOff>
    </xdr:from>
    <xdr:to>
      <xdr:col>3</xdr:col>
      <xdr:colOff>539750</xdr:colOff>
      <xdr:row>33</xdr:row>
      <xdr:rowOff>450850</xdr:rowOff>
    </xdr:to>
    <xdr:pic>
      <xdr:nvPicPr>
        <xdr:cNvPr id="6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3949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</xdr:row>
      <xdr:rowOff>228600</xdr:rowOff>
    </xdr:from>
    <xdr:to>
      <xdr:col>10</xdr:col>
      <xdr:colOff>260350</xdr:colOff>
      <xdr:row>33</xdr:row>
      <xdr:rowOff>447675</xdr:rowOff>
    </xdr:to>
    <xdr:pic>
      <xdr:nvPicPr>
        <xdr:cNvPr id="6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3945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</xdr:row>
      <xdr:rowOff>231775</xdr:rowOff>
    </xdr:from>
    <xdr:to>
      <xdr:col>10</xdr:col>
      <xdr:colOff>539750</xdr:colOff>
      <xdr:row>33</xdr:row>
      <xdr:rowOff>450850</xdr:rowOff>
    </xdr:to>
    <xdr:pic>
      <xdr:nvPicPr>
        <xdr:cNvPr id="6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3949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</xdr:row>
      <xdr:rowOff>228600</xdr:rowOff>
    </xdr:from>
    <xdr:to>
      <xdr:col>3</xdr:col>
      <xdr:colOff>260350</xdr:colOff>
      <xdr:row>33</xdr:row>
      <xdr:rowOff>447675</xdr:rowOff>
    </xdr:to>
    <xdr:pic>
      <xdr:nvPicPr>
        <xdr:cNvPr id="6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3945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</xdr:row>
      <xdr:rowOff>231775</xdr:rowOff>
    </xdr:from>
    <xdr:to>
      <xdr:col>3</xdr:col>
      <xdr:colOff>539750</xdr:colOff>
      <xdr:row>33</xdr:row>
      <xdr:rowOff>450850</xdr:rowOff>
    </xdr:to>
    <xdr:pic>
      <xdr:nvPicPr>
        <xdr:cNvPr id="6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3949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</xdr:row>
      <xdr:rowOff>228600</xdr:rowOff>
    </xdr:from>
    <xdr:to>
      <xdr:col>10</xdr:col>
      <xdr:colOff>260350</xdr:colOff>
      <xdr:row>33</xdr:row>
      <xdr:rowOff>447675</xdr:rowOff>
    </xdr:to>
    <xdr:pic>
      <xdr:nvPicPr>
        <xdr:cNvPr id="6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3945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</xdr:row>
      <xdr:rowOff>231775</xdr:rowOff>
    </xdr:from>
    <xdr:to>
      <xdr:col>10</xdr:col>
      <xdr:colOff>539750</xdr:colOff>
      <xdr:row>33</xdr:row>
      <xdr:rowOff>450850</xdr:rowOff>
    </xdr:to>
    <xdr:pic>
      <xdr:nvPicPr>
        <xdr:cNvPr id="6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3949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42</xdr:row>
      <xdr:rowOff>228600</xdr:rowOff>
    </xdr:from>
    <xdr:to>
      <xdr:col>3</xdr:col>
      <xdr:colOff>260350</xdr:colOff>
      <xdr:row>42</xdr:row>
      <xdr:rowOff>447675</xdr:rowOff>
    </xdr:to>
    <xdr:pic>
      <xdr:nvPicPr>
        <xdr:cNvPr id="6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3120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42</xdr:row>
      <xdr:rowOff>231775</xdr:rowOff>
    </xdr:from>
    <xdr:to>
      <xdr:col>3</xdr:col>
      <xdr:colOff>539750</xdr:colOff>
      <xdr:row>42</xdr:row>
      <xdr:rowOff>450850</xdr:rowOff>
    </xdr:to>
    <xdr:pic>
      <xdr:nvPicPr>
        <xdr:cNvPr id="6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31207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42</xdr:row>
      <xdr:rowOff>228600</xdr:rowOff>
    </xdr:from>
    <xdr:to>
      <xdr:col>10</xdr:col>
      <xdr:colOff>260350</xdr:colOff>
      <xdr:row>42</xdr:row>
      <xdr:rowOff>447675</xdr:rowOff>
    </xdr:to>
    <xdr:pic>
      <xdr:nvPicPr>
        <xdr:cNvPr id="6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3120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42</xdr:row>
      <xdr:rowOff>231775</xdr:rowOff>
    </xdr:from>
    <xdr:to>
      <xdr:col>10</xdr:col>
      <xdr:colOff>539750</xdr:colOff>
      <xdr:row>42</xdr:row>
      <xdr:rowOff>450850</xdr:rowOff>
    </xdr:to>
    <xdr:pic>
      <xdr:nvPicPr>
        <xdr:cNvPr id="6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31207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42</xdr:row>
      <xdr:rowOff>228600</xdr:rowOff>
    </xdr:from>
    <xdr:to>
      <xdr:col>3</xdr:col>
      <xdr:colOff>260350</xdr:colOff>
      <xdr:row>42</xdr:row>
      <xdr:rowOff>447675</xdr:rowOff>
    </xdr:to>
    <xdr:pic>
      <xdr:nvPicPr>
        <xdr:cNvPr id="6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3120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42</xdr:row>
      <xdr:rowOff>231775</xdr:rowOff>
    </xdr:from>
    <xdr:to>
      <xdr:col>3</xdr:col>
      <xdr:colOff>539750</xdr:colOff>
      <xdr:row>42</xdr:row>
      <xdr:rowOff>450850</xdr:rowOff>
    </xdr:to>
    <xdr:pic>
      <xdr:nvPicPr>
        <xdr:cNvPr id="6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31207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42</xdr:row>
      <xdr:rowOff>228600</xdr:rowOff>
    </xdr:from>
    <xdr:to>
      <xdr:col>3</xdr:col>
      <xdr:colOff>260350</xdr:colOff>
      <xdr:row>42</xdr:row>
      <xdr:rowOff>447675</xdr:rowOff>
    </xdr:to>
    <xdr:pic>
      <xdr:nvPicPr>
        <xdr:cNvPr id="6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3120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42</xdr:row>
      <xdr:rowOff>231775</xdr:rowOff>
    </xdr:from>
    <xdr:to>
      <xdr:col>3</xdr:col>
      <xdr:colOff>539750</xdr:colOff>
      <xdr:row>42</xdr:row>
      <xdr:rowOff>450850</xdr:rowOff>
    </xdr:to>
    <xdr:pic>
      <xdr:nvPicPr>
        <xdr:cNvPr id="6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31207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42</xdr:row>
      <xdr:rowOff>228600</xdr:rowOff>
    </xdr:from>
    <xdr:to>
      <xdr:col>10</xdr:col>
      <xdr:colOff>260350</xdr:colOff>
      <xdr:row>42</xdr:row>
      <xdr:rowOff>447675</xdr:rowOff>
    </xdr:to>
    <xdr:pic>
      <xdr:nvPicPr>
        <xdr:cNvPr id="6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3120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42</xdr:row>
      <xdr:rowOff>231775</xdr:rowOff>
    </xdr:from>
    <xdr:to>
      <xdr:col>10</xdr:col>
      <xdr:colOff>539750</xdr:colOff>
      <xdr:row>42</xdr:row>
      <xdr:rowOff>450850</xdr:rowOff>
    </xdr:to>
    <xdr:pic>
      <xdr:nvPicPr>
        <xdr:cNvPr id="6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31207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42</xdr:row>
      <xdr:rowOff>228600</xdr:rowOff>
    </xdr:from>
    <xdr:to>
      <xdr:col>3</xdr:col>
      <xdr:colOff>260350</xdr:colOff>
      <xdr:row>42</xdr:row>
      <xdr:rowOff>447675</xdr:rowOff>
    </xdr:to>
    <xdr:pic>
      <xdr:nvPicPr>
        <xdr:cNvPr id="6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3120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42</xdr:row>
      <xdr:rowOff>231775</xdr:rowOff>
    </xdr:from>
    <xdr:to>
      <xdr:col>3</xdr:col>
      <xdr:colOff>539750</xdr:colOff>
      <xdr:row>42</xdr:row>
      <xdr:rowOff>450850</xdr:rowOff>
    </xdr:to>
    <xdr:pic>
      <xdr:nvPicPr>
        <xdr:cNvPr id="6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31207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42</xdr:row>
      <xdr:rowOff>228600</xdr:rowOff>
    </xdr:from>
    <xdr:to>
      <xdr:col>10</xdr:col>
      <xdr:colOff>260350</xdr:colOff>
      <xdr:row>42</xdr:row>
      <xdr:rowOff>447675</xdr:rowOff>
    </xdr:to>
    <xdr:pic>
      <xdr:nvPicPr>
        <xdr:cNvPr id="6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3120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42</xdr:row>
      <xdr:rowOff>231775</xdr:rowOff>
    </xdr:from>
    <xdr:to>
      <xdr:col>10</xdr:col>
      <xdr:colOff>539750</xdr:colOff>
      <xdr:row>42</xdr:row>
      <xdr:rowOff>450850</xdr:rowOff>
    </xdr:to>
    <xdr:pic>
      <xdr:nvPicPr>
        <xdr:cNvPr id="6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31207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47</xdr:row>
      <xdr:rowOff>228600</xdr:rowOff>
    </xdr:from>
    <xdr:to>
      <xdr:col>3</xdr:col>
      <xdr:colOff>260350</xdr:colOff>
      <xdr:row>47</xdr:row>
      <xdr:rowOff>447675</xdr:rowOff>
    </xdr:to>
    <xdr:pic>
      <xdr:nvPicPr>
        <xdr:cNvPr id="6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3526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47</xdr:row>
      <xdr:rowOff>231775</xdr:rowOff>
    </xdr:from>
    <xdr:to>
      <xdr:col>3</xdr:col>
      <xdr:colOff>539750</xdr:colOff>
      <xdr:row>47</xdr:row>
      <xdr:rowOff>450850</xdr:rowOff>
    </xdr:to>
    <xdr:pic>
      <xdr:nvPicPr>
        <xdr:cNvPr id="6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35264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47</xdr:row>
      <xdr:rowOff>228600</xdr:rowOff>
    </xdr:from>
    <xdr:to>
      <xdr:col>10</xdr:col>
      <xdr:colOff>260350</xdr:colOff>
      <xdr:row>47</xdr:row>
      <xdr:rowOff>447675</xdr:rowOff>
    </xdr:to>
    <xdr:pic>
      <xdr:nvPicPr>
        <xdr:cNvPr id="6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3526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47</xdr:row>
      <xdr:rowOff>231775</xdr:rowOff>
    </xdr:from>
    <xdr:to>
      <xdr:col>10</xdr:col>
      <xdr:colOff>539750</xdr:colOff>
      <xdr:row>47</xdr:row>
      <xdr:rowOff>450850</xdr:rowOff>
    </xdr:to>
    <xdr:pic>
      <xdr:nvPicPr>
        <xdr:cNvPr id="6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35264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47</xdr:row>
      <xdr:rowOff>228600</xdr:rowOff>
    </xdr:from>
    <xdr:to>
      <xdr:col>3</xdr:col>
      <xdr:colOff>260350</xdr:colOff>
      <xdr:row>47</xdr:row>
      <xdr:rowOff>447675</xdr:rowOff>
    </xdr:to>
    <xdr:pic>
      <xdr:nvPicPr>
        <xdr:cNvPr id="6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3526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47</xdr:row>
      <xdr:rowOff>231775</xdr:rowOff>
    </xdr:from>
    <xdr:to>
      <xdr:col>3</xdr:col>
      <xdr:colOff>539750</xdr:colOff>
      <xdr:row>47</xdr:row>
      <xdr:rowOff>450850</xdr:rowOff>
    </xdr:to>
    <xdr:pic>
      <xdr:nvPicPr>
        <xdr:cNvPr id="6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35264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47</xdr:row>
      <xdr:rowOff>228600</xdr:rowOff>
    </xdr:from>
    <xdr:to>
      <xdr:col>3</xdr:col>
      <xdr:colOff>260350</xdr:colOff>
      <xdr:row>47</xdr:row>
      <xdr:rowOff>447675</xdr:rowOff>
    </xdr:to>
    <xdr:pic>
      <xdr:nvPicPr>
        <xdr:cNvPr id="6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3526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47</xdr:row>
      <xdr:rowOff>231775</xdr:rowOff>
    </xdr:from>
    <xdr:to>
      <xdr:col>3</xdr:col>
      <xdr:colOff>539750</xdr:colOff>
      <xdr:row>47</xdr:row>
      <xdr:rowOff>450850</xdr:rowOff>
    </xdr:to>
    <xdr:pic>
      <xdr:nvPicPr>
        <xdr:cNvPr id="6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35264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47</xdr:row>
      <xdr:rowOff>228600</xdr:rowOff>
    </xdr:from>
    <xdr:to>
      <xdr:col>10</xdr:col>
      <xdr:colOff>260350</xdr:colOff>
      <xdr:row>47</xdr:row>
      <xdr:rowOff>447675</xdr:rowOff>
    </xdr:to>
    <xdr:pic>
      <xdr:nvPicPr>
        <xdr:cNvPr id="6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3526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47</xdr:row>
      <xdr:rowOff>231775</xdr:rowOff>
    </xdr:from>
    <xdr:to>
      <xdr:col>10</xdr:col>
      <xdr:colOff>539750</xdr:colOff>
      <xdr:row>47</xdr:row>
      <xdr:rowOff>450850</xdr:rowOff>
    </xdr:to>
    <xdr:pic>
      <xdr:nvPicPr>
        <xdr:cNvPr id="6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35264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47</xdr:row>
      <xdr:rowOff>228600</xdr:rowOff>
    </xdr:from>
    <xdr:to>
      <xdr:col>3</xdr:col>
      <xdr:colOff>260350</xdr:colOff>
      <xdr:row>47</xdr:row>
      <xdr:rowOff>447675</xdr:rowOff>
    </xdr:to>
    <xdr:pic>
      <xdr:nvPicPr>
        <xdr:cNvPr id="6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3526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47</xdr:row>
      <xdr:rowOff>231775</xdr:rowOff>
    </xdr:from>
    <xdr:to>
      <xdr:col>3</xdr:col>
      <xdr:colOff>539750</xdr:colOff>
      <xdr:row>47</xdr:row>
      <xdr:rowOff>450850</xdr:rowOff>
    </xdr:to>
    <xdr:pic>
      <xdr:nvPicPr>
        <xdr:cNvPr id="6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35264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47</xdr:row>
      <xdr:rowOff>228600</xdr:rowOff>
    </xdr:from>
    <xdr:to>
      <xdr:col>10</xdr:col>
      <xdr:colOff>260350</xdr:colOff>
      <xdr:row>47</xdr:row>
      <xdr:rowOff>447675</xdr:rowOff>
    </xdr:to>
    <xdr:pic>
      <xdr:nvPicPr>
        <xdr:cNvPr id="6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3526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47</xdr:row>
      <xdr:rowOff>231775</xdr:rowOff>
    </xdr:from>
    <xdr:to>
      <xdr:col>10</xdr:col>
      <xdr:colOff>539750</xdr:colOff>
      <xdr:row>47</xdr:row>
      <xdr:rowOff>450850</xdr:rowOff>
    </xdr:to>
    <xdr:pic>
      <xdr:nvPicPr>
        <xdr:cNvPr id="6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35264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55</xdr:row>
      <xdr:rowOff>228600</xdr:rowOff>
    </xdr:from>
    <xdr:to>
      <xdr:col>3</xdr:col>
      <xdr:colOff>260350</xdr:colOff>
      <xdr:row>55</xdr:row>
      <xdr:rowOff>447675</xdr:rowOff>
    </xdr:to>
    <xdr:pic>
      <xdr:nvPicPr>
        <xdr:cNvPr id="7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4201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55</xdr:row>
      <xdr:rowOff>231775</xdr:rowOff>
    </xdr:from>
    <xdr:to>
      <xdr:col>3</xdr:col>
      <xdr:colOff>539750</xdr:colOff>
      <xdr:row>55</xdr:row>
      <xdr:rowOff>450850</xdr:rowOff>
    </xdr:to>
    <xdr:pic>
      <xdr:nvPicPr>
        <xdr:cNvPr id="7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42017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55</xdr:row>
      <xdr:rowOff>228600</xdr:rowOff>
    </xdr:from>
    <xdr:to>
      <xdr:col>10</xdr:col>
      <xdr:colOff>260350</xdr:colOff>
      <xdr:row>55</xdr:row>
      <xdr:rowOff>447675</xdr:rowOff>
    </xdr:to>
    <xdr:pic>
      <xdr:nvPicPr>
        <xdr:cNvPr id="7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4201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55</xdr:row>
      <xdr:rowOff>231775</xdr:rowOff>
    </xdr:from>
    <xdr:to>
      <xdr:col>10</xdr:col>
      <xdr:colOff>539750</xdr:colOff>
      <xdr:row>55</xdr:row>
      <xdr:rowOff>450850</xdr:rowOff>
    </xdr:to>
    <xdr:pic>
      <xdr:nvPicPr>
        <xdr:cNvPr id="7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42017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55</xdr:row>
      <xdr:rowOff>228600</xdr:rowOff>
    </xdr:from>
    <xdr:to>
      <xdr:col>3</xdr:col>
      <xdr:colOff>260350</xdr:colOff>
      <xdr:row>55</xdr:row>
      <xdr:rowOff>447675</xdr:rowOff>
    </xdr:to>
    <xdr:pic>
      <xdr:nvPicPr>
        <xdr:cNvPr id="7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4201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55</xdr:row>
      <xdr:rowOff>231775</xdr:rowOff>
    </xdr:from>
    <xdr:to>
      <xdr:col>3</xdr:col>
      <xdr:colOff>539750</xdr:colOff>
      <xdr:row>55</xdr:row>
      <xdr:rowOff>450850</xdr:rowOff>
    </xdr:to>
    <xdr:pic>
      <xdr:nvPicPr>
        <xdr:cNvPr id="7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42017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55</xdr:row>
      <xdr:rowOff>228600</xdr:rowOff>
    </xdr:from>
    <xdr:to>
      <xdr:col>3</xdr:col>
      <xdr:colOff>260350</xdr:colOff>
      <xdr:row>55</xdr:row>
      <xdr:rowOff>447675</xdr:rowOff>
    </xdr:to>
    <xdr:pic>
      <xdr:nvPicPr>
        <xdr:cNvPr id="7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4201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55</xdr:row>
      <xdr:rowOff>231775</xdr:rowOff>
    </xdr:from>
    <xdr:to>
      <xdr:col>3</xdr:col>
      <xdr:colOff>539750</xdr:colOff>
      <xdr:row>55</xdr:row>
      <xdr:rowOff>450850</xdr:rowOff>
    </xdr:to>
    <xdr:pic>
      <xdr:nvPicPr>
        <xdr:cNvPr id="7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42017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55</xdr:row>
      <xdr:rowOff>228600</xdr:rowOff>
    </xdr:from>
    <xdr:to>
      <xdr:col>10</xdr:col>
      <xdr:colOff>260350</xdr:colOff>
      <xdr:row>55</xdr:row>
      <xdr:rowOff>447675</xdr:rowOff>
    </xdr:to>
    <xdr:pic>
      <xdr:nvPicPr>
        <xdr:cNvPr id="7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4201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55</xdr:row>
      <xdr:rowOff>231775</xdr:rowOff>
    </xdr:from>
    <xdr:to>
      <xdr:col>10</xdr:col>
      <xdr:colOff>539750</xdr:colOff>
      <xdr:row>55</xdr:row>
      <xdr:rowOff>450850</xdr:rowOff>
    </xdr:to>
    <xdr:pic>
      <xdr:nvPicPr>
        <xdr:cNvPr id="7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42017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55</xdr:row>
      <xdr:rowOff>228600</xdr:rowOff>
    </xdr:from>
    <xdr:to>
      <xdr:col>3</xdr:col>
      <xdr:colOff>260350</xdr:colOff>
      <xdr:row>55</xdr:row>
      <xdr:rowOff>447675</xdr:rowOff>
    </xdr:to>
    <xdr:pic>
      <xdr:nvPicPr>
        <xdr:cNvPr id="7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4201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55</xdr:row>
      <xdr:rowOff>231775</xdr:rowOff>
    </xdr:from>
    <xdr:to>
      <xdr:col>3</xdr:col>
      <xdr:colOff>539750</xdr:colOff>
      <xdr:row>55</xdr:row>
      <xdr:rowOff>450850</xdr:rowOff>
    </xdr:to>
    <xdr:pic>
      <xdr:nvPicPr>
        <xdr:cNvPr id="7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42017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55</xdr:row>
      <xdr:rowOff>228600</xdr:rowOff>
    </xdr:from>
    <xdr:to>
      <xdr:col>10</xdr:col>
      <xdr:colOff>260350</xdr:colOff>
      <xdr:row>55</xdr:row>
      <xdr:rowOff>447675</xdr:rowOff>
    </xdr:to>
    <xdr:pic>
      <xdr:nvPicPr>
        <xdr:cNvPr id="7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4201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55</xdr:row>
      <xdr:rowOff>231775</xdr:rowOff>
    </xdr:from>
    <xdr:to>
      <xdr:col>10</xdr:col>
      <xdr:colOff>539750</xdr:colOff>
      <xdr:row>55</xdr:row>
      <xdr:rowOff>450850</xdr:rowOff>
    </xdr:to>
    <xdr:pic>
      <xdr:nvPicPr>
        <xdr:cNvPr id="7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42017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60</xdr:row>
      <xdr:rowOff>228600</xdr:rowOff>
    </xdr:from>
    <xdr:to>
      <xdr:col>3</xdr:col>
      <xdr:colOff>260350</xdr:colOff>
      <xdr:row>60</xdr:row>
      <xdr:rowOff>447675</xdr:rowOff>
    </xdr:to>
    <xdr:pic>
      <xdr:nvPicPr>
        <xdr:cNvPr id="7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45939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60</xdr:row>
      <xdr:rowOff>231775</xdr:rowOff>
    </xdr:from>
    <xdr:to>
      <xdr:col>3</xdr:col>
      <xdr:colOff>539750</xdr:colOff>
      <xdr:row>60</xdr:row>
      <xdr:rowOff>450850</xdr:rowOff>
    </xdr:to>
    <xdr:pic>
      <xdr:nvPicPr>
        <xdr:cNvPr id="7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4594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60</xdr:row>
      <xdr:rowOff>228600</xdr:rowOff>
    </xdr:from>
    <xdr:to>
      <xdr:col>10</xdr:col>
      <xdr:colOff>260350</xdr:colOff>
      <xdr:row>60</xdr:row>
      <xdr:rowOff>447675</xdr:rowOff>
    </xdr:to>
    <xdr:pic>
      <xdr:nvPicPr>
        <xdr:cNvPr id="7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45939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60</xdr:row>
      <xdr:rowOff>231775</xdr:rowOff>
    </xdr:from>
    <xdr:to>
      <xdr:col>10</xdr:col>
      <xdr:colOff>539750</xdr:colOff>
      <xdr:row>60</xdr:row>
      <xdr:rowOff>450850</xdr:rowOff>
    </xdr:to>
    <xdr:pic>
      <xdr:nvPicPr>
        <xdr:cNvPr id="7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4594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60</xdr:row>
      <xdr:rowOff>228600</xdr:rowOff>
    </xdr:from>
    <xdr:to>
      <xdr:col>3</xdr:col>
      <xdr:colOff>260350</xdr:colOff>
      <xdr:row>60</xdr:row>
      <xdr:rowOff>447675</xdr:rowOff>
    </xdr:to>
    <xdr:pic>
      <xdr:nvPicPr>
        <xdr:cNvPr id="7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45939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60</xdr:row>
      <xdr:rowOff>231775</xdr:rowOff>
    </xdr:from>
    <xdr:to>
      <xdr:col>3</xdr:col>
      <xdr:colOff>539750</xdr:colOff>
      <xdr:row>60</xdr:row>
      <xdr:rowOff>450850</xdr:rowOff>
    </xdr:to>
    <xdr:pic>
      <xdr:nvPicPr>
        <xdr:cNvPr id="7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4594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60</xdr:row>
      <xdr:rowOff>228600</xdr:rowOff>
    </xdr:from>
    <xdr:to>
      <xdr:col>3</xdr:col>
      <xdr:colOff>260350</xdr:colOff>
      <xdr:row>60</xdr:row>
      <xdr:rowOff>447675</xdr:rowOff>
    </xdr:to>
    <xdr:pic>
      <xdr:nvPicPr>
        <xdr:cNvPr id="7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45939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60</xdr:row>
      <xdr:rowOff>231775</xdr:rowOff>
    </xdr:from>
    <xdr:to>
      <xdr:col>3</xdr:col>
      <xdr:colOff>539750</xdr:colOff>
      <xdr:row>60</xdr:row>
      <xdr:rowOff>450850</xdr:rowOff>
    </xdr:to>
    <xdr:pic>
      <xdr:nvPicPr>
        <xdr:cNvPr id="7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4594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60</xdr:row>
      <xdr:rowOff>228600</xdr:rowOff>
    </xdr:from>
    <xdr:to>
      <xdr:col>10</xdr:col>
      <xdr:colOff>260350</xdr:colOff>
      <xdr:row>60</xdr:row>
      <xdr:rowOff>447675</xdr:rowOff>
    </xdr:to>
    <xdr:pic>
      <xdr:nvPicPr>
        <xdr:cNvPr id="7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45939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60</xdr:row>
      <xdr:rowOff>231775</xdr:rowOff>
    </xdr:from>
    <xdr:to>
      <xdr:col>10</xdr:col>
      <xdr:colOff>539750</xdr:colOff>
      <xdr:row>60</xdr:row>
      <xdr:rowOff>450850</xdr:rowOff>
    </xdr:to>
    <xdr:pic>
      <xdr:nvPicPr>
        <xdr:cNvPr id="7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4594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60</xdr:row>
      <xdr:rowOff>228600</xdr:rowOff>
    </xdr:from>
    <xdr:to>
      <xdr:col>3</xdr:col>
      <xdr:colOff>260350</xdr:colOff>
      <xdr:row>60</xdr:row>
      <xdr:rowOff>447675</xdr:rowOff>
    </xdr:to>
    <xdr:pic>
      <xdr:nvPicPr>
        <xdr:cNvPr id="7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45939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60</xdr:row>
      <xdr:rowOff>231775</xdr:rowOff>
    </xdr:from>
    <xdr:to>
      <xdr:col>3</xdr:col>
      <xdr:colOff>539750</xdr:colOff>
      <xdr:row>60</xdr:row>
      <xdr:rowOff>450850</xdr:rowOff>
    </xdr:to>
    <xdr:pic>
      <xdr:nvPicPr>
        <xdr:cNvPr id="7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4594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60</xdr:row>
      <xdr:rowOff>228600</xdr:rowOff>
    </xdr:from>
    <xdr:to>
      <xdr:col>10</xdr:col>
      <xdr:colOff>260350</xdr:colOff>
      <xdr:row>60</xdr:row>
      <xdr:rowOff>447675</xdr:rowOff>
    </xdr:to>
    <xdr:pic>
      <xdr:nvPicPr>
        <xdr:cNvPr id="7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45939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60</xdr:row>
      <xdr:rowOff>231775</xdr:rowOff>
    </xdr:from>
    <xdr:to>
      <xdr:col>10</xdr:col>
      <xdr:colOff>539750</xdr:colOff>
      <xdr:row>60</xdr:row>
      <xdr:rowOff>450850</xdr:rowOff>
    </xdr:to>
    <xdr:pic>
      <xdr:nvPicPr>
        <xdr:cNvPr id="7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4594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66</xdr:row>
      <xdr:rowOff>228600</xdr:rowOff>
    </xdr:from>
    <xdr:to>
      <xdr:col>3</xdr:col>
      <xdr:colOff>260350</xdr:colOff>
      <xdr:row>66</xdr:row>
      <xdr:rowOff>447675</xdr:rowOff>
    </xdr:to>
    <xdr:pic>
      <xdr:nvPicPr>
        <xdr:cNvPr id="7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50320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66</xdr:row>
      <xdr:rowOff>231775</xdr:rowOff>
    </xdr:from>
    <xdr:to>
      <xdr:col>3</xdr:col>
      <xdr:colOff>539750</xdr:colOff>
      <xdr:row>66</xdr:row>
      <xdr:rowOff>450850</xdr:rowOff>
    </xdr:to>
    <xdr:pic>
      <xdr:nvPicPr>
        <xdr:cNvPr id="7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50323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66</xdr:row>
      <xdr:rowOff>228600</xdr:rowOff>
    </xdr:from>
    <xdr:to>
      <xdr:col>10</xdr:col>
      <xdr:colOff>260350</xdr:colOff>
      <xdr:row>66</xdr:row>
      <xdr:rowOff>447675</xdr:rowOff>
    </xdr:to>
    <xdr:pic>
      <xdr:nvPicPr>
        <xdr:cNvPr id="7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50320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66</xdr:row>
      <xdr:rowOff>231775</xdr:rowOff>
    </xdr:from>
    <xdr:to>
      <xdr:col>10</xdr:col>
      <xdr:colOff>539750</xdr:colOff>
      <xdr:row>66</xdr:row>
      <xdr:rowOff>450850</xdr:rowOff>
    </xdr:to>
    <xdr:pic>
      <xdr:nvPicPr>
        <xdr:cNvPr id="7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50323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66</xdr:row>
      <xdr:rowOff>228600</xdr:rowOff>
    </xdr:from>
    <xdr:to>
      <xdr:col>3</xdr:col>
      <xdr:colOff>260350</xdr:colOff>
      <xdr:row>66</xdr:row>
      <xdr:rowOff>447675</xdr:rowOff>
    </xdr:to>
    <xdr:pic>
      <xdr:nvPicPr>
        <xdr:cNvPr id="7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50320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66</xdr:row>
      <xdr:rowOff>231775</xdr:rowOff>
    </xdr:from>
    <xdr:to>
      <xdr:col>3</xdr:col>
      <xdr:colOff>539750</xdr:colOff>
      <xdr:row>66</xdr:row>
      <xdr:rowOff>450850</xdr:rowOff>
    </xdr:to>
    <xdr:pic>
      <xdr:nvPicPr>
        <xdr:cNvPr id="7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50323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66</xdr:row>
      <xdr:rowOff>228600</xdr:rowOff>
    </xdr:from>
    <xdr:to>
      <xdr:col>3</xdr:col>
      <xdr:colOff>260350</xdr:colOff>
      <xdr:row>66</xdr:row>
      <xdr:rowOff>447675</xdr:rowOff>
    </xdr:to>
    <xdr:pic>
      <xdr:nvPicPr>
        <xdr:cNvPr id="7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50320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66</xdr:row>
      <xdr:rowOff>231775</xdr:rowOff>
    </xdr:from>
    <xdr:to>
      <xdr:col>3</xdr:col>
      <xdr:colOff>539750</xdr:colOff>
      <xdr:row>66</xdr:row>
      <xdr:rowOff>450850</xdr:rowOff>
    </xdr:to>
    <xdr:pic>
      <xdr:nvPicPr>
        <xdr:cNvPr id="7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50323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66</xdr:row>
      <xdr:rowOff>228600</xdr:rowOff>
    </xdr:from>
    <xdr:to>
      <xdr:col>10</xdr:col>
      <xdr:colOff>260350</xdr:colOff>
      <xdr:row>66</xdr:row>
      <xdr:rowOff>447675</xdr:rowOff>
    </xdr:to>
    <xdr:pic>
      <xdr:nvPicPr>
        <xdr:cNvPr id="7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50320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66</xdr:row>
      <xdr:rowOff>231775</xdr:rowOff>
    </xdr:from>
    <xdr:to>
      <xdr:col>10</xdr:col>
      <xdr:colOff>539750</xdr:colOff>
      <xdr:row>66</xdr:row>
      <xdr:rowOff>450850</xdr:rowOff>
    </xdr:to>
    <xdr:pic>
      <xdr:nvPicPr>
        <xdr:cNvPr id="7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50323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66</xdr:row>
      <xdr:rowOff>228600</xdr:rowOff>
    </xdr:from>
    <xdr:to>
      <xdr:col>3</xdr:col>
      <xdr:colOff>260350</xdr:colOff>
      <xdr:row>66</xdr:row>
      <xdr:rowOff>447675</xdr:rowOff>
    </xdr:to>
    <xdr:pic>
      <xdr:nvPicPr>
        <xdr:cNvPr id="7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50320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66</xdr:row>
      <xdr:rowOff>231775</xdr:rowOff>
    </xdr:from>
    <xdr:to>
      <xdr:col>3</xdr:col>
      <xdr:colOff>539750</xdr:colOff>
      <xdr:row>66</xdr:row>
      <xdr:rowOff>450850</xdr:rowOff>
    </xdr:to>
    <xdr:pic>
      <xdr:nvPicPr>
        <xdr:cNvPr id="7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50323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66</xdr:row>
      <xdr:rowOff>228600</xdr:rowOff>
    </xdr:from>
    <xdr:to>
      <xdr:col>10</xdr:col>
      <xdr:colOff>260350</xdr:colOff>
      <xdr:row>66</xdr:row>
      <xdr:rowOff>447675</xdr:rowOff>
    </xdr:to>
    <xdr:pic>
      <xdr:nvPicPr>
        <xdr:cNvPr id="7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50320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66</xdr:row>
      <xdr:rowOff>231775</xdr:rowOff>
    </xdr:from>
    <xdr:to>
      <xdr:col>10</xdr:col>
      <xdr:colOff>539750</xdr:colOff>
      <xdr:row>66</xdr:row>
      <xdr:rowOff>450850</xdr:rowOff>
    </xdr:to>
    <xdr:pic>
      <xdr:nvPicPr>
        <xdr:cNvPr id="7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50323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71</xdr:row>
      <xdr:rowOff>279400</xdr:rowOff>
    </xdr:from>
    <xdr:to>
      <xdr:col>3</xdr:col>
      <xdr:colOff>196850</xdr:colOff>
      <xdr:row>71</xdr:row>
      <xdr:rowOff>498475</xdr:rowOff>
    </xdr:to>
    <xdr:pic>
      <xdr:nvPicPr>
        <xdr:cNvPr id="7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38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71</xdr:row>
      <xdr:rowOff>257175</xdr:rowOff>
    </xdr:from>
    <xdr:to>
      <xdr:col>3</xdr:col>
      <xdr:colOff>514350</xdr:colOff>
      <xdr:row>71</xdr:row>
      <xdr:rowOff>476250</xdr:rowOff>
    </xdr:to>
    <xdr:pic>
      <xdr:nvPicPr>
        <xdr:cNvPr id="7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3778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71</xdr:row>
      <xdr:rowOff>279400</xdr:rowOff>
    </xdr:from>
    <xdr:to>
      <xdr:col>10</xdr:col>
      <xdr:colOff>196850</xdr:colOff>
      <xdr:row>71</xdr:row>
      <xdr:rowOff>498475</xdr:rowOff>
    </xdr:to>
    <xdr:pic>
      <xdr:nvPicPr>
        <xdr:cNvPr id="7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38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71</xdr:row>
      <xdr:rowOff>257175</xdr:rowOff>
    </xdr:from>
    <xdr:to>
      <xdr:col>10</xdr:col>
      <xdr:colOff>514350</xdr:colOff>
      <xdr:row>71</xdr:row>
      <xdr:rowOff>476250</xdr:rowOff>
    </xdr:to>
    <xdr:pic>
      <xdr:nvPicPr>
        <xdr:cNvPr id="7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3778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71</xdr:row>
      <xdr:rowOff>279400</xdr:rowOff>
    </xdr:from>
    <xdr:to>
      <xdr:col>3</xdr:col>
      <xdr:colOff>196850</xdr:colOff>
      <xdr:row>71</xdr:row>
      <xdr:rowOff>498475</xdr:rowOff>
    </xdr:to>
    <xdr:pic>
      <xdr:nvPicPr>
        <xdr:cNvPr id="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38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71</xdr:row>
      <xdr:rowOff>257175</xdr:rowOff>
    </xdr:from>
    <xdr:to>
      <xdr:col>3</xdr:col>
      <xdr:colOff>514350</xdr:colOff>
      <xdr:row>71</xdr:row>
      <xdr:rowOff>476250</xdr:rowOff>
    </xdr:to>
    <xdr:pic>
      <xdr:nvPicPr>
        <xdr:cNvPr id="7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3778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71</xdr:row>
      <xdr:rowOff>279400</xdr:rowOff>
    </xdr:from>
    <xdr:to>
      <xdr:col>3</xdr:col>
      <xdr:colOff>196850</xdr:colOff>
      <xdr:row>71</xdr:row>
      <xdr:rowOff>498475</xdr:rowOff>
    </xdr:to>
    <xdr:pic>
      <xdr:nvPicPr>
        <xdr:cNvPr id="7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38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71</xdr:row>
      <xdr:rowOff>279400</xdr:rowOff>
    </xdr:from>
    <xdr:to>
      <xdr:col>10</xdr:col>
      <xdr:colOff>196850</xdr:colOff>
      <xdr:row>71</xdr:row>
      <xdr:rowOff>498475</xdr:rowOff>
    </xdr:to>
    <xdr:pic>
      <xdr:nvPicPr>
        <xdr:cNvPr id="7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38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71</xdr:row>
      <xdr:rowOff>279400</xdr:rowOff>
    </xdr:from>
    <xdr:to>
      <xdr:col>3</xdr:col>
      <xdr:colOff>196850</xdr:colOff>
      <xdr:row>71</xdr:row>
      <xdr:rowOff>498475</xdr:rowOff>
    </xdr:to>
    <xdr:pic>
      <xdr:nvPicPr>
        <xdr:cNvPr id="7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38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71</xdr:row>
      <xdr:rowOff>279400</xdr:rowOff>
    </xdr:from>
    <xdr:to>
      <xdr:col>3</xdr:col>
      <xdr:colOff>196850</xdr:colOff>
      <xdr:row>71</xdr:row>
      <xdr:rowOff>498475</xdr:rowOff>
    </xdr:to>
    <xdr:pic>
      <xdr:nvPicPr>
        <xdr:cNvPr id="7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38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71</xdr:row>
      <xdr:rowOff>279400</xdr:rowOff>
    </xdr:from>
    <xdr:to>
      <xdr:col>10</xdr:col>
      <xdr:colOff>196850</xdr:colOff>
      <xdr:row>71</xdr:row>
      <xdr:rowOff>498475</xdr:rowOff>
    </xdr:to>
    <xdr:pic>
      <xdr:nvPicPr>
        <xdr:cNvPr id="7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38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71</xdr:row>
      <xdr:rowOff>279400</xdr:rowOff>
    </xdr:from>
    <xdr:to>
      <xdr:col>3</xdr:col>
      <xdr:colOff>196850</xdr:colOff>
      <xdr:row>71</xdr:row>
      <xdr:rowOff>498475</xdr:rowOff>
    </xdr:to>
    <xdr:pic>
      <xdr:nvPicPr>
        <xdr:cNvPr id="7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38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71</xdr:row>
      <xdr:rowOff>228600</xdr:rowOff>
    </xdr:from>
    <xdr:to>
      <xdr:col>3</xdr:col>
      <xdr:colOff>260350</xdr:colOff>
      <xdr:row>71</xdr:row>
      <xdr:rowOff>447675</xdr:rowOff>
    </xdr:to>
    <xdr:pic>
      <xdr:nvPicPr>
        <xdr:cNvPr id="7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5374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71</xdr:row>
      <xdr:rowOff>231775</xdr:rowOff>
    </xdr:from>
    <xdr:to>
      <xdr:col>3</xdr:col>
      <xdr:colOff>539750</xdr:colOff>
      <xdr:row>71</xdr:row>
      <xdr:rowOff>450850</xdr:rowOff>
    </xdr:to>
    <xdr:pic>
      <xdr:nvPicPr>
        <xdr:cNvPr id="7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53752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71</xdr:row>
      <xdr:rowOff>228600</xdr:rowOff>
    </xdr:from>
    <xdr:to>
      <xdr:col>10</xdr:col>
      <xdr:colOff>260350</xdr:colOff>
      <xdr:row>71</xdr:row>
      <xdr:rowOff>447675</xdr:rowOff>
    </xdr:to>
    <xdr:pic>
      <xdr:nvPicPr>
        <xdr:cNvPr id="7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5374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71</xdr:row>
      <xdr:rowOff>231775</xdr:rowOff>
    </xdr:from>
    <xdr:to>
      <xdr:col>10</xdr:col>
      <xdr:colOff>539750</xdr:colOff>
      <xdr:row>71</xdr:row>
      <xdr:rowOff>450850</xdr:rowOff>
    </xdr:to>
    <xdr:pic>
      <xdr:nvPicPr>
        <xdr:cNvPr id="7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53752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71</xdr:row>
      <xdr:rowOff>228600</xdr:rowOff>
    </xdr:from>
    <xdr:to>
      <xdr:col>3</xdr:col>
      <xdr:colOff>260350</xdr:colOff>
      <xdr:row>71</xdr:row>
      <xdr:rowOff>447675</xdr:rowOff>
    </xdr:to>
    <xdr:pic>
      <xdr:nvPicPr>
        <xdr:cNvPr id="7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5374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71</xdr:row>
      <xdr:rowOff>231775</xdr:rowOff>
    </xdr:from>
    <xdr:to>
      <xdr:col>3</xdr:col>
      <xdr:colOff>539750</xdr:colOff>
      <xdr:row>71</xdr:row>
      <xdr:rowOff>450850</xdr:rowOff>
    </xdr:to>
    <xdr:pic>
      <xdr:nvPicPr>
        <xdr:cNvPr id="7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53752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71</xdr:row>
      <xdr:rowOff>228600</xdr:rowOff>
    </xdr:from>
    <xdr:to>
      <xdr:col>3</xdr:col>
      <xdr:colOff>260350</xdr:colOff>
      <xdr:row>71</xdr:row>
      <xdr:rowOff>447675</xdr:rowOff>
    </xdr:to>
    <xdr:pic>
      <xdr:nvPicPr>
        <xdr:cNvPr id="7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5374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71</xdr:row>
      <xdr:rowOff>231775</xdr:rowOff>
    </xdr:from>
    <xdr:to>
      <xdr:col>3</xdr:col>
      <xdr:colOff>539750</xdr:colOff>
      <xdr:row>71</xdr:row>
      <xdr:rowOff>450850</xdr:rowOff>
    </xdr:to>
    <xdr:pic>
      <xdr:nvPicPr>
        <xdr:cNvPr id="7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53752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71</xdr:row>
      <xdr:rowOff>228600</xdr:rowOff>
    </xdr:from>
    <xdr:to>
      <xdr:col>10</xdr:col>
      <xdr:colOff>260350</xdr:colOff>
      <xdr:row>71</xdr:row>
      <xdr:rowOff>447675</xdr:rowOff>
    </xdr:to>
    <xdr:pic>
      <xdr:nvPicPr>
        <xdr:cNvPr id="7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5374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71</xdr:row>
      <xdr:rowOff>231775</xdr:rowOff>
    </xdr:from>
    <xdr:to>
      <xdr:col>10</xdr:col>
      <xdr:colOff>539750</xdr:colOff>
      <xdr:row>71</xdr:row>
      <xdr:rowOff>450850</xdr:rowOff>
    </xdr:to>
    <xdr:pic>
      <xdr:nvPicPr>
        <xdr:cNvPr id="7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53752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71</xdr:row>
      <xdr:rowOff>228600</xdr:rowOff>
    </xdr:from>
    <xdr:to>
      <xdr:col>3</xdr:col>
      <xdr:colOff>260350</xdr:colOff>
      <xdr:row>71</xdr:row>
      <xdr:rowOff>447675</xdr:rowOff>
    </xdr:to>
    <xdr:pic>
      <xdr:nvPicPr>
        <xdr:cNvPr id="7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5374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71</xdr:row>
      <xdr:rowOff>231775</xdr:rowOff>
    </xdr:from>
    <xdr:to>
      <xdr:col>3</xdr:col>
      <xdr:colOff>539750</xdr:colOff>
      <xdr:row>71</xdr:row>
      <xdr:rowOff>450850</xdr:rowOff>
    </xdr:to>
    <xdr:pic>
      <xdr:nvPicPr>
        <xdr:cNvPr id="7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53752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71</xdr:row>
      <xdr:rowOff>228600</xdr:rowOff>
    </xdr:from>
    <xdr:to>
      <xdr:col>10</xdr:col>
      <xdr:colOff>260350</xdr:colOff>
      <xdr:row>71</xdr:row>
      <xdr:rowOff>447675</xdr:rowOff>
    </xdr:to>
    <xdr:pic>
      <xdr:nvPicPr>
        <xdr:cNvPr id="7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5374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71</xdr:row>
      <xdr:rowOff>231775</xdr:rowOff>
    </xdr:from>
    <xdr:to>
      <xdr:col>10</xdr:col>
      <xdr:colOff>539750</xdr:colOff>
      <xdr:row>71</xdr:row>
      <xdr:rowOff>450850</xdr:rowOff>
    </xdr:to>
    <xdr:pic>
      <xdr:nvPicPr>
        <xdr:cNvPr id="7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53752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79</xdr:row>
      <xdr:rowOff>279400</xdr:rowOff>
    </xdr:from>
    <xdr:to>
      <xdr:col>3</xdr:col>
      <xdr:colOff>196850</xdr:colOff>
      <xdr:row>79</xdr:row>
      <xdr:rowOff>498475</xdr:rowOff>
    </xdr:to>
    <xdr:pic>
      <xdr:nvPicPr>
        <xdr:cNvPr id="7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9972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79</xdr:row>
      <xdr:rowOff>257175</xdr:rowOff>
    </xdr:from>
    <xdr:to>
      <xdr:col>3</xdr:col>
      <xdr:colOff>514350</xdr:colOff>
      <xdr:row>79</xdr:row>
      <xdr:rowOff>476250</xdr:rowOff>
    </xdr:to>
    <xdr:pic>
      <xdr:nvPicPr>
        <xdr:cNvPr id="7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9950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79</xdr:row>
      <xdr:rowOff>279400</xdr:rowOff>
    </xdr:from>
    <xdr:to>
      <xdr:col>10</xdr:col>
      <xdr:colOff>196850</xdr:colOff>
      <xdr:row>79</xdr:row>
      <xdr:rowOff>498475</xdr:rowOff>
    </xdr:to>
    <xdr:pic>
      <xdr:nvPicPr>
        <xdr:cNvPr id="7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9972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79</xdr:row>
      <xdr:rowOff>257175</xdr:rowOff>
    </xdr:from>
    <xdr:to>
      <xdr:col>10</xdr:col>
      <xdr:colOff>514350</xdr:colOff>
      <xdr:row>79</xdr:row>
      <xdr:rowOff>476250</xdr:rowOff>
    </xdr:to>
    <xdr:pic>
      <xdr:nvPicPr>
        <xdr:cNvPr id="7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9950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79</xdr:row>
      <xdr:rowOff>279400</xdr:rowOff>
    </xdr:from>
    <xdr:to>
      <xdr:col>3</xdr:col>
      <xdr:colOff>196850</xdr:colOff>
      <xdr:row>79</xdr:row>
      <xdr:rowOff>498475</xdr:rowOff>
    </xdr:to>
    <xdr:pic>
      <xdr:nvPicPr>
        <xdr:cNvPr id="7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9972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79</xdr:row>
      <xdr:rowOff>257175</xdr:rowOff>
    </xdr:from>
    <xdr:to>
      <xdr:col>3</xdr:col>
      <xdr:colOff>514350</xdr:colOff>
      <xdr:row>79</xdr:row>
      <xdr:rowOff>476250</xdr:rowOff>
    </xdr:to>
    <xdr:pic>
      <xdr:nvPicPr>
        <xdr:cNvPr id="7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9950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79</xdr:row>
      <xdr:rowOff>279400</xdr:rowOff>
    </xdr:from>
    <xdr:to>
      <xdr:col>3</xdr:col>
      <xdr:colOff>196850</xdr:colOff>
      <xdr:row>79</xdr:row>
      <xdr:rowOff>498475</xdr:rowOff>
    </xdr:to>
    <xdr:pic>
      <xdr:nvPicPr>
        <xdr:cNvPr id="7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9972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79</xdr:row>
      <xdr:rowOff>279400</xdr:rowOff>
    </xdr:from>
    <xdr:to>
      <xdr:col>10</xdr:col>
      <xdr:colOff>196850</xdr:colOff>
      <xdr:row>79</xdr:row>
      <xdr:rowOff>498475</xdr:rowOff>
    </xdr:to>
    <xdr:pic>
      <xdr:nvPicPr>
        <xdr:cNvPr id="7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9972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79</xdr:row>
      <xdr:rowOff>279400</xdr:rowOff>
    </xdr:from>
    <xdr:to>
      <xdr:col>3</xdr:col>
      <xdr:colOff>196850</xdr:colOff>
      <xdr:row>79</xdr:row>
      <xdr:rowOff>498475</xdr:rowOff>
    </xdr:to>
    <xdr:pic>
      <xdr:nvPicPr>
        <xdr:cNvPr id="7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9972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79</xdr:row>
      <xdr:rowOff>279400</xdr:rowOff>
    </xdr:from>
    <xdr:to>
      <xdr:col>3</xdr:col>
      <xdr:colOff>196850</xdr:colOff>
      <xdr:row>79</xdr:row>
      <xdr:rowOff>498475</xdr:rowOff>
    </xdr:to>
    <xdr:pic>
      <xdr:nvPicPr>
        <xdr:cNvPr id="7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9972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79</xdr:row>
      <xdr:rowOff>279400</xdr:rowOff>
    </xdr:from>
    <xdr:to>
      <xdr:col>10</xdr:col>
      <xdr:colOff>196850</xdr:colOff>
      <xdr:row>79</xdr:row>
      <xdr:rowOff>498475</xdr:rowOff>
    </xdr:to>
    <xdr:pic>
      <xdr:nvPicPr>
        <xdr:cNvPr id="7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9972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79</xdr:row>
      <xdr:rowOff>279400</xdr:rowOff>
    </xdr:from>
    <xdr:to>
      <xdr:col>3</xdr:col>
      <xdr:colOff>196850</xdr:colOff>
      <xdr:row>79</xdr:row>
      <xdr:rowOff>498475</xdr:rowOff>
    </xdr:to>
    <xdr:pic>
      <xdr:nvPicPr>
        <xdr:cNvPr id="7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9972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79</xdr:row>
      <xdr:rowOff>228600</xdr:rowOff>
    </xdr:from>
    <xdr:to>
      <xdr:col>3</xdr:col>
      <xdr:colOff>260350</xdr:colOff>
      <xdr:row>79</xdr:row>
      <xdr:rowOff>447675</xdr:rowOff>
    </xdr:to>
    <xdr:pic>
      <xdr:nvPicPr>
        <xdr:cNvPr id="7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59921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79</xdr:row>
      <xdr:rowOff>231775</xdr:rowOff>
    </xdr:from>
    <xdr:to>
      <xdr:col>3</xdr:col>
      <xdr:colOff>539750</xdr:colOff>
      <xdr:row>79</xdr:row>
      <xdr:rowOff>450850</xdr:rowOff>
    </xdr:to>
    <xdr:pic>
      <xdr:nvPicPr>
        <xdr:cNvPr id="7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59924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79</xdr:row>
      <xdr:rowOff>228600</xdr:rowOff>
    </xdr:from>
    <xdr:to>
      <xdr:col>10</xdr:col>
      <xdr:colOff>260350</xdr:colOff>
      <xdr:row>79</xdr:row>
      <xdr:rowOff>447675</xdr:rowOff>
    </xdr:to>
    <xdr:pic>
      <xdr:nvPicPr>
        <xdr:cNvPr id="7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59921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79</xdr:row>
      <xdr:rowOff>231775</xdr:rowOff>
    </xdr:from>
    <xdr:to>
      <xdr:col>10</xdr:col>
      <xdr:colOff>539750</xdr:colOff>
      <xdr:row>79</xdr:row>
      <xdr:rowOff>450850</xdr:rowOff>
    </xdr:to>
    <xdr:pic>
      <xdr:nvPicPr>
        <xdr:cNvPr id="7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59924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79</xdr:row>
      <xdr:rowOff>228600</xdr:rowOff>
    </xdr:from>
    <xdr:to>
      <xdr:col>3</xdr:col>
      <xdr:colOff>260350</xdr:colOff>
      <xdr:row>79</xdr:row>
      <xdr:rowOff>447675</xdr:rowOff>
    </xdr:to>
    <xdr:pic>
      <xdr:nvPicPr>
        <xdr:cNvPr id="7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59921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79</xdr:row>
      <xdr:rowOff>231775</xdr:rowOff>
    </xdr:from>
    <xdr:to>
      <xdr:col>3</xdr:col>
      <xdr:colOff>539750</xdr:colOff>
      <xdr:row>79</xdr:row>
      <xdr:rowOff>450850</xdr:rowOff>
    </xdr:to>
    <xdr:pic>
      <xdr:nvPicPr>
        <xdr:cNvPr id="7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59924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79</xdr:row>
      <xdr:rowOff>228600</xdr:rowOff>
    </xdr:from>
    <xdr:to>
      <xdr:col>3</xdr:col>
      <xdr:colOff>260350</xdr:colOff>
      <xdr:row>79</xdr:row>
      <xdr:rowOff>447675</xdr:rowOff>
    </xdr:to>
    <xdr:pic>
      <xdr:nvPicPr>
        <xdr:cNvPr id="7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59921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79</xdr:row>
      <xdr:rowOff>231775</xdr:rowOff>
    </xdr:from>
    <xdr:to>
      <xdr:col>3</xdr:col>
      <xdr:colOff>539750</xdr:colOff>
      <xdr:row>79</xdr:row>
      <xdr:rowOff>450850</xdr:rowOff>
    </xdr:to>
    <xdr:pic>
      <xdr:nvPicPr>
        <xdr:cNvPr id="7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59924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79</xdr:row>
      <xdr:rowOff>228600</xdr:rowOff>
    </xdr:from>
    <xdr:to>
      <xdr:col>10</xdr:col>
      <xdr:colOff>260350</xdr:colOff>
      <xdr:row>79</xdr:row>
      <xdr:rowOff>447675</xdr:rowOff>
    </xdr:to>
    <xdr:pic>
      <xdr:nvPicPr>
        <xdr:cNvPr id="7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59921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79</xdr:row>
      <xdr:rowOff>231775</xdr:rowOff>
    </xdr:from>
    <xdr:to>
      <xdr:col>10</xdr:col>
      <xdr:colOff>539750</xdr:colOff>
      <xdr:row>79</xdr:row>
      <xdr:rowOff>450850</xdr:rowOff>
    </xdr:to>
    <xdr:pic>
      <xdr:nvPicPr>
        <xdr:cNvPr id="7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59924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79</xdr:row>
      <xdr:rowOff>228600</xdr:rowOff>
    </xdr:from>
    <xdr:to>
      <xdr:col>3</xdr:col>
      <xdr:colOff>260350</xdr:colOff>
      <xdr:row>79</xdr:row>
      <xdr:rowOff>447675</xdr:rowOff>
    </xdr:to>
    <xdr:pic>
      <xdr:nvPicPr>
        <xdr:cNvPr id="7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59921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79</xdr:row>
      <xdr:rowOff>231775</xdr:rowOff>
    </xdr:from>
    <xdr:to>
      <xdr:col>3</xdr:col>
      <xdr:colOff>539750</xdr:colOff>
      <xdr:row>79</xdr:row>
      <xdr:rowOff>450850</xdr:rowOff>
    </xdr:to>
    <xdr:pic>
      <xdr:nvPicPr>
        <xdr:cNvPr id="7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59924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79</xdr:row>
      <xdr:rowOff>228600</xdr:rowOff>
    </xdr:from>
    <xdr:to>
      <xdr:col>10</xdr:col>
      <xdr:colOff>260350</xdr:colOff>
      <xdr:row>79</xdr:row>
      <xdr:rowOff>447675</xdr:rowOff>
    </xdr:to>
    <xdr:pic>
      <xdr:nvPicPr>
        <xdr:cNvPr id="7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59921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79</xdr:row>
      <xdr:rowOff>231775</xdr:rowOff>
    </xdr:from>
    <xdr:to>
      <xdr:col>10</xdr:col>
      <xdr:colOff>539750</xdr:colOff>
      <xdr:row>79</xdr:row>
      <xdr:rowOff>450850</xdr:rowOff>
    </xdr:to>
    <xdr:pic>
      <xdr:nvPicPr>
        <xdr:cNvPr id="7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59924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7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83</xdr:row>
      <xdr:rowOff>257175</xdr:rowOff>
    </xdr:from>
    <xdr:to>
      <xdr:col>3</xdr:col>
      <xdr:colOff>514350</xdr:colOff>
      <xdr:row>83</xdr:row>
      <xdr:rowOff>476250</xdr:rowOff>
    </xdr:to>
    <xdr:pic>
      <xdr:nvPicPr>
        <xdr:cNvPr id="7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2826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7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83</xdr:row>
      <xdr:rowOff>257175</xdr:rowOff>
    </xdr:from>
    <xdr:to>
      <xdr:col>10</xdr:col>
      <xdr:colOff>514350</xdr:colOff>
      <xdr:row>83</xdr:row>
      <xdr:rowOff>476250</xdr:rowOff>
    </xdr:to>
    <xdr:pic>
      <xdr:nvPicPr>
        <xdr:cNvPr id="7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2826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7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83</xdr:row>
      <xdr:rowOff>257175</xdr:rowOff>
    </xdr:from>
    <xdr:to>
      <xdr:col>3</xdr:col>
      <xdr:colOff>514350</xdr:colOff>
      <xdr:row>83</xdr:row>
      <xdr:rowOff>476250</xdr:rowOff>
    </xdr:to>
    <xdr:pic>
      <xdr:nvPicPr>
        <xdr:cNvPr id="7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2826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8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8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8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8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8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8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83</xdr:row>
      <xdr:rowOff>228600</xdr:rowOff>
    </xdr:from>
    <xdr:to>
      <xdr:col>3</xdr:col>
      <xdr:colOff>260350</xdr:colOff>
      <xdr:row>83</xdr:row>
      <xdr:rowOff>447675</xdr:rowOff>
    </xdr:to>
    <xdr:pic>
      <xdr:nvPicPr>
        <xdr:cNvPr id="8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62798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83</xdr:row>
      <xdr:rowOff>231775</xdr:rowOff>
    </xdr:from>
    <xdr:to>
      <xdr:col>3</xdr:col>
      <xdr:colOff>539750</xdr:colOff>
      <xdr:row>83</xdr:row>
      <xdr:rowOff>450850</xdr:rowOff>
    </xdr:to>
    <xdr:pic>
      <xdr:nvPicPr>
        <xdr:cNvPr id="8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62801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83</xdr:row>
      <xdr:rowOff>228600</xdr:rowOff>
    </xdr:from>
    <xdr:to>
      <xdr:col>10</xdr:col>
      <xdr:colOff>260350</xdr:colOff>
      <xdr:row>83</xdr:row>
      <xdr:rowOff>447675</xdr:rowOff>
    </xdr:to>
    <xdr:pic>
      <xdr:nvPicPr>
        <xdr:cNvPr id="8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62798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83</xdr:row>
      <xdr:rowOff>231775</xdr:rowOff>
    </xdr:from>
    <xdr:to>
      <xdr:col>10</xdr:col>
      <xdr:colOff>539750</xdr:colOff>
      <xdr:row>83</xdr:row>
      <xdr:rowOff>450850</xdr:rowOff>
    </xdr:to>
    <xdr:pic>
      <xdr:nvPicPr>
        <xdr:cNvPr id="8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62801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83</xdr:row>
      <xdr:rowOff>228600</xdr:rowOff>
    </xdr:from>
    <xdr:to>
      <xdr:col>3</xdr:col>
      <xdr:colOff>260350</xdr:colOff>
      <xdr:row>83</xdr:row>
      <xdr:rowOff>447675</xdr:rowOff>
    </xdr:to>
    <xdr:pic>
      <xdr:nvPicPr>
        <xdr:cNvPr id="8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62798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83</xdr:row>
      <xdr:rowOff>231775</xdr:rowOff>
    </xdr:from>
    <xdr:to>
      <xdr:col>3</xdr:col>
      <xdr:colOff>539750</xdr:colOff>
      <xdr:row>83</xdr:row>
      <xdr:rowOff>450850</xdr:rowOff>
    </xdr:to>
    <xdr:pic>
      <xdr:nvPicPr>
        <xdr:cNvPr id="8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62801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83</xdr:row>
      <xdr:rowOff>228600</xdr:rowOff>
    </xdr:from>
    <xdr:to>
      <xdr:col>3</xdr:col>
      <xdr:colOff>260350</xdr:colOff>
      <xdr:row>83</xdr:row>
      <xdr:rowOff>447675</xdr:rowOff>
    </xdr:to>
    <xdr:pic>
      <xdr:nvPicPr>
        <xdr:cNvPr id="8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62798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83</xdr:row>
      <xdr:rowOff>231775</xdr:rowOff>
    </xdr:from>
    <xdr:to>
      <xdr:col>3</xdr:col>
      <xdr:colOff>539750</xdr:colOff>
      <xdr:row>83</xdr:row>
      <xdr:rowOff>450850</xdr:rowOff>
    </xdr:to>
    <xdr:pic>
      <xdr:nvPicPr>
        <xdr:cNvPr id="8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62801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83</xdr:row>
      <xdr:rowOff>228600</xdr:rowOff>
    </xdr:from>
    <xdr:to>
      <xdr:col>10</xdr:col>
      <xdr:colOff>260350</xdr:colOff>
      <xdr:row>83</xdr:row>
      <xdr:rowOff>447675</xdr:rowOff>
    </xdr:to>
    <xdr:pic>
      <xdr:nvPicPr>
        <xdr:cNvPr id="8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62798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83</xdr:row>
      <xdr:rowOff>231775</xdr:rowOff>
    </xdr:from>
    <xdr:to>
      <xdr:col>10</xdr:col>
      <xdr:colOff>539750</xdr:colOff>
      <xdr:row>83</xdr:row>
      <xdr:rowOff>450850</xdr:rowOff>
    </xdr:to>
    <xdr:pic>
      <xdr:nvPicPr>
        <xdr:cNvPr id="8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62801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83</xdr:row>
      <xdr:rowOff>228600</xdr:rowOff>
    </xdr:from>
    <xdr:to>
      <xdr:col>3</xdr:col>
      <xdr:colOff>260350</xdr:colOff>
      <xdr:row>83</xdr:row>
      <xdr:rowOff>447675</xdr:rowOff>
    </xdr:to>
    <xdr:pic>
      <xdr:nvPicPr>
        <xdr:cNvPr id="8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62798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83</xdr:row>
      <xdr:rowOff>231775</xdr:rowOff>
    </xdr:from>
    <xdr:to>
      <xdr:col>3</xdr:col>
      <xdr:colOff>539750</xdr:colOff>
      <xdr:row>83</xdr:row>
      <xdr:rowOff>450850</xdr:rowOff>
    </xdr:to>
    <xdr:pic>
      <xdr:nvPicPr>
        <xdr:cNvPr id="8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62801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83</xdr:row>
      <xdr:rowOff>228600</xdr:rowOff>
    </xdr:from>
    <xdr:to>
      <xdr:col>10</xdr:col>
      <xdr:colOff>260350</xdr:colOff>
      <xdr:row>83</xdr:row>
      <xdr:rowOff>447675</xdr:rowOff>
    </xdr:to>
    <xdr:pic>
      <xdr:nvPicPr>
        <xdr:cNvPr id="8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62798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83</xdr:row>
      <xdr:rowOff>231775</xdr:rowOff>
    </xdr:from>
    <xdr:to>
      <xdr:col>10</xdr:col>
      <xdr:colOff>539750</xdr:colOff>
      <xdr:row>83</xdr:row>
      <xdr:rowOff>450850</xdr:rowOff>
    </xdr:to>
    <xdr:pic>
      <xdr:nvPicPr>
        <xdr:cNvPr id="8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62801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88</xdr:row>
      <xdr:rowOff>279400</xdr:rowOff>
    </xdr:from>
    <xdr:to>
      <xdr:col>3</xdr:col>
      <xdr:colOff>196850</xdr:colOff>
      <xdr:row>88</xdr:row>
      <xdr:rowOff>498475</xdr:rowOff>
    </xdr:to>
    <xdr:pic>
      <xdr:nvPicPr>
        <xdr:cNvPr id="8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88</xdr:row>
      <xdr:rowOff>257175</xdr:rowOff>
    </xdr:from>
    <xdr:to>
      <xdr:col>3</xdr:col>
      <xdr:colOff>514350</xdr:colOff>
      <xdr:row>88</xdr:row>
      <xdr:rowOff>476250</xdr:rowOff>
    </xdr:to>
    <xdr:pic>
      <xdr:nvPicPr>
        <xdr:cNvPr id="8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6989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88</xdr:row>
      <xdr:rowOff>279400</xdr:rowOff>
    </xdr:from>
    <xdr:to>
      <xdr:col>10</xdr:col>
      <xdr:colOff>196850</xdr:colOff>
      <xdr:row>88</xdr:row>
      <xdr:rowOff>498475</xdr:rowOff>
    </xdr:to>
    <xdr:pic>
      <xdr:nvPicPr>
        <xdr:cNvPr id="8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88</xdr:row>
      <xdr:rowOff>257175</xdr:rowOff>
    </xdr:from>
    <xdr:to>
      <xdr:col>10</xdr:col>
      <xdr:colOff>514350</xdr:colOff>
      <xdr:row>88</xdr:row>
      <xdr:rowOff>476250</xdr:rowOff>
    </xdr:to>
    <xdr:pic>
      <xdr:nvPicPr>
        <xdr:cNvPr id="8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6989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88</xdr:row>
      <xdr:rowOff>279400</xdr:rowOff>
    </xdr:from>
    <xdr:to>
      <xdr:col>3</xdr:col>
      <xdr:colOff>196850</xdr:colOff>
      <xdr:row>88</xdr:row>
      <xdr:rowOff>498475</xdr:rowOff>
    </xdr:to>
    <xdr:pic>
      <xdr:nvPicPr>
        <xdr:cNvPr id="8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88</xdr:row>
      <xdr:rowOff>257175</xdr:rowOff>
    </xdr:from>
    <xdr:to>
      <xdr:col>3</xdr:col>
      <xdr:colOff>514350</xdr:colOff>
      <xdr:row>88</xdr:row>
      <xdr:rowOff>476250</xdr:rowOff>
    </xdr:to>
    <xdr:pic>
      <xdr:nvPicPr>
        <xdr:cNvPr id="8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6989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88</xdr:row>
      <xdr:rowOff>279400</xdr:rowOff>
    </xdr:from>
    <xdr:to>
      <xdr:col>3</xdr:col>
      <xdr:colOff>196850</xdr:colOff>
      <xdr:row>88</xdr:row>
      <xdr:rowOff>498475</xdr:rowOff>
    </xdr:to>
    <xdr:pic>
      <xdr:nvPicPr>
        <xdr:cNvPr id="8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88</xdr:row>
      <xdr:rowOff>279400</xdr:rowOff>
    </xdr:from>
    <xdr:to>
      <xdr:col>10</xdr:col>
      <xdr:colOff>196850</xdr:colOff>
      <xdr:row>88</xdr:row>
      <xdr:rowOff>498475</xdr:rowOff>
    </xdr:to>
    <xdr:pic>
      <xdr:nvPicPr>
        <xdr:cNvPr id="8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88</xdr:row>
      <xdr:rowOff>279400</xdr:rowOff>
    </xdr:from>
    <xdr:to>
      <xdr:col>3</xdr:col>
      <xdr:colOff>196850</xdr:colOff>
      <xdr:row>88</xdr:row>
      <xdr:rowOff>498475</xdr:rowOff>
    </xdr:to>
    <xdr:pic>
      <xdr:nvPicPr>
        <xdr:cNvPr id="8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88</xdr:row>
      <xdr:rowOff>279400</xdr:rowOff>
    </xdr:from>
    <xdr:to>
      <xdr:col>3</xdr:col>
      <xdr:colOff>196850</xdr:colOff>
      <xdr:row>88</xdr:row>
      <xdr:rowOff>498475</xdr:rowOff>
    </xdr:to>
    <xdr:pic>
      <xdr:nvPicPr>
        <xdr:cNvPr id="8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88</xdr:row>
      <xdr:rowOff>279400</xdr:rowOff>
    </xdr:from>
    <xdr:to>
      <xdr:col>10</xdr:col>
      <xdr:colOff>196850</xdr:colOff>
      <xdr:row>88</xdr:row>
      <xdr:rowOff>498475</xdr:rowOff>
    </xdr:to>
    <xdr:pic>
      <xdr:nvPicPr>
        <xdr:cNvPr id="8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88</xdr:row>
      <xdr:rowOff>279400</xdr:rowOff>
    </xdr:from>
    <xdr:to>
      <xdr:col>3</xdr:col>
      <xdr:colOff>196850</xdr:colOff>
      <xdr:row>88</xdr:row>
      <xdr:rowOff>498475</xdr:rowOff>
    </xdr:to>
    <xdr:pic>
      <xdr:nvPicPr>
        <xdr:cNvPr id="8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88</xdr:row>
      <xdr:rowOff>279400</xdr:rowOff>
    </xdr:from>
    <xdr:to>
      <xdr:col>3</xdr:col>
      <xdr:colOff>196850</xdr:colOff>
      <xdr:row>88</xdr:row>
      <xdr:rowOff>498475</xdr:rowOff>
    </xdr:to>
    <xdr:pic>
      <xdr:nvPicPr>
        <xdr:cNvPr id="8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88</xdr:row>
      <xdr:rowOff>279400</xdr:rowOff>
    </xdr:from>
    <xdr:to>
      <xdr:col>10</xdr:col>
      <xdr:colOff>196850</xdr:colOff>
      <xdr:row>88</xdr:row>
      <xdr:rowOff>498475</xdr:rowOff>
    </xdr:to>
    <xdr:pic>
      <xdr:nvPicPr>
        <xdr:cNvPr id="8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88</xdr:row>
      <xdr:rowOff>279400</xdr:rowOff>
    </xdr:from>
    <xdr:to>
      <xdr:col>3</xdr:col>
      <xdr:colOff>196850</xdr:colOff>
      <xdr:row>88</xdr:row>
      <xdr:rowOff>498475</xdr:rowOff>
    </xdr:to>
    <xdr:pic>
      <xdr:nvPicPr>
        <xdr:cNvPr id="8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88</xdr:row>
      <xdr:rowOff>279400</xdr:rowOff>
    </xdr:from>
    <xdr:to>
      <xdr:col>3</xdr:col>
      <xdr:colOff>196850</xdr:colOff>
      <xdr:row>88</xdr:row>
      <xdr:rowOff>498475</xdr:rowOff>
    </xdr:to>
    <xdr:pic>
      <xdr:nvPicPr>
        <xdr:cNvPr id="8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88</xdr:row>
      <xdr:rowOff>279400</xdr:rowOff>
    </xdr:from>
    <xdr:to>
      <xdr:col>10</xdr:col>
      <xdr:colOff>196850</xdr:colOff>
      <xdr:row>88</xdr:row>
      <xdr:rowOff>498475</xdr:rowOff>
    </xdr:to>
    <xdr:pic>
      <xdr:nvPicPr>
        <xdr:cNvPr id="8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88</xdr:row>
      <xdr:rowOff>279400</xdr:rowOff>
    </xdr:from>
    <xdr:to>
      <xdr:col>3</xdr:col>
      <xdr:colOff>196850</xdr:colOff>
      <xdr:row>88</xdr:row>
      <xdr:rowOff>498475</xdr:rowOff>
    </xdr:to>
    <xdr:pic>
      <xdr:nvPicPr>
        <xdr:cNvPr id="8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88</xdr:row>
      <xdr:rowOff>279400</xdr:rowOff>
    </xdr:from>
    <xdr:to>
      <xdr:col>3</xdr:col>
      <xdr:colOff>196850</xdr:colOff>
      <xdr:row>88</xdr:row>
      <xdr:rowOff>498475</xdr:rowOff>
    </xdr:to>
    <xdr:pic>
      <xdr:nvPicPr>
        <xdr:cNvPr id="8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88</xdr:row>
      <xdr:rowOff>257175</xdr:rowOff>
    </xdr:from>
    <xdr:to>
      <xdr:col>3</xdr:col>
      <xdr:colOff>514350</xdr:colOff>
      <xdr:row>88</xdr:row>
      <xdr:rowOff>476250</xdr:rowOff>
    </xdr:to>
    <xdr:pic>
      <xdr:nvPicPr>
        <xdr:cNvPr id="8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6989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88</xdr:row>
      <xdr:rowOff>279400</xdr:rowOff>
    </xdr:from>
    <xdr:to>
      <xdr:col>10</xdr:col>
      <xdr:colOff>196850</xdr:colOff>
      <xdr:row>88</xdr:row>
      <xdr:rowOff>498475</xdr:rowOff>
    </xdr:to>
    <xdr:pic>
      <xdr:nvPicPr>
        <xdr:cNvPr id="8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88</xdr:row>
      <xdr:rowOff>257175</xdr:rowOff>
    </xdr:from>
    <xdr:to>
      <xdr:col>10</xdr:col>
      <xdr:colOff>514350</xdr:colOff>
      <xdr:row>88</xdr:row>
      <xdr:rowOff>476250</xdr:rowOff>
    </xdr:to>
    <xdr:pic>
      <xdr:nvPicPr>
        <xdr:cNvPr id="8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6989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88</xdr:row>
      <xdr:rowOff>279400</xdr:rowOff>
    </xdr:from>
    <xdr:to>
      <xdr:col>3</xdr:col>
      <xdr:colOff>196850</xdr:colOff>
      <xdr:row>88</xdr:row>
      <xdr:rowOff>498475</xdr:rowOff>
    </xdr:to>
    <xdr:pic>
      <xdr:nvPicPr>
        <xdr:cNvPr id="8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88</xdr:row>
      <xdr:rowOff>257175</xdr:rowOff>
    </xdr:from>
    <xdr:to>
      <xdr:col>3</xdr:col>
      <xdr:colOff>514350</xdr:colOff>
      <xdr:row>88</xdr:row>
      <xdr:rowOff>476250</xdr:rowOff>
    </xdr:to>
    <xdr:pic>
      <xdr:nvPicPr>
        <xdr:cNvPr id="8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6989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88</xdr:row>
      <xdr:rowOff>279400</xdr:rowOff>
    </xdr:from>
    <xdr:to>
      <xdr:col>3</xdr:col>
      <xdr:colOff>196850</xdr:colOff>
      <xdr:row>88</xdr:row>
      <xdr:rowOff>498475</xdr:rowOff>
    </xdr:to>
    <xdr:pic>
      <xdr:nvPicPr>
        <xdr:cNvPr id="8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88</xdr:row>
      <xdr:rowOff>279400</xdr:rowOff>
    </xdr:from>
    <xdr:to>
      <xdr:col>10</xdr:col>
      <xdr:colOff>196850</xdr:colOff>
      <xdr:row>88</xdr:row>
      <xdr:rowOff>498475</xdr:rowOff>
    </xdr:to>
    <xdr:pic>
      <xdr:nvPicPr>
        <xdr:cNvPr id="8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88</xdr:row>
      <xdr:rowOff>279400</xdr:rowOff>
    </xdr:from>
    <xdr:to>
      <xdr:col>3</xdr:col>
      <xdr:colOff>196850</xdr:colOff>
      <xdr:row>88</xdr:row>
      <xdr:rowOff>498475</xdr:rowOff>
    </xdr:to>
    <xdr:pic>
      <xdr:nvPicPr>
        <xdr:cNvPr id="8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88</xdr:row>
      <xdr:rowOff>279400</xdr:rowOff>
    </xdr:from>
    <xdr:to>
      <xdr:col>3</xdr:col>
      <xdr:colOff>196850</xdr:colOff>
      <xdr:row>88</xdr:row>
      <xdr:rowOff>498475</xdr:rowOff>
    </xdr:to>
    <xdr:pic>
      <xdr:nvPicPr>
        <xdr:cNvPr id="8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88</xdr:row>
      <xdr:rowOff>279400</xdr:rowOff>
    </xdr:from>
    <xdr:to>
      <xdr:col>10</xdr:col>
      <xdr:colOff>196850</xdr:colOff>
      <xdr:row>88</xdr:row>
      <xdr:rowOff>498475</xdr:rowOff>
    </xdr:to>
    <xdr:pic>
      <xdr:nvPicPr>
        <xdr:cNvPr id="8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88</xdr:row>
      <xdr:rowOff>279400</xdr:rowOff>
    </xdr:from>
    <xdr:to>
      <xdr:col>3</xdr:col>
      <xdr:colOff>196850</xdr:colOff>
      <xdr:row>88</xdr:row>
      <xdr:rowOff>498475</xdr:rowOff>
    </xdr:to>
    <xdr:pic>
      <xdr:nvPicPr>
        <xdr:cNvPr id="8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011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88</xdr:row>
      <xdr:rowOff>228600</xdr:rowOff>
    </xdr:from>
    <xdr:to>
      <xdr:col>3</xdr:col>
      <xdr:colOff>260350</xdr:colOff>
      <xdr:row>88</xdr:row>
      <xdr:rowOff>447675</xdr:rowOff>
    </xdr:to>
    <xdr:pic>
      <xdr:nvPicPr>
        <xdr:cNvPr id="8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66960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88</xdr:row>
      <xdr:rowOff>231775</xdr:rowOff>
    </xdr:from>
    <xdr:to>
      <xdr:col>3</xdr:col>
      <xdr:colOff>539750</xdr:colOff>
      <xdr:row>88</xdr:row>
      <xdr:rowOff>450850</xdr:rowOff>
    </xdr:to>
    <xdr:pic>
      <xdr:nvPicPr>
        <xdr:cNvPr id="8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66963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88</xdr:row>
      <xdr:rowOff>228600</xdr:rowOff>
    </xdr:from>
    <xdr:to>
      <xdr:col>10</xdr:col>
      <xdr:colOff>260350</xdr:colOff>
      <xdr:row>88</xdr:row>
      <xdr:rowOff>447675</xdr:rowOff>
    </xdr:to>
    <xdr:pic>
      <xdr:nvPicPr>
        <xdr:cNvPr id="8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66960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88</xdr:row>
      <xdr:rowOff>231775</xdr:rowOff>
    </xdr:from>
    <xdr:to>
      <xdr:col>10</xdr:col>
      <xdr:colOff>539750</xdr:colOff>
      <xdr:row>88</xdr:row>
      <xdr:rowOff>450850</xdr:rowOff>
    </xdr:to>
    <xdr:pic>
      <xdr:nvPicPr>
        <xdr:cNvPr id="8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66963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88</xdr:row>
      <xdr:rowOff>228600</xdr:rowOff>
    </xdr:from>
    <xdr:to>
      <xdr:col>3</xdr:col>
      <xdr:colOff>260350</xdr:colOff>
      <xdr:row>88</xdr:row>
      <xdr:rowOff>447675</xdr:rowOff>
    </xdr:to>
    <xdr:pic>
      <xdr:nvPicPr>
        <xdr:cNvPr id="8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66960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88</xdr:row>
      <xdr:rowOff>231775</xdr:rowOff>
    </xdr:from>
    <xdr:to>
      <xdr:col>3</xdr:col>
      <xdr:colOff>539750</xdr:colOff>
      <xdr:row>88</xdr:row>
      <xdr:rowOff>450850</xdr:rowOff>
    </xdr:to>
    <xdr:pic>
      <xdr:nvPicPr>
        <xdr:cNvPr id="8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66963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88</xdr:row>
      <xdr:rowOff>228600</xdr:rowOff>
    </xdr:from>
    <xdr:to>
      <xdr:col>3</xdr:col>
      <xdr:colOff>260350</xdr:colOff>
      <xdr:row>88</xdr:row>
      <xdr:rowOff>447675</xdr:rowOff>
    </xdr:to>
    <xdr:pic>
      <xdr:nvPicPr>
        <xdr:cNvPr id="8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66960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88</xdr:row>
      <xdr:rowOff>231775</xdr:rowOff>
    </xdr:from>
    <xdr:to>
      <xdr:col>3</xdr:col>
      <xdr:colOff>539750</xdr:colOff>
      <xdr:row>88</xdr:row>
      <xdr:rowOff>450850</xdr:rowOff>
    </xdr:to>
    <xdr:pic>
      <xdr:nvPicPr>
        <xdr:cNvPr id="8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66963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88</xdr:row>
      <xdr:rowOff>228600</xdr:rowOff>
    </xdr:from>
    <xdr:to>
      <xdr:col>10</xdr:col>
      <xdr:colOff>260350</xdr:colOff>
      <xdr:row>88</xdr:row>
      <xdr:rowOff>447675</xdr:rowOff>
    </xdr:to>
    <xdr:pic>
      <xdr:nvPicPr>
        <xdr:cNvPr id="8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66960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88</xdr:row>
      <xdr:rowOff>231775</xdr:rowOff>
    </xdr:from>
    <xdr:to>
      <xdr:col>10</xdr:col>
      <xdr:colOff>539750</xdr:colOff>
      <xdr:row>88</xdr:row>
      <xdr:rowOff>450850</xdr:rowOff>
    </xdr:to>
    <xdr:pic>
      <xdr:nvPicPr>
        <xdr:cNvPr id="8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66963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88</xdr:row>
      <xdr:rowOff>228600</xdr:rowOff>
    </xdr:from>
    <xdr:to>
      <xdr:col>3</xdr:col>
      <xdr:colOff>260350</xdr:colOff>
      <xdr:row>88</xdr:row>
      <xdr:rowOff>447675</xdr:rowOff>
    </xdr:to>
    <xdr:pic>
      <xdr:nvPicPr>
        <xdr:cNvPr id="8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66960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88</xdr:row>
      <xdr:rowOff>231775</xdr:rowOff>
    </xdr:from>
    <xdr:to>
      <xdr:col>3</xdr:col>
      <xdr:colOff>539750</xdr:colOff>
      <xdr:row>88</xdr:row>
      <xdr:rowOff>450850</xdr:rowOff>
    </xdr:to>
    <xdr:pic>
      <xdr:nvPicPr>
        <xdr:cNvPr id="8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66963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88</xdr:row>
      <xdr:rowOff>228600</xdr:rowOff>
    </xdr:from>
    <xdr:to>
      <xdr:col>10</xdr:col>
      <xdr:colOff>260350</xdr:colOff>
      <xdr:row>88</xdr:row>
      <xdr:rowOff>447675</xdr:rowOff>
    </xdr:to>
    <xdr:pic>
      <xdr:nvPicPr>
        <xdr:cNvPr id="8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66960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88</xdr:row>
      <xdr:rowOff>231775</xdr:rowOff>
    </xdr:from>
    <xdr:to>
      <xdr:col>10</xdr:col>
      <xdr:colOff>539750</xdr:colOff>
      <xdr:row>88</xdr:row>
      <xdr:rowOff>450850</xdr:rowOff>
    </xdr:to>
    <xdr:pic>
      <xdr:nvPicPr>
        <xdr:cNvPr id="8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66963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</xdr:row>
      <xdr:rowOff>279400</xdr:rowOff>
    </xdr:from>
    <xdr:to>
      <xdr:col>3</xdr:col>
      <xdr:colOff>196850</xdr:colOff>
      <xdr:row>93</xdr:row>
      <xdr:rowOff>498475</xdr:rowOff>
    </xdr:to>
    <xdr:pic>
      <xdr:nvPicPr>
        <xdr:cNvPr id="8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93</xdr:row>
      <xdr:rowOff>257175</xdr:rowOff>
    </xdr:from>
    <xdr:to>
      <xdr:col>3</xdr:col>
      <xdr:colOff>514350</xdr:colOff>
      <xdr:row>93</xdr:row>
      <xdr:rowOff>476250</xdr:rowOff>
    </xdr:to>
    <xdr:pic>
      <xdr:nvPicPr>
        <xdr:cNvPr id="8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0075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93</xdr:row>
      <xdr:rowOff>279400</xdr:rowOff>
    </xdr:from>
    <xdr:to>
      <xdr:col>10</xdr:col>
      <xdr:colOff>196850</xdr:colOff>
      <xdr:row>93</xdr:row>
      <xdr:rowOff>498475</xdr:rowOff>
    </xdr:to>
    <xdr:pic>
      <xdr:nvPicPr>
        <xdr:cNvPr id="8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93</xdr:row>
      <xdr:rowOff>257175</xdr:rowOff>
    </xdr:from>
    <xdr:to>
      <xdr:col>10</xdr:col>
      <xdr:colOff>514350</xdr:colOff>
      <xdr:row>93</xdr:row>
      <xdr:rowOff>476250</xdr:rowOff>
    </xdr:to>
    <xdr:pic>
      <xdr:nvPicPr>
        <xdr:cNvPr id="8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0075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</xdr:row>
      <xdr:rowOff>279400</xdr:rowOff>
    </xdr:from>
    <xdr:to>
      <xdr:col>3</xdr:col>
      <xdr:colOff>196850</xdr:colOff>
      <xdr:row>93</xdr:row>
      <xdr:rowOff>498475</xdr:rowOff>
    </xdr:to>
    <xdr:pic>
      <xdr:nvPicPr>
        <xdr:cNvPr id="8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93</xdr:row>
      <xdr:rowOff>257175</xdr:rowOff>
    </xdr:from>
    <xdr:to>
      <xdr:col>3</xdr:col>
      <xdr:colOff>514350</xdr:colOff>
      <xdr:row>93</xdr:row>
      <xdr:rowOff>476250</xdr:rowOff>
    </xdr:to>
    <xdr:pic>
      <xdr:nvPicPr>
        <xdr:cNvPr id="8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0075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</xdr:row>
      <xdr:rowOff>279400</xdr:rowOff>
    </xdr:from>
    <xdr:to>
      <xdr:col>3</xdr:col>
      <xdr:colOff>196850</xdr:colOff>
      <xdr:row>93</xdr:row>
      <xdr:rowOff>498475</xdr:rowOff>
    </xdr:to>
    <xdr:pic>
      <xdr:nvPicPr>
        <xdr:cNvPr id="8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93</xdr:row>
      <xdr:rowOff>279400</xdr:rowOff>
    </xdr:from>
    <xdr:to>
      <xdr:col>10</xdr:col>
      <xdr:colOff>196850</xdr:colOff>
      <xdr:row>93</xdr:row>
      <xdr:rowOff>498475</xdr:rowOff>
    </xdr:to>
    <xdr:pic>
      <xdr:nvPicPr>
        <xdr:cNvPr id="8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</xdr:row>
      <xdr:rowOff>279400</xdr:rowOff>
    </xdr:from>
    <xdr:to>
      <xdr:col>3</xdr:col>
      <xdr:colOff>196850</xdr:colOff>
      <xdr:row>93</xdr:row>
      <xdr:rowOff>498475</xdr:rowOff>
    </xdr:to>
    <xdr:pic>
      <xdr:nvPicPr>
        <xdr:cNvPr id="8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</xdr:row>
      <xdr:rowOff>279400</xdr:rowOff>
    </xdr:from>
    <xdr:to>
      <xdr:col>3</xdr:col>
      <xdr:colOff>196850</xdr:colOff>
      <xdr:row>93</xdr:row>
      <xdr:rowOff>498475</xdr:rowOff>
    </xdr:to>
    <xdr:pic>
      <xdr:nvPicPr>
        <xdr:cNvPr id="8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93</xdr:row>
      <xdr:rowOff>279400</xdr:rowOff>
    </xdr:from>
    <xdr:to>
      <xdr:col>10</xdr:col>
      <xdr:colOff>196850</xdr:colOff>
      <xdr:row>93</xdr:row>
      <xdr:rowOff>498475</xdr:rowOff>
    </xdr:to>
    <xdr:pic>
      <xdr:nvPicPr>
        <xdr:cNvPr id="8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</xdr:row>
      <xdr:rowOff>279400</xdr:rowOff>
    </xdr:from>
    <xdr:to>
      <xdr:col>3</xdr:col>
      <xdr:colOff>196850</xdr:colOff>
      <xdr:row>93</xdr:row>
      <xdr:rowOff>498475</xdr:rowOff>
    </xdr:to>
    <xdr:pic>
      <xdr:nvPicPr>
        <xdr:cNvPr id="8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097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93</xdr:row>
      <xdr:rowOff>228600</xdr:rowOff>
    </xdr:from>
    <xdr:to>
      <xdr:col>3</xdr:col>
      <xdr:colOff>260350</xdr:colOff>
      <xdr:row>93</xdr:row>
      <xdr:rowOff>447675</xdr:rowOff>
    </xdr:to>
    <xdr:pic>
      <xdr:nvPicPr>
        <xdr:cNvPr id="8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0046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93</xdr:row>
      <xdr:rowOff>231775</xdr:rowOff>
    </xdr:from>
    <xdr:to>
      <xdr:col>3</xdr:col>
      <xdr:colOff>539750</xdr:colOff>
      <xdr:row>93</xdr:row>
      <xdr:rowOff>450850</xdr:rowOff>
    </xdr:to>
    <xdr:pic>
      <xdr:nvPicPr>
        <xdr:cNvPr id="8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70050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93</xdr:row>
      <xdr:rowOff>228600</xdr:rowOff>
    </xdr:from>
    <xdr:to>
      <xdr:col>10</xdr:col>
      <xdr:colOff>260350</xdr:colOff>
      <xdr:row>93</xdr:row>
      <xdr:rowOff>447675</xdr:rowOff>
    </xdr:to>
    <xdr:pic>
      <xdr:nvPicPr>
        <xdr:cNvPr id="8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70046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93</xdr:row>
      <xdr:rowOff>231775</xdr:rowOff>
    </xdr:from>
    <xdr:to>
      <xdr:col>10</xdr:col>
      <xdr:colOff>539750</xdr:colOff>
      <xdr:row>93</xdr:row>
      <xdr:rowOff>450850</xdr:rowOff>
    </xdr:to>
    <xdr:pic>
      <xdr:nvPicPr>
        <xdr:cNvPr id="8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70050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93</xdr:row>
      <xdr:rowOff>228600</xdr:rowOff>
    </xdr:from>
    <xdr:to>
      <xdr:col>3</xdr:col>
      <xdr:colOff>260350</xdr:colOff>
      <xdr:row>93</xdr:row>
      <xdr:rowOff>447675</xdr:rowOff>
    </xdr:to>
    <xdr:pic>
      <xdr:nvPicPr>
        <xdr:cNvPr id="8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0046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93</xdr:row>
      <xdr:rowOff>231775</xdr:rowOff>
    </xdr:from>
    <xdr:to>
      <xdr:col>3</xdr:col>
      <xdr:colOff>539750</xdr:colOff>
      <xdr:row>93</xdr:row>
      <xdr:rowOff>450850</xdr:rowOff>
    </xdr:to>
    <xdr:pic>
      <xdr:nvPicPr>
        <xdr:cNvPr id="8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70050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93</xdr:row>
      <xdr:rowOff>228600</xdr:rowOff>
    </xdr:from>
    <xdr:to>
      <xdr:col>3</xdr:col>
      <xdr:colOff>260350</xdr:colOff>
      <xdr:row>93</xdr:row>
      <xdr:rowOff>447675</xdr:rowOff>
    </xdr:to>
    <xdr:pic>
      <xdr:nvPicPr>
        <xdr:cNvPr id="8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0046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93</xdr:row>
      <xdr:rowOff>231775</xdr:rowOff>
    </xdr:from>
    <xdr:to>
      <xdr:col>3</xdr:col>
      <xdr:colOff>539750</xdr:colOff>
      <xdr:row>93</xdr:row>
      <xdr:rowOff>450850</xdr:rowOff>
    </xdr:to>
    <xdr:pic>
      <xdr:nvPicPr>
        <xdr:cNvPr id="8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70050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93</xdr:row>
      <xdr:rowOff>228600</xdr:rowOff>
    </xdr:from>
    <xdr:to>
      <xdr:col>10</xdr:col>
      <xdr:colOff>260350</xdr:colOff>
      <xdr:row>93</xdr:row>
      <xdr:rowOff>447675</xdr:rowOff>
    </xdr:to>
    <xdr:pic>
      <xdr:nvPicPr>
        <xdr:cNvPr id="8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70046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93</xdr:row>
      <xdr:rowOff>231775</xdr:rowOff>
    </xdr:from>
    <xdr:to>
      <xdr:col>10</xdr:col>
      <xdr:colOff>539750</xdr:colOff>
      <xdr:row>93</xdr:row>
      <xdr:rowOff>450850</xdr:rowOff>
    </xdr:to>
    <xdr:pic>
      <xdr:nvPicPr>
        <xdr:cNvPr id="8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70050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93</xdr:row>
      <xdr:rowOff>228600</xdr:rowOff>
    </xdr:from>
    <xdr:to>
      <xdr:col>3</xdr:col>
      <xdr:colOff>260350</xdr:colOff>
      <xdr:row>93</xdr:row>
      <xdr:rowOff>447675</xdr:rowOff>
    </xdr:to>
    <xdr:pic>
      <xdr:nvPicPr>
        <xdr:cNvPr id="8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0046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93</xdr:row>
      <xdr:rowOff>231775</xdr:rowOff>
    </xdr:from>
    <xdr:to>
      <xdr:col>3</xdr:col>
      <xdr:colOff>539750</xdr:colOff>
      <xdr:row>93</xdr:row>
      <xdr:rowOff>450850</xdr:rowOff>
    </xdr:to>
    <xdr:pic>
      <xdr:nvPicPr>
        <xdr:cNvPr id="8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70050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93</xdr:row>
      <xdr:rowOff>228600</xdr:rowOff>
    </xdr:from>
    <xdr:to>
      <xdr:col>10</xdr:col>
      <xdr:colOff>260350</xdr:colOff>
      <xdr:row>93</xdr:row>
      <xdr:rowOff>447675</xdr:rowOff>
    </xdr:to>
    <xdr:pic>
      <xdr:nvPicPr>
        <xdr:cNvPr id="8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70046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93</xdr:row>
      <xdr:rowOff>231775</xdr:rowOff>
    </xdr:from>
    <xdr:to>
      <xdr:col>10</xdr:col>
      <xdr:colOff>539750</xdr:colOff>
      <xdr:row>93</xdr:row>
      <xdr:rowOff>450850</xdr:rowOff>
    </xdr:to>
    <xdr:pic>
      <xdr:nvPicPr>
        <xdr:cNvPr id="8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70050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</xdr:row>
      <xdr:rowOff>279400</xdr:rowOff>
    </xdr:from>
    <xdr:to>
      <xdr:col>3</xdr:col>
      <xdr:colOff>196850</xdr:colOff>
      <xdr:row>98</xdr:row>
      <xdr:rowOff>498475</xdr:rowOff>
    </xdr:to>
    <xdr:pic>
      <xdr:nvPicPr>
        <xdr:cNvPr id="8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98</xdr:row>
      <xdr:rowOff>257175</xdr:rowOff>
    </xdr:from>
    <xdr:to>
      <xdr:col>3</xdr:col>
      <xdr:colOff>514350</xdr:colOff>
      <xdr:row>98</xdr:row>
      <xdr:rowOff>476250</xdr:rowOff>
    </xdr:to>
    <xdr:pic>
      <xdr:nvPicPr>
        <xdr:cNvPr id="8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790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98</xdr:row>
      <xdr:rowOff>279400</xdr:rowOff>
    </xdr:from>
    <xdr:to>
      <xdr:col>10</xdr:col>
      <xdr:colOff>196850</xdr:colOff>
      <xdr:row>98</xdr:row>
      <xdr:rowOff>498475</xdr:rowOff>
    </xdr:to>
    <xdr:pic>
      <xdr:nvPicPr>
        <xdr:cNvPr id="8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98</xdr:row>
      <xdr:rowOff>257175</xdr:rowOff>
    </xdr:from>
    <xdr:to>
      <xdr:col>10</xdr:col>
      <xdr:colOff>514350</xdr:colOff>
      <xdr:row>98</xdr:row>
      <xdr:rowOff>476250</xdr:rowOff>
    </xdr:to>
    <xdr:pic>
      <xdr:nvPicPr>
        <xdr:cNvPr id="8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4790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</xdr:row>
      <xdr:rowOff>279400</xdr:rowOff>
    </xdr:from>
    <xdr:to>
      <xdr:col>3</xdr:col>
      <xdr:colOff>196850</xdr:colOff>
      <xdr:row>98</xdr:row>
      <xdr:rowOff>498475</xdr:rowOff>
    </xdr:to>
    <xdr:pic>
      <xdr:nvPicPr>
        <xdr:cNvPr id="8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98</xdr:row>
      <xdr:rowOff>257175</xdr:rowOff>
    </xdr:from>
    <xdr:to>
      <xdr:col>3</xdr:col>
      <xdr:colOff>514350</xdr:colOff>
      <xdr:row>98</xdr:row>
      <xdr:rowOff>476250</xdr:rowOff>
    </xdr:to>
    <xdr:pic>
      <xdr:nvPicPr>
        <xdr:cNvPr id="8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790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</xdr:row>
      <xdr:rowOff>279400</xdr:rowOff>
    </xdr:from>
    <xdr:to>
      <xdr:col>3</xdr:col>
      <xdr:colOff>196850</xdr:colOff>
      <xdr:row>98</xdr:row>
      <xdr:rowOff>498475</xdr:rowOff>
    </xdr:to>
    <xdr:pic>
      <xdr:nvPicPr>
        <xdr:cNvPr id="8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98</xdr:row>
      <xdr:rowOff>279400</xdr:rowOff>
    </xdr:from>
    <xdr:to>
      <xdr:col>10</xdr:col>
      <xdr:colOff>196850</xdr:colOff>
      <xdr:row>98</xdr:row>
      <xdr:rowOff>498475</xdr:rowOff>
    </xdr:to>
    <xdr:pic>
      <xdr:nvPicPr>
        <xdr:cNvPr id="8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</xdr:row>
      <xdr:rowOff>279400</xdr:rowOff>
    </xdr:from>
    <xdr:to>
      <xdr:col>3</xdr:col>
      <xdr:colOff>196850</xdr:colOff>
      <xdr:row>98</xdr:row>
      <xdr:rowOff>498475</xdr:rowOff>
    </xdr:to>
    <xdr:pic>
      <xdr:nvPicPr>
        <xdr:cNvPr id="8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</xdr:row>
      <xdr:rowOff>279400</xdr:rowOff>
    </xdr:from>
    <xdr:to>
      <xdr:col>3</xdr:col>
      <xdr:colOff>196850</xdr:colOff>
      <xdr:row>98</xdr:row>
      <xdr:rowOff>498475</xdr:rowOff>
    </xdr:to>
    <xdr:pic>
      <xdr:nvPicPr>
        <xdr:cNvPr id="8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98</xdr:row>
      <xdr:rowOff>279400</xdr:rowOff>
    </xdr:from>
    <xdr:to>
      <xdr:col>10</xdr:col>
      <xdr:colOff>196850</xdr:colOff>
      <xdr:row>98</xdr:row>
      <xdr:rowOff>498475</xdr:rowOff>
    </xdr:to>
    <xdr:pic>
      <xdr:nvPicPr>
        <xdr:cNvPr id="9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</xdr:row>
      <xdr:rowOff>279400</xdr:rowOff>
    </xdr:from>
    <xdr:to>
      <xdr:col>3</xdr:col>
      <xdr:colOff>196850</xdr:colOff>
      <xdr:row>98</xdr:row>
      <xdr:rowOff>498475</xdr:rowOff>
    </xdr:to>
    <xdr:pic>
      <xdr:nvPicPr>
        <xdr:cNvPr id="9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</xdr:row>
      <xdr:rowOff>279400</xdr:rowOff>
    </xdr:from>
    <xdr:to>
      <xdr:col>3</xdr:col>
      <xdr:colOff>196850</xdr:colOff>
      <xdr:row>98</xdr:row>
      <xdr:rowOff>498475</xdr:rowOff>
    </xdr:to>
    <xdr:pic>
      <xdr:nvPicPr>
        <xdr:cNvPr id="9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98</xdr:row>
      <xdr:rowOff>279400</xdr:rowOff>
    </xdr:from>
    <xdr:to>
      <xdr:col>10</xdr:col>
      <xdr:colOff>196850</xdr:colOff>
      <xdr:row>98</xdr:row>
      <xdr:rowOff>498475</xdr:rowOff>
    </xdr:to>
    <xdr:pic>
      <xdr:nvPicPr>
        <xdr:cNvPr id="9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</xdr:row>
      <xdr:rowOff>279400</xdr:rowOff>
    </xdr:from>
    <xdr:to>
      <xdr:col>3</xdr:col>
      <xdr:colOff>196850</xdr:colOff>
      <xdr:row>98</xdr:row>
      <xdr:rowOff>498475</xdr:rowOff>
    </xdr:to>
    <xdr:pic>
      <xdr:nvPicPr>
        <xdr:cNvPr id="9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</xdr:row>
      <xdr:rowOff>279400</xdr:rowOff>
    </xdr:from>
    <xdr:to>
      <xdr:col>3</xdr:col>
      <xdr:colOff>196850</xdr:colOff>
      <xdr:row>98</xdr:row>
      <xdr:rowOff>498475</xdr:rowOff>
    </xdr:to>
    <xdr:pic>
      <xdr:nvPicPr>
        <xdr:cNvPr id="9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98</xdr:row>
      <xdr:rowOff>279400</xdr:rowOff>
    </xdr:from>
    <xdr:to>
      <xdr:col>10</xdr:col>
      <xdr:colOff>196850</xdr:colOff>
      <xdr:row>98</xdr:row>
      <xdr:rowOff>498475</xdr:rowOff>
    </xdr:to>
    <xdr:pic>
      <xdr:nvPicPr>
        <xdr:cNvPr id="9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</xdr:row>
      <xdr:rowOff>279400</xdr:rowOff>
    </xdr:from>
    <xdr:to>
      <xdr:col>3</xdr:col>
      <xdr:colOff>196850</xdr:colOff>
      <xdr:row>98</xdr:row>
      <xdr:rowOff>498475</xdr:rowOff>
    </xdr:to>
    <xdr:pic>
      <xdr:nvPicPr>
        <xdr:cNvPr id="9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</xdr:row>
      <xdr:rowOff>279400</xdr:rowOff>
    </xdr:from>
    <xdr:to>
      <xdr:col>3</xdr:col>
      <xdr:colOff>196850</xdr:colOff>
      <xdr:row>98</xdr:row>
      <xdr:rowOff>498475</xdr:rowOff>
    </xdr:to>
    <xdr:pic>
      <xdr:nvPicPr>
        <xdr:cNvPr id="9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98</xdr:row>
      <xdr:rowOff>279400</xdr:rowOff>
    </xdr:from>
    <xdr:to>
      <xdr:col>10</xdr:col>
      <xdr:colOff>196850</xdr:colOff>
      <xdr:row>98</xdr:row>
      <xdr:rowOff>498475</xdr:rowOff>
    </xdr:to>
    <xdr:pic>
      <xdr:nvPicPr>
        <xdr:cNvPr id="9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</xdr:row>
      <xdr:rowOff>279400</xdr:rowOff>
    </xdr:from>
    <xdr:to>
      <xdr:col>3</xdr:col>
      <xdr:colOff>196850</xdr:colOff>
      <xdr:row>98</xdr:row>
      <xdr:rowOff>498475</xdr:rowOff>
    </xdr:to>
    <xdr:pic>
      <xdr:nvPicPr>
        <xdr:cNvPr id="9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</xdr:row>
      <xdr:rowOff>279400</xdr:rowOff>
    </xdr:from>
    <xdr:to>
      <xdr:col>3</xdr:col>
      <xdr:colOff>196850</xdr:colOff>
      <xdr:row>98</xdr:row>
      <xdr:rowOff>498475</xdr:rowOff>
    </xdr:to>
    <xdr:pic>
      <xdr:nvPicPr>
        <xdr:cNvPr id="9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98</xdr:row>
      <xdr:rowOff>257175</xdr:rowOff>
    </xdr:from>
    <xdr:to>
      <xdr:col>3</xdr:col>
      <xdr:colOff>514350</xdr:colOff>
      <xdr:row>98</xdr:row>
      <xdr:rowOff>476250</xdr:rowOff>
    </xdr:to>
    <xdr:pic>
      <xdr:nvPicPr>
        <xdr:cNvPr id="9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790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98</xdr:row>
      <xdr:rowOff>279400</xdr:rowOff>
    </xdr:from>
    <xdr:to>
      <xdr:col>10</xdr:col>
      <xdr:colOff>196850</xdr:colOff>
      <xdr:row>98</xdr:row>
      <xdr:rowOff>498475</xdr:rowOff>
    </xdr:to>
    <xdr:pic>
      <xdr:nvPicPr>
        <xdr:cNvPr id="9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98</xdr:row>
      <xdr:rowOff>257175</xdr:rowOff>
    </xdr:from>
    <xdr:to>
      <xdr:col>10</xdr:col>
      <xdr:colOff>514350</xdr:colOff>
      <xdr:row>98</xdr:row>
      <xdr:rowOff>476250</xdr:rowOff>
    </xdr:to>
    <xdr:pic>
      <xdr:nvPicPr>
        <xdr:cNvPr id="9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4790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</xdr:row>
      <xdr:rowOff>279400</xdr:rowOff>
    </xdr:from>
    <xdr:to>
      <xdr:col>3</xdr:col>
      <xdr:colOff>196850</xdr:colOff>
      <xdr:row>98</xdr:row>
      <xdr:rowOff>498475</xdr:rowOff>
    </xdr:to>
    <xdr:pic>
      <xdr:nvPicPr>
        <xdr:cNvPr id="9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98</xdr:row>
      <xdr:rowOff>257175</xdr:rowOff>
    </xdr:from>
    <xdr:to>
      <xdr:col>3</xdr:col>
      <xdr:colOff>514350</xdr:colOff>
      <xdr:row>98</xdr:row>
      <xdr:rowOff>476250</xdr:rowOff>
    </xdr:to>
    <xdr:pic>
      <xdr:nvPicPr>
        <xdr:cNvPr id="9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790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</xdr:row>
      <xdr:rowOff>279400</xdr:rowOff>
    </xdr:from>
    <xdr:to>
      <xdr:col>3</xdr:col>
      <xdr:colOff>196850</xdr:colOff>
      <xdr:row>98</xdr:row>
      <xdr:rowOff>498475</xdr:rowOff>
    </xdr:to>
    <xdr:pic>
      <xdr:nvPicPr>
        <xdr:cNvPr id="9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98</xdr:row>
      <xdr:rowOff>279400</xdr:rowOff>
    </xdr:from>
    <xdr:to>
      <xdr:col>10</xdr:col>
      <xdr:colOff>196850</xdr:colOff>
      <xdr:row>98</xdr:row>
      <xdr:rowOff>498475</xdr:rowOff>
    </xdr:to>
    <xdr:pic>
      <xdr:nvPicPr>
        <xdr:cNvPr id="9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</xdr:row>
      <xdr:rowOff>279400</xdr:rowOff>
    </xdr:from>
    <xdr:to>
      <xdr:col>3</xdr:col>
      <xdr:colOff>196850</xdr:colOff>
      <xdr:row>98</xdr:row>
      <xdr:rowOff>498475</xdr:rowOff>
    </xdr:to>
    <xdr:pic>
      <xdr:nvPicPr>
        <xdr:cNvPr id="9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</xdr:row>
      <xdr:rowOff>279400</xdr:rowOff>
    </xdr:from>
    <xdr:to>
      <xdr:col>3</xdr:col>
      <xdr:colOff>196850</xdr:colOff>
      <xdr:row>98</xdr:row>
      <xdr:rowOff>498475</xdr:rowOff>
    </xdr:to>
    <xdr:pic>
      <xdr:nvPicPr>
        <xdr:cNvPr id="9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98</xdr:row>
      <xdr:rowOff>279400</xdr:rowOff>
    </xdr:from>
    <xdr:to>
      <xdr:col>10</xdr:col>
      <xdr:colOff>196850</xdr:colOff>
      <xdr:row>98</xdr:row>
      <xdr:rowOff>498475</xdr:rowOff>
    </xdr:to>
    <xdr:pic>
      <xdr:nvPicPr>
        <xdr:cNvPr id="9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</xdr:row>
      <xdr:rowOff>279400</xdr:rowOff>
    </xdr:from>
    <xdr:to>
      <xdr:col>3</xdr:col>
      <xdr:colOff>196850</xdr:colOff>
      <xdr:row>98</xdr:row>
      <xdr:rowOff>498475</xdr:rowOff>
    </xdr:to>
    <xdr:pic>
      <xdr:nvPicPr>
        <xdr:cNvPr id="9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812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98</xdr:row>
      <xdr:rowOff>228600</xdr:rowOff>
    </xdr:from>
    <xdr:to>
      <xdr:col>3</xdr:col>
      <xdr:colOff>260350</xdr:colOff>
      <xdr:row>98</xdr:row>
      <xdr:rowOff>447675</xdr:rowOff>
    </xdr:to>
    <xdr:pic>
      <xdr:nvPicPr>
        <xdr:cNvPr id="9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4761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98</xdr:row>
      <xdr:rowOff>231775</xdr:rowOff>
    </xdr:from>
    <xdr:to>
      <xdr:col>3</xdr:col>
      <xdr:colOff>539750</xdr:colOff>
      <xdr:row>98</xdr:row>
      <xdr:rowOff>450850</xdr:rowOff>
    </xdr:to>
    <xdr:pic>
      <xdr:nvPicPr>
        <xdr:cNvPr id="9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74764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98</xdr:row>
      <xdr:rowOff>228600</xdr:rowOff>
    </xdr:from>
    <xdr:to>
      <xdr:col>10</xdr:col>
      <xdr:colOff>260350</xdr:colOff>
      <xdr:row>98</xdr:row>
      <xdr:rowOff>447675</xdr:rowOff>
    </xdr:to>
    <xdr:pic>
      <xdr:nvPicPr>
        <xdr:cNvPr id="9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74761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98</xdr:row>
      <xdr:rowOff>231775</xdr:rowOff>
    </xdr:from>
    <xdr:to>
      <xdr:col>10</xdr:col>
      <xdr:colOff>539750</xdr:colOff>
      <xdr:row>98</xdr:row>
      <xdr:rowOff>450850</xdr:rowOff>
    </xdr:to>
    <xdr:pic>
      <xdr:nvPicPr>
        <xdr:cNvPr id="9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74764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98</xdr:row>
      <xdr:rowOff>228600</xdr:rowOff>
    </xdr:from>
    <xdr:to>
      <xdr:col>3</xdr:col>
      <xdr:colOff>260350</xdr:colOff>
      <xdr:row>98</xdr:row>
      <xdr:rowOff>447675</xdr:rowOff>
    </xdr:to>
    <xdr:pic>
      <xdr:nvPicPr>
        <xdr:cNvPr id="9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4761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98</xdr:row>
      <xdr:rowOff>231775</xdr:rowOff>
    </xdr:from>
    <xdr:to>
      <xdr:col>3</xdr:col>
      <xdr:colOff>539750</xdr:colOff>
      <xdr:row>98</xdr:row>
      <xdr:rowOff>450850</xdr:rowOff>
    </xdr:to>
    <xdr:pic>
      <xdr:nvPicPr>
        <xdr:cNvPr id="9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74764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98</xdr:row>
      <xdr:rowOff>228600</xdr:rowOff>
    </xdr:from>
    <xdr:to>
      <xdr:col>3</xdr:col>
      <xdr:colOff>260350</xdr:colOff>
      <xdr:row>98</xdr:row>
      <xdr:rowOff>447675</xdr:rowOff>
    </xdr:to>
    <xdr:pic>
      <xdr:nvPicPr>
        <xdr:cNvPr id="9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4761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98</xdr:row>
      <xdr:rowOff>231775</xdr:rowOff>
    </xdr:from>
    <xdr:to>
      <xdr:col>3</xdr:col>
      <xdr:colOff>539750</xdr:colOff>
      <xdr:row>98</xdr:row>
      <xdr:rowOff>450850</xdr:rowOff>
    </xdr:to>
    <xdr:pic>
      <xdr:nvPicPr>
        <xdr:cNvPr id="9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74764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98</xdr:row>
      <xdr:rowOff>228600</xdr:rowOff>
    </xdr:from>
    <xdr:to>
      <xdr:col>10</xdr:col>
      <xdr:colOff>260350</xdr:colOff>
      <xdr:row>98</xdr:row>
      <xdr:rowOff>447675</xdr:rowOff>
    </xdr:to>
    <xdr:pic>
      <xdr:nvPicPr>
        <xdr:cNvPr id="9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74761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98</xdr:row>
      <xdr:rowOff>231775</xdr:rowOff>
    </xdr:from>
    <xdr:to>
      <xdr:col>10</xdr:col>
      <xdr:colOff>539750</xdr:colOff>
      <xdr:row>98</xdr:row>
      <xdr:rowOff>450850</xdr:rowOff>
    </xdr:to>
    <xdr:pic>
      <xdr:nvPicPr>
        <xdr:cNvPr id="9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74764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98</xdr:row>
      <xdr:rowOff>228600</xdr:rowOff>
    </xdr:from>
    <xdr:to>
      <xdr:col>3</xdr:col>
      <xdr:colOff>260350</xdr:colOff>
      <xdr:row>98</xdr:row>
      <xdr:rowOff>447675</xdr:rowOff>
    </xdr:to>
    <xdr:pic>
      <xdr:nvPicPr>
        <xdr:cNvPr id="9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4761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98</xdr:row>
      <xdr:rowOff>231775</xdr:rowOff>
    </xdr:from>
    <xdr:to>
      <xdr:col>3</xdr:col>
      <xdr:colOff>539750</xdr:colOff>
      <xdr:row>98</xdr:row>
      <xdr:rowOff>450850</xdr:rowOff>
    </xdr:to>
    <xdr:pic>
      <xdr:nvPicPr>
        <xdr:cNvPr id="9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74764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98</xdr:row>
      <xdr:rowOff>228600</xdr:rowOff>
    </xdr:from>
    <xdr:to>
      <xdr:col>10</xdr:col>
      <xdr:colOff>260350</xdr:colOff>
      <xdr:row>98</xdr:row>
      <xdr:rowOff>447675</xdr:rowOff>
    </xdr:to>
    <xdr:pic>
      <xdr:nvPicPr>
        <xdr:cNvPr id="9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74761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98</xdr:row>
      <xdr:rowOff>231775</xdr:rowOff>
    </xdr:from>
    <xdr:to>
      <xdr:col>10</xdr:col>
      <xdr:colOff>539750</xdr:colOff>
      <xdr:row>98</xdr:row>
      <xdr:rowOff>450850</xdr:rowOff>
    </xdr:to>
    <xdr:pic>
      <xdr:nvPicPr>
        <xdr:cNvPr id="9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74764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9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103</xdr:row>
      <xdr:rowOff>257175</xdr:rowOff>
    </xdr:from>
    <xdr:to>
      <xdr:col>3</xdr:col>
      <xdr:colOff>514350</xdr:colOff>
      <xdr:row>103</xdr:row>
      <xdr:rowOff>476250</xdr:rowOff>
    </xdr:to>
    <xdr:pic>
      <xdr:nvPicPr>
        <xdr:cNvPr id="9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8095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</xdr:row>
      <xdr:rowOff>279400</xdr:rowOff>
    </xdr:from>
    <xdr:to>
      <xdr:col>10</xdr:col>
      <xdr:colOff>196850</xdr:colOff>
      <xdr:row>103</xdr:row>
      <xdr:rowOff>498475</xdr:rowOff>
    </xdr:to>
    <xdr:pic>
      <xdr:nvPicPr>
        <xdr:cNvPr id="9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103</xdr:row>
      <xdr:rowOff>257175</xdr:rowOff>
    </xdr:from>
    <xdr:to>
      <xdr:col>10</xdr:col>
      <xdr:colOff>514350</xdr:colOff>
      <xdr:row>103</xdr:row>
      <xdr:rowOff>476250</xdr:rowOff>
    </xdr:to>
    <xdr:pic>
      <xdr:nvPicPr>
        <xdr:cNvPr id="9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8095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9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103</xdr:row>
      <xdr:rowOff>257175</xdr:rowOff>
    </xdr:from>
    <xdr:to>
      <xdr:col>3</xdr:col>
      <xdr:colOff>514350</xdr:colOff>
      <xdr:row>103</xdr:row>
      <xdr:rowOff>476250</xdr:rowOff>
    </xdr:to>
    <xdr:pic>
      <xdr:nvPicPr>
        <xdr:cNvPr id="9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8095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9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</xdr:row>
      <xdr:rowOff>279400</xdr:rowOff>
    </xdr:from>
    <xdr:to>
      <xdr:col>10</xdr:col>
      <xdr:colOff>196850</xdr:colOff>
      <xdr:row>103</xdr:row>
      <xdr:rowOff>498475</xdr:rowOff>
    </xdr:to>
    <xdr:pic>
      <xdr:nvPicPr>
        <xdr:cNvPr id="9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9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9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</xdr:row>
      <xdr:rowOff>279400</xdr:rowOff>
    </xdr:from>
    <xdr:to>
      <xdr:col>10</xdr:col>
      <xdr:colOff>196850</xdr:colOff>
      <xdr:row>103</xdr:row>
      <xdr:rowOff>498475</xdr:rowOff>
    </xdr:to>
    <xdr:pic>
      <xdr:nvPicPr>
        <xdr:cNvPr id="9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9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9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</xdr:row>
      <xdr:rowOff>279400</xdr:rowOff>
    </xdr:from>
    <xdr:to>
      <xdr:col>10</xdr:col>
      <xdr:colOff>196850</xdr:colOff>
      <xdr:row>103</xdr:row>
      <xdr:rowOff>498475</xdr:rowOff>
    </xdr:to>
    <xdr:pic>
      <xdr:nvPicPr>
        <xdr:cNvPr id="9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9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9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</xdr:row>
      <xdr:rowOff>279400</xdr:rowOff>
    </xdr:from>
    <xdr:to>
      <xdr:col>10</xdr:col>
      <xdr:colOff>196850</xdr:colOff>
      <xdr:row>103</xdr:row>
      <xdr:rowOff>498475</xdr:rowOff>
    </xdr:to>
    <xdr:pic>
      <xdr:nvPicPr>
        <xdr:cNvPr id="9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9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9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</xdr:row>
      <xdr:rowOff>279400</xdr:rowOff>
    </xdr:from>
    <xdr:to>
      <xdr:col>10</xdr:col>
      <xdr:colOff>196850</xdr:colOff>
      <xdr:row>103</xdr:row>
      <xdr:rowOff>498475</xdr:rowOff>
    </xdr:to>
    <xdr:pic>
      <xdr:nvPicPr>
        <xdr:cNvPr id="9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9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9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103</xdr:row>
      <xdr:rowOff>257175</xdr:rowOff>
    </xdr:from>
    <xdr:to>
      <xdr:col>3</xdr:col>
      <xdr:colOff>514350</xdr:colOff>
      <xdr:row>103</xdr:row>
      <xdr:rowOff>476250</xdr:rowOff>
    </xdr:to>
    <xdr:pic>
      <xdr:nvPicPr>
        <xdr:cNvPr id="9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8095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</xdr:row>
      <xdr:rowOff>279400</xdr:rowOff>
    </xdr:from>
    <xdr:to>
      <xdr:col>10</xdr:col>
      <xdr:colOff>196850</xdr:colOff>
      <xdr:row>103</xdr:row>
      <xdr:rowOff>498475</xdr:rowOff>
    </xdr:to>
    <xdr:pic>
      <xdr:nvPicPr>
        <xdr:cNvPr id="9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103</xdr:row>
      <xdr:rowOff>257175</xdr:rowOff>
    </xdr:from>
    <xdr:to>
      <xdr:col>10</xdr:col>
      <xdr:colOff>514350</xdr:colOff>
      <xdr:row>103</xdr:row>
      <xdr:rowOff>476250</xdr:rowOff>
    </xdr:to>
    <xdr:pic>
      <xdr:nvPicPr>
        <xdr:cNvPr id="9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8095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9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103</xdr:row>
      <xdr:rowOff>257175</xdr:rowOff>
    </xdr:from>
    <xdr:to>
      <xdr:col>3</xdr:col>
      <xdr:colOff>514350</xdr:colOff>
      <xdr:row>103</xdr:row>
      <xdr:rowOff>476250</xdr:rowOff>
    </xdr:to>
    <xdr:pic>
      <xdr:nvPicPr>
        <xdr:cNvPr id="9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8095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9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</xdr:row>
      <xdr:rowOff>279400</xdr:rowOff>
    </xdr:from>
    <xdr:to>
      <xdr:col>10</xdr:col>
      <xdr:colOff>196850</xdr:colOff>
      <xdr:row>103</xdr:row>
      <xdr:rowOff>498475</xdr:rowOff>
    </xdr:to>
    <xdr:pic>
      <xdr:nvPicPr>
        <xdr:cNvPr id="9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9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9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</xdr:row>
      <xdr:rowOff>279400</xdr:rowOff>
    </xdr:from>
    <xdr:to>
      <xdr:col>10</xdr:col>
      <xdr:colOff>196850</xdr:colOff>
      <xdr:row>103</xdr:row>
      <xdr:rowOff>498475</xdr:rowOff>
    </xdr:to>
    <xdr:pic>
      <xdr:nvPicPr>
        <xdr:cNvPr id="9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9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7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103</xdr:row>
      <xdr:rowOff>228600</xdr:rowOff>
    </xdr:from>
    <xdr:to>
      <xdr:col>3</xdr:col>
      <xdr:colOff>260350</xdr:colOff>
      <xdr:row>103</xdr:row>
      <xdr:rowOff>447675</xdr:rowOff>
    </xdr:to>
    <xdr:pic>
      <xdr:nvPicPr>
        <xdr:cNvPr id="9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806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103</xdr:row>
      <xdr:rowOff>231775</xdr:rowOff>
    </xdr:from>
    <xdr:to>
      <xdr:col>3</xdr:col>
      <xdr:colOff>539750</xdr:colOff>
      <xdr:row>103</xdr:row>
      <xdr:rowOff>450850</xdr:rowOff>
    </xdr:to>
    <xdr:pic>
      <xdr:nvPicPr>
        <xdr:cNvPr id="9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78070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103</xdr:row>
      <xdr:rowOff>228600</xdr:rowOff>
    </xdr:from>
    <xdr:to>
      <xdr:col>10</xdr:col>
      <xdr:colOff>260350</xdr:colOff>
      <xdr:row>103</xdr:row>
      <xdr:rowOff>447675</xdr:rowOff>
    </xdr:to>
    <xdr:pic>
      <xdr:nvPicPr>
        <xdr:cNvPr id="9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7806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103</xdr:row>
      <xdr:rowOff>231775</xdr:rowOff>
    </xdr:from>
    <xdr:to>
      <xdr:col>10</xdr:col>
      <xdr:colOff>539750</xdr:colOff>
      <xdr:row>103</xdr:row>
      <xdr:rowOff>450850</xdr:rowOff>
    </xdr:to>
    <xdr:pic>
      <xdr:nvPicPr>
        <xdr:cNvPr id="9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78070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103</xdr:row>
      <xdr:rowOff>228600</xdr:rowOff>
    </xdr:from>
    <xdr:to>
      <xdr:col>3</xdr:col>
      <xdr:colOff>260350</xdr:colOff>
      <xdr:row>103</xdr:row>
      <xdr:rowOff>447675</xdr:rowOff>
    </xdr:to>
    <xdr:pic>
      <xdr:nvPicPr>
        <xdr:cNvPr id="9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806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103</xdr:row>
      <xdr:rowOff>231775</xdr:rowOff>
    </xdr:from>
    <xdr:to>
      <xdr:col>3</xdr:col>
      <xdr:colOff>539750</xdr:colOff>
      <xdr:row>103</xdr:row>
      <xdr:rowOff>450850</xdr:rowOff>
    </xdr:to>
    <xdr:pic>
      <xdr:nvPicPr>
        <xdr:cNvPr id="9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78070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103</xdr:row>
      <xdr:rowOff>228600</xdr:rowOff>
    </xdr:from>
    <xdr:to>
      <xdr:col>3</xdr:col>
      <xdr:colOff>260350</xdr:colOff>
      <xdr:row>103</xdr:row>
      <xdr:rowOff>447675</xdr:rowOff>
    </xdr:to>
    <xdr:pic>
      <xdr:nvPicPr>
        <xdr:cNvPr id="9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806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103</xdr:row>
      <xdr:rowOff>231775</xdr:rowOff>
    </xdr:from>
    <xdr:to>
      <xdr:col>3</xdr:col>
      <xdr:colOff>539750</xdr:colOff>
      <xdr:row>103</xdr:row>
      <xdr:rowOff>450850</xdr:rowOff>
    </xdr:to>
    <xdr:pic>
      <xdr:nvPicPr>
        <xdr:cNvPr id="9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78070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103</xdr:row>
      <xdr:rowOff>228600</xdr:rowOff>
    </xdr:from>
    <xdr:to>
      <xdr:col>10</xdr:col>
      <xdr:colOff>260350</xdr:colOff>
      <xdr:row>103</xdr:row>
      <xdr:rowOff>447675</xdr:rowOff>
    </xdr:to>
    <xdr:pic>
      <xdr:nvPicPr>
        <xdr:cNvPr id="9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7806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103</xdr:row>
      <xdr:rowOff>231775</xdr:rowOff>
    </xdr:from>
    <xdr:to>
      <xdr:col>10</xdr:col>
      <xdr:colOff>539750</xdr:colOff>
      <xdr:row>103</xdr:row>
      <xdr:rowOff>450850</xdr:rowOff>
    </xdr:to>
    <xdr:pic>
      <xdr:nvPicPr>
        <xdr:cNvPr id="9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78070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103</xdr:row>
      <xdr:rowOff>228600</xdr:rowOff>
    </xdr:from>
    <xdr:to>
      <xdr:col>3</xdr:col>
      <xdr:colOff>260350</xdr:colOff>
      <xdr:row>103</xdr:row>
      <xdr:rowOff>447675</xdr:rowOff>
    </xdr:to>
    <xdr:pic>
      <xdr:nvPicPr>
        <xdr:cNvPr id="9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806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103</xdr:row>
      <xdr:rowOff>231775</xdr:rowOff>
    </xdr:from>
    <xdr:to>
      <xdr:col>3</xdr:col>
      <xdr:colOff>539750</xdr:colOff>
      <xdr:row>103</xdr:row>
      <xdr:rowOff>450850</xdr:rowOff>
    </xdr:to>
    <xdr:pic>
      <xdr:nvPicPr>
        <xdr:cNvPr id="9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78070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103</xdr:row>
      <xdr:rowOff>228600</xdr:rowOff>
    </xdr:from>
    <xdr:to>
      <xdr:col>10</xdr:col>
      <xdr:colOff>260350</xdr:colOff>
      <xdr:row>103</xdr:row>
      <xdr:rowOff>447675</xdr:rowOff>
    </xdr:to>
    <xdr:pic>
      <xdr:nvPicPr>
        <xdr:cNvPr id="9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7806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103</xdr:row>
      <xdr:rowOff>231775</xdr:rowOff>
    </xdr:from>
    <xdr:to>
      <xdr:col>10</xdr:col>
      <xdr:colOff>539750</xdr:colOff>
      <xdr:row>103</xdr:row>
      <xdr:rowOff>450850</xdr:rowOff>
    </xdr:to>
    <xdr:pic>
      <xdr:nvPicPr>
        <xdr:cNvPr id="9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78070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</xdr:row>
      <xdr:rowOff>279400</xdr:rowOff>
    </xdr:from>
    <xdr:to>
      <xdr:col>3</xdr:col>
      <xdr:colOff>196850</xdr:colOff>
      <xdr:row>108</xdr:row>
      <xdr:rowOff>498475</xdr:rowOff>
    </xdr:to>
    <xdr:pic>
      <xdr:nvPicPr>
        <xdr:cNvPr id="9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108</xdr:row>
      <xdr:rowOff>257175</xdr:rowOff>
    </xdr:from>
    <xdr:to>
      <xdr:col>3</xdr:col>
      <xdr:colOff>514350</xdr:colOff>
      <xdr:row>108</xdr:row>
      <xdr:rowOff>476250</xdr:rowOff>
    </xdr:to>
    <xdr:pic>
      <xdr:nvPicPr>
        <xdr:cNvPr id="9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2086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108</xdr:row>
      <xdr:rowOff>279400</xdr:rowOff>
    </xdr:from>
    <xdr:to>
      <xdr:col>10</xdr:col>
      <xdr:colOff>196850</xdr:colOff>
      <xdr:row>108</xdr:row>
      <xdr:rowOff>498475</xdr:rowOff>
    </xdr:to>
    <xdr:pic>
      <xdr:nvPicPr>
        <xdr:cNvPr id="9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108</xdr:row>
      <xdr:rowOff>257175</xdr:rowOff>
    </xdr:from>
    <xdr:to>
      <xdr:col>10</xdr:col>
      <xdr:colOff>514350</xdr:colOff>
      <xdr:row>108</xdr:row>
      <xdr:rowOff>476250</xdr:rowOff>
    </xdr:to>
    <xdr:pic>
      <xdr:nvPicPr>
        <xdr:cNvPr id="9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2086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</xdr:row>
      <xdr:rowOff>279400</xdr:rowOff>
    </xdr:from>
    <xdr:to>
      <xdr:col>3</xdr:col>
      <xdr:colOff>196850</xdr:colOff>
      <xdr:row>108</xdr:row>
      <xdr:rowOff>498475</xdr:rowOff>
    </xdr:to>
    <xdr:pic>
      <xdr:nvPicPr>
        <xdr:cNvPr id="9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108</xdr:row>
      <xdr:rowOff>257175</xdr:rowOff>
    </xdr:from>
    <xdr:to>
      <xdr:col>3</xdr:col>
      <xdr:colOff>514350</xdr:colOff>
      <xdr:row>108</xdr:row>
      <xdr:rowOff>476250</xdr:rowOff>
    </xdr:to>
    <xdr:pic>
      <xdr:nvPicPr>
        <xdr:cNvPr id="9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2086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</xdr:row>
      <xdr:rowOff>279400</xdr:rowOff>
    </xdr:from>
    <xdr:to>
      <xdr:col>3</xdr:col>
      <xdr:colOff>196850</xdr:colOff>
      <xdr:row>108</xdr:row>
      <xdr:rowOff>498475</xdr:rowOff>
    </xdr:to>
    <xdr:pic>
      <xdr:nvPicPr>
        <xdr:cNvPr id="9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108</xdr:row>
      <xdr:rowOff>279400</xdr:rowOff>
    </xdr:from>
    <xdr:to>
      <xdr:col>10</xdr:col>
      <xdr:colOff>196850</xdr:colOff>
      <xdr:row>108</xdr:row>
      <xdr:rowOff>498475</xdr:rowOff>
    </xdr:to>
    <xdr:pic>
      <xdr:nvPicPr>
        <xdr:cNvPr id="9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</xdr:row>
      <xdr:rowOff>279400</xdr:rowOff>
    </xdr:from>
    <xdr:to>
      <xdr:col>3</xdr:col>
      <xdr:colOff>196850</xdr:colOff>
      <xdr:row>108</xdr:row>
      <xdr:rowOff>498475</xdr:rowOff>
    </xdr:to>
    <xdr:pic>
      <xdr:nvPicPr>
        <xdr:cNvPr id="9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</xdr:row>
      <xdr:rowOff>279400</xdr:rowOff>
    </xdr:from>
    <xdr:to>
      <xdr:col>3</xdr:col>
      <xdr:colOff>196850</xdr:colOff>
      <xdr:row>108</xdr:row>
      <xdr:rowOff>498475</xdr:rowOff>
    </xdr:to>
    <xdr:pic>
      <xdr:nvPicPr>
        <xdr:cNvPr id="9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108</xdr:row>
      <xdr:rowOff>279400</xdr:rowOff>
    </xdr:from>
    <xdr:to>
      <xdr:col>10</xdr:col>
      <xdr:colOff>196850</xdr:colOff>
      <xdr:row>108</xdr:row>
      <xdr:rowOff>498475</xdr:rowOff>
    </xdr:to>
    <xdr:pic>
      <xdr:nvPicPr>
        <xdr:cNvPr id="9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</xdr:row>
      <xdr:rowOff>279400</xdr:rowOff>
    </xdr:from>
    <xdr:to>
      <xdr:col>3</xdr:col>
      <xdr:colOff>196850</xdr:colOff>
      <xdr:row>108</xdr:row>
      <xdr:rowOff>498475</xdr:rowOff>
    </xdr:to>
    <xdr:pic>
      <xdr:nvPicPr>
        <xdr:cNvPr id="9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</xdr:row>
      <xdr:rowOff>279400</xdr:rowOff>
    </xdr:from>
    <xdr:to>
      <xdr:col>3</xdr:col>
      <xdr:colOff>196850</xdr:colOff>
      <xdr:row>108</xdr:row>
      <xdr:rowOff>498475</xdr:rowOff>
    </xdr:to>
    <xdr:pic>
      <xdr:nvPicPr>
        <xdr:cNvPr id="9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108</xdr:row>
      <xdr:rowOff>279400</xdr:rowOff>
    </xdr:from>
    <xdr:to>
      <xdr:col>10</xdr:col>
      <xdr:colOff>196850</xdr:colOff>
      <xdr:row>108</xdr:row>
      <xdr:rowOff>498475</xdr:rowOff>
    </xdr:to>
    <xdr:pic>
      <xdr:nvPicPr>
        <xdr:cNvPr id="9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</xdr:row>
      <xdr:rowOff>279400</xdr:rowOff>
    </xdr:from>
    <xdr:to>
      <xdr:col>3</xdr:col>
      <xdr:colOff>196850</xdr:colOff>
      <xdr:row>108</xdr:row>
      <xdr:rowOff>498475</xdr:rowOff>
    </xdr:to>
    <xdr:pic>
      <xdr:nvPicPr>
        <xdr:cNvPr id="9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</xdr:row>
      <xdr:rowOff>279400</xdr:rowOff>
    </xdr:from>
    <xdr:to>
      <xdr:col>3</xdr:col>
      <xdr:colOff>196850</xdr:colOff>
      <xdr:row>108</xdr:row>
      <xdr:rowOff>498475</xdr:rowOff>
    </xdr:to>
    <xdr:pic>
      <xdr:nvPicPr>
        <xdr:cNvPr id="9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108</xdr:row>
      <xdr:rowOff>279400</xdr:rowOff>
    </xdr:from>
    <xdr:to>
      <xdr:col>10</xdr:col>
      <xdr:colOff>196850</xdr:colOff>
      <xdr:row>108</xdr:row>
      <xdr:rowOff>498475</xdr:rowOff>
    </xdr:to>
    <xdr:pic>
      <xdr:nvPicPr>
        <xdr:cNvPr id="10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</xdr:row>
      <xdr:rowOff>279400</xdr:rowOff>
    </xdr:from>
    <xdr:to>
      <xdr:col>3</xdr:col>
      <xdr:colOff>196850</xdr:colOff>
      <xdr:row>108</xdr:row>
      <xdr:rowOff>498475</xdr:rowOff>
    </xdr:to>
    <xdr:pic>
      <xdr:nvPicPr>
        <xdr:cNvPr id="10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</xdr:row>
      <xdr:rowOff>279400</xdr:rowOff>
    </xdr:from>
    <xdr:to>
      <xdr:col>3</xdr:col>
      <xdr:colOff>196850</xdr:colOff>
      <xdr:row>108</xdr:row>
      <xdr:rowOff>498475</xdr:rowOff>
    </xdr:to>
    <xdr:pic>
      <xdr:nvPicPr>
        <xdr:cNvPr id="10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108</xdr:row>
      <xdr:rowOff>279400</xdr:rowOff>
    </xdr:from>
    <xdr:to>
      <xdr:col>10</xdr:col>
      <xdr:colOff>196850</xdr:colOff>
      <xdr:row>108</xdr:row>
      <xdr:rowOff>498475</xdr:rowOff>
    </xdr:to>
    <xdr:pic>
      <xdr:nvPicPr>
        <xdr:cNvPr id="10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</xdr:row>
      <xdr:rowOff>279400</xdr:rowOff>
    </xdr:from>
    <xdr:to>
      <xdr:col>3</xdr:col>
      <xdr:colOff>196850</xdr:colOff>
      <xdr:row>108</xdr:row>
      <xdr:rowOff>498475</xdr:rowOff>
    </xdr:to>
    <xdr:pic>
      <xdr:nvPicPr>
        <xdr:cNvPr id="10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</xdr:row>
      <xdr:rowOff>279400</xdr:rowOff>
    </xdr:from>
    <xdr:to>
      <xdr:col>3</xdr:col>
      <xdr:colOff>196850</xdr:colOff>
      <xdr:row>108</xdr:row>
      <xdr:rowOff>498475</xdr:rowOff>
    </xdr:to>
    <xdr:pic>
      <xdr:nvPicPr>
        <xdr:cNvPr id="10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108</xdr:row>
      <xdr:rowOff>257175</xdr:rowOff>
    </xdr:from>
    <xdr:to>
      <xdr:col>3</xdr:col>
      <xdr:colOff>514350</xdr:colOff>
      <xdr:row>108</xdr:row>
      <xdr:rowOff>476250</xdr:rowOff>
    </xdr:to>
    <xdr:pic>
      <xdr:nvPicPr>
        <xdr:cNvPr id="10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2086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108</xdr:row>
      <xdr:rowOff>279400</xdr:rowOff>
    </xdr:from>
    <xdr:to>
      <xdr:col>10</xdr:col>
      <xdr:colOff>196850</xdr:colOff>
      <xdr:row>108</xdr:row>
      <xdr:rowOff>498475</xdr:rowOff>
    </xdr:to>
    <xdr:pic>
      <xdr:nvPicPr>
        <xdr:cNvPr id="10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108</xdr:row>
      <xdr:rowOff>257175</xdr:rowOff>
    </xdr:from>
    <xdr:to>
      <xdr:col>10</xdr:col>
      <xdr:colOff>514350</xdr:colOff>
      <xdr:row>108</xdr:row>
      <xdr:rowOff>476250</xdr:rowOff>
    </xdr:to>
    <xdr:pic>
      <xdr:nvPicPr>
        <xdr:cNvPr id="10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2086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</xdr:row>
      <xdr:rowOff>279400</xdr:rowOff>
    </xdr:from>
    <xdr:to>
      <xdr:col>3</xdr:col>
      <xdr:colOff>196850</xdr:colOff>
      <xdr:row>108</xdr:row>
      <xdr:rowOff>498475</xdr:rowOff>
    </xdr:to>
    <xdr:pic>
      <xdr:nvPicPr>
        <xdr:cNvPr id="10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108</xdr:row>
      <xdr:rowOff>257175</xdr:rowOff>
    </xdr:from>
    <xdr:to>
      <xdr:col>3</xdr:col>
      <xdr:colOff>514350</xdr:colOff>
      <xdr:row>108</xdr:row>
      <xdr:rowOff>476250</xdr:rowOff>
    </xdr:to>
    <xdr:pic>
      <xdr:nvPicPr>
        <xdr:cNvPr id="10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2086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</xdr:row>
      <xdr:rowOff>279400</xdr:rowOff>
    </xdr:from>
    <xdr:to>
      <xdr:col>3</xdr:col>
      <xdr:colOff>196850</xdr:colOff>
      <xdr:row>108</xdr:row>
      <xdr:rowOff>498475</xdr:rowOff>
    </xdr:to>
    <xdr:pic>
      <xdr:nvPicPr>
        <xdr:cNvPr id="10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108</xdr:row>
      <xdr:rowOff>279400</xdr:rowOff>
    </xdr:from>
    <xdr:to>
      <xdr:col>10</xdr:col>
      <xdr:colOff>196850</xdr:colOff>
      <xdr:row>108</xdr:row>
      <xdr:rowOff>498475</xdr:rowOff>
    </xdr:to>
    <xdr:pic>
      <xdr:nvPicPr>
        <xdr:cNvPr id="10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</xdr:row>
      <xdr:rowOff>279400</xdr:rowOff>
    </xdr:from>
    <xdr:to>
      <xdr:col>3</xdr:col>
      <xdr:colOff>196850</xdr:colOff>
      <xdr:row>108</xdr:row>
      <xdr:rowOff>498475</xdr:rowOff>
    </xdr:to>
    <xdr:pic>
      <xdr:nvPicPr>
        <xdr:cNvPr id="10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</xdr:row>
      <xdr:rowOff>279400</xdr:rowOff>
    </xdr:from>
    <xdr:to>
      <xdr:col>3</xdr:col>
      <xdr:colOff>196850</xdr:colOff>
      <xdr:row>108</xdr:row>
      <xdr:rowOff>498475</xdr:rowOff>
    </xdr:to>
    <xdr:pic>
      <xdr:nvPicPr>
        <xdr:cNvPr id="10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108</xdr:row>
      <xdr:rowOff>279400</xdr:rowOff>
    </xdr:from>
    <xdr:to>
      <xdr:col>10</xdr:col>
      <xdr:colOff>196850</xdr:colOff>
      <xdr:row>108</xdr:row>
      <xdr:rowOff>498475</xdr:rowOff>
    </xdr:to>
    <xdr:pic>
      <xdr:nvPicPr>
        <xdr:cNvPr id="10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</xdr:row>
      <xdr:rowOff>279400</xdr:rowOff>
    </xdr:from>
    <xdr:to>
      <xdr:col>3</xdr:col>
      <xdr:colOff>196850</xdr:colOff>
      <xdr:row>108</xdr:row>
      <xdr:rowOff>498475</xdr:rowOff>
    </xdr:to>
    <xdr:pic>
      <xdr:nvPicPr>
        <xdr:cNvPr id="10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108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108</xdr:row>
      <xdr:rowOff>228600</xdr:rowOff>
    </xdr:from>
    <xdr:to>
      <xdr:col>3</xdr:col>
      <xdr:colOff>260350</xdr:colOff>
      <xdr:row>108</xdr:row>
      <xdr:rowOff>447675</xdr:rowOff>
    </xdr:to>
    <xdr:pic>
      <xdr:nvPicPr>
        <xdr:cNvPr id="10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82057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108</xdr:row>
      <xdr:rowOff>231775</xdr:rowOff>
    </xdr:from>
    <xdr:to>
      <xdr:col>3</xdr:col>
      <xdr:colOff>539750</xdr:colOff>
      <xdr:row>108</xdr:row>
      <xdr:rowOff>450850</xdr:rowOff>
    </xdr:to>
    <xdr:pic>
      <xdr:nvPicPr>
        <xdr:cNvPr id="10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82061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108</xdr:row>
      <xdr:rowOff>228600</xdr:rowOff>
    </xdr:from>
    <xdr:to>
      <xdr:col>10</xdr:col>
      <xdr:colOff>260350</xdr:colOff>
      <xdr:row>108</xdr:row>
      <xdr:rowOff>447675</xdr:rowOff>
    </xdr:to>
    <xdr:pic>
      <xdr:nvPicPr>
        <xdr:cNvPr id="10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82057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108</xdr:row>
      <xdr:rowOff>231775</xdr:rowOff>
    </xdr:from>
    <xdr:to>
      <xdr:col>10</xdr:col>
      <xdr:colOff>539750</xdr:colOff>
      <xdr:row>108</xdr:row>
      <xdr:rowOff>450850</xdr:rowOff>
    </xdr:to>
    <xdr:pic>
      <xdr:nvPicPr>
        <xdr:cNvPr id="10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82061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108</xdr:row>
      <xdr:rowOff>228600</xdr:rowOff>
    </xdr:from>
    <xdr:to>
      <xdr:col>3</xdr:col>
      <xdr:colOff>260350</xdr:colOff>
      <xdr:row>108</xdr:row>
      <xdr:rowOff>447675</xdr:rowOff>
    </xdr:to>
    <xdr:pic>
      <xdr:nvPicPr>
        <xdr:cNvPr id="10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82057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108</xdr:row>
      <xdr:rowOff>231775</xdr:rowOff>
    </xdr:from>
    <xdr:to>
      <xdr:col>3</xdr:col>
      <xdr:colOff>539750</xdr:colOff>
      <xdr:row>108</xdr:row>
      <xdr:rowOff>450850</xdr:rowOff>
    </xdr:to>
    <xdr:pic>
      <xdr:nvPicPr>
        <xdr:cNvPr id="10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82061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108</xdr:row>
      <xdr:rowOff>228600</xdr:rowOff>
    </xdr:from>
    <xdr:to>
      <xdr:col>3</xdr:col>
      <xdr:colOff>260350</xdr:colOff>
      <xdr:row>108</xdr:row>
      <xdr:rowOff>447675</xdr:rowOff>
    </xdr:to>
    <xdr:pic>
      <xdr:nvPicPr>
        <xdr:cNvPr id="10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82057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108</xdr:row>
      <xdr:rowOff>231775</xdr:rowOff>
    </xdr:from>
    <xdr:to>
      <xdr:col>3</xdr:col>
      <xdr:colOff>539750</xdr:colOff>
      <xdr:row>108</xdr:row>
      <xdr:rowOff>450850</xdr:rowOff>
    </xdr:to>
    <xdr:pic>
      <xdr:nvPicPr>
        <xdr:cNvPr id="10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82061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108</xdr:row>
      <xdr:rowOff>228600</xdr:rowOff>
    </xdr:from>
    <xdr:to>
      <xdr:col>10</xdr:col>
      <xdr:colOff>260350</xdr:colOff>
      <xdr:row>108</xdr:row>
      <xdr:rowOff>447675</xdr:rowOff>
    </xdr:to>
    <xdr:pic>
      <xdr:nvPicPr>
        <xdr:cNvPr id="10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82057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108</xdr:row>
      <xdr:rowOff>231775</xdr:rowOff>
    </xdr:from>
    <xdr:to>
      <xdr:col>10</xdr:col>
      <xdr:colOff>539750</xdr:colOff>
      <xdr:row>108</xdr:row>
      <xdr:rowOff>450850</xdr:rowOff>
    </xdr:to>
    <xdr:pic>
      <xdr:nvPicPr>
        <xdr:cNvPr id="10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82061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108</xdr:row>
      <xdr:rowOff>228600</xdr:rowOff>
    </xdr:from>
    <xdr:to>
      <xdr:col>3</xdr:col>
      <xdr:colOff>260350</xdr:colOff>
      <xdr:row>108</xdr:row>
      <xdr:rowOff>447675</xdr:rowOff>
    </xdr:to>
    <xdr:pic>
      <xdr:nvPicPr>
        <xdr:cNvPr id="1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82057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108</xdr:row>
      <xdr:rowOff>231775</xdr:rowOff>
    </xdr:from>
    <xdr:to>
      <xdr:col>3</xdr:col>
      <xdr:colOff>539750</xdr:colOff>
      <xdr:row>108</xdr:row>
      <xdr:rowOff>450850</xdr:rowOff>
    </xdr:to>
    <xdr:pic>
      <xdr:nvPicPr>
        <xdr:cNvPr id="10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82061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108</xdr:row>
      <xdr:rowOff>228600</xdr:rowOff>
    </xdr:from>
    <xdr:to>
      <xdr:col>10</xdr:col>
      <xdr:colOff>260350</xdr:colOff>
      <xdr:row>108</xdr:row>
      <xdr:rowOff>447675</xdr:rowOff>
    </xdr:to>
    <xdr:pic>
      <xdr:nvPicPr>
        <xdr:cNvPr id="10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82057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108</xdr:row>
      <xdr:rowOff>231775</xdr:rowOff>
    </xdr:from>
    <xdr:to>
      <xdr:col>10</xdr:col>
      <xdr:colOff>539750</xdr:colOff>
      <xdr:row>108</xdr:row>
      <xdr:rowOff>450850</xdr:rowOff>
    </xdr:to>
    <xdr:pic>
      <xdr:nvPicPr>
        <xdr:cNvPr id="10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82061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113</xdr:row>
      <xdr:rowOff>257175</xdr:rowOff>
    </xdr:from>
    <xdr:to>
      <xdr:col>3</xdr:col>
      <xdr:colOff>514350</xdr:colOff>
      <xdr:row>113</xdr:row>
      <xdr:rowOff>476250</xdr:rowOff>
    </xdr:to>
    <xdr:pic>
      <xdr:nvPicPr>
        <xdr:cNvPr id="10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5477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113</xdr:row>
      <xdr:rowOff>279400</xdr:rowOff>
    </xdr:from>
    <xdr:to>
      <xdr:col>10</xdr:col>
      <xdr:colOff>196850</xdr:colOff>
      <xdr:row>113</xdr:row>
      <xdr:rowOff>498475</xdr:rowOff>
    </xdr:to>
    <xdr:pic>
      <xdr:nvPicPr>
        <xdr:cNvPr id="10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113</xdr:row>
      <xdr:rowOff>257175</xdr:rowOff>
    </xdr:from>
    <xdr:to>
      <xdr:col>10</xdr:col>
      <xdr:colOff>514350</xdr:colOff>
      <xdr:row>113</xdr:row>
      <xdr:rowOff>476250</xdr:rowOff>
    </xdr:to>
    <xdr:pic>
      <xdr:nvPicPr>
        <xdr:cNvPr id="10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5477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113</xdr:row>
      <xdr:rowOff>257175</xdr:rowOff>
    </xdr:from>
    <xdr:to>
      <xdr:col>3</xdr:col>
      <xdr:colOff>514350</xdr:colOff>
      <xdr:row>113</xdr:row>
      <xdr:rowOff>476250</xdr:rowOff>
    </xdr:to>
    <xdr:pic>
      <xdr:nvPicPr>
        <xdr:cNvPr id="10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5477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113</xdr:row>
      <xdr:rowOff>279400</xdr:rowOff>
    </xdr:from>
    <xdr:to>
      <xdr:col>10</xdr:col>
      <xdr:colOff>196850</xdr:colOff>
      <xdr:row>113</xdr:row>
      <xdr:rowOff>498475</xdr:rowOff>
    </xdr:to>
    <xdr:pic>
      <xdr:nvPicPr>
        <xdr:cNvPr id="10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113</xdr:row>
      <xdr:rowOff>279400</xdr:rowOff>
    </xdr:from>
    <xdr:to>
      <xdr:col>10</xdr:col>
      <xdr:colOff>196850</xdr:colOff>
      <xdr:row>113</xdr:row>
      <xdr:rowOff>498475</xdr:rowOff>
    </xdr:to>
    <xdr:pic>
      <xdr:nvPicPr>
        <xdr:cNvPr id="10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113</xdr:row>
      <xdr:rowOff>279400</xdr:rowOff>
    </xdr:from>
    <xdr:to>
      <xdr:col>10</xdr:col>
      <xdr:colOff>196850</xdr:colOff>
      <xdr:row>113</xdr:row>
      <xdr:rowOff>498475</xdr:rowOff>
    </xdr:to>
    <xdr:pic>
      <xdr:nvPicPr>
        <xdr:cNvPr id="10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113</xdr:row>
      <xdr:rowOff>257175</xdr:rowOff>
    </xdr:from>
    <xdr:to>
      <xdr:col>3</xdr:col>
      <xdr:colOff>514350</xdr:colOff>
      <xdr:row>113</xdr:row>
      <xdr:rowOff>476250</xdr:rowOff>
    </xdr:to>
    <xdr:pic>
      <xdr:nvPicPr>
        <xdr:cNvPr id="10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5477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113</xdr:row>
      <xdr:rowOff>279400</xdr:rowOff>
    </xdr:from>
    <xdr:to>
      <xdr:col>10</xdr:col>
      <xdr:colOff>196850</xdr:colOff>
      <xdr:row>113</xdr:row>
      <xdr:rowOff>498475</xdr:rowOff>
    </xdr:to>
    <xdr:pic>
      <xdr:nvPicPr>
        <xdr:cNvPr id="10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113</xdr:row>
      <xdr:rowOff>257175</xdr:rowOff>
    </xdr:from>
    <xdr:to>
      <xdr:col>10</xdr:col>
      <xdr:colOff>514350</xdr:colOff>
      <xdr:row>113</xdr:row>
      <xdr:rowOff>476250</xdr:rowOff>
    </xdr:to>
    <xdr:pic>
      <xdr:nvPicPr>
        <xdr:cNvPr id="10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5477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113</xdr:row>
      <xdr:rowOff>257175</xdr:rowOff>
    </xdr:from>
    <xdr:to>
      <xdr:col>3</xdr:col>
      <xdr:colOff>514350</xdr:colOff>
      <xdr:row>113</xdr:row>
      <xdr:rowOff>476250</xdr:rowOff>
    </xdr:to>
    <xdr:pic>
      <xdr:nvPicPr>
        <xdr:cNvPr id="10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5477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113</xdr:row>
      <xdr:rowOff>279400</xdr:rowOff>
    </xdr:from>
    <xdr:to>
      <xdr:col>10</xdr:col>
      <xdr:colOff>196850</xdr:colOff>
      <xdr:row>113</xdr:row>
      <xdr:rowOff>498475</xdr:rowOff>
    </xdr:to>
    <xdr:pic>
      <xdr:nvPicPr>
        <xdr:cNvPr id="10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113</xdr:row>
      <xdr:rowOff>279400</xdr:rowOff>
    </xdr:from>
    <xdr:to>
      <xdr:col>10</xdr:col>
      <xdr:colOff>196850</xdr:colOff>
      <xdr:row>113</xdr:row>
      <xdr:rowOff>498475</xdr:rowOff>
    </xdr:to>
    <xdr:pic>
      <xdr:nvPicPr>
        <xdr:cNvPr id="10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113</xdr:row>
      <xdr:rowOff>279400</xdr:rowOff>
    </xdr:from>
    <xdr:to>
      <xdr:col>10</xdr:col>
      <xdr:colOff>196850</xdr:colOff>
      <xdr:row>113</xdr:row>
      <xdr:rowOff>498475</xdr:rowOff>
    </xdr:to>
    <xdr:pic>
      <xdr:nvPicPr>
        <xdr:cNvPr id="10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113</xdr:row>
      <xdr:rowOff>279400</xdr:rowOff>
    </xdr:from>
    <xdr:to>
      <xdr:col>10</xdr:col>
      <xdr:colOff>196850</xdr:colOff>
      <xdr:row>113</xdr:row>
      <xdr:rowOff>498475</xdr:rowOff>
    </xdr:to>
    <xdr:pic>
      <xdr:nvPicPr>
        <xdr:cNvPr id="10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113</xdr:row>
      <xdr:rowOff>279400</xdr:rowOff>
    </xdr:from>
    <xdr:to>
      <xdr:col>10</xdr:col>
      <xdr:colOff>196850</xdr:colOff>
      <xdr:row>113</xdr:row>
      <xdr:rowOff>498475</xdr:rowOff>
    </xdr:to>
    <xdr:pic>
      <xdr:nvPicPr>
        <xdr:cNvPr id="10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113</xdr:row>
      <xdr:rowOff>257175</xdr:rowOff>
    </xdr:from>
    <xdr:to>
      <xdr:col>3</xdr:col>
      <xdr:colOff>514350</xdr:colOff>
      <xdr:row>113</xdr:row>
      <xdr:rowOff>476250</xdr:rowOff>
    </xdr:to>
    <xdr:pic>
      <xdr:nvPicPr>
        <xdr:cNvPr id="10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5477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113</xdr:row>
      <xdr:rowOff>279400</xdr:rowOff>
    </xdr:from>
    <xdr:to>
      <xdr:col>10</xdr:col>
      <xdr:colOff>196850</xdr:colOff>
      <xdr:row>113</xdr:row>
      <xdr:rowOff>498475</xdr:rowOff>
    </xdr:to>
    <xdr:pic>
      <xdr:nvPicPr>
        <xdr:cNvPr id="10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113</xdr:row>
      <xdr:rowOff>257175</xdr:rowOff>
    </xdr:from>
    <xdr:to>
      <xdr:col>10</xdr:col>
      <xdr:colOff>514350</xdr:colOff>
      <xdr:row>113</xdr:row>
      <xdr:rowOff>476250</xdr:rowOff>
    </xdr:to>
    <xdr:pic>
      <xdr:nvPicPr>
        <xdr:cNvPr id="10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5477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113</xdr:row>
      <xdr:rowOff>257175</xdr:rowOff>
    </xdr:from>
    <xdr:to>
      <xdr:col>3</xdr:col>
      <xdr:colOff>514350</xdr:colOff>
      <xdr:row>113</xdr:row>
      <xdr:rowOff>476250</xdr:rowOff>
    </xdr:to>
    <xdr:pic>
      <xdr:nvPicPr>
        <xdr:cNvPr id="10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5477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113</xdr:row>
      <xdr:rowOff>279400</xdr:rowOff>
    </xdr:from>
    <xdr:to>
      <xdr:col>10</xdr:col>
      <xdr:colOff>196850</xdr:colOff>
      <xdr:row>113</xdr:row>
      <xdr:rowOff>498475</xdr:rowOff>
    </xdr:to>
    <xdr:pic>
      <xdr:nvPicPr>
        <xdr:cNvPr id="10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113</xdr:row>
      <xdr:rowOff>279400</xdr:rowOff>
    </xdr:from>
    <xdr:to>
      <xdr:col>10</xdr:col>
      <xdr:colOff>196850</xdr:colOff>
      <xdr:row>113</xdr:row>
      <xdr:rowOff>498475</xdr:rowOff>
    </xdr:to>
    <xdr:pic>
      <xdr:nvPicPr>
        <xdr:cNvPr id="10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</xdr:row>
      <xdr:rowOff>279400</xdr:rowOff>
    </xdr:from>
    <xdr:to>
      <xdr:col>3</xdr:col>
      <xdr:colOff>196850</xdr:colOff>
      <xdr:row>113</xdr:row>
      <xdr:rowOff>498475</xdr:rowOff>
    </xdr:to>
    <xdr:pic>
      <xdr:nvPicPr>
        <xdr:cNvPr id="10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49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113</xdr:row>
      <xdr:rowOff>228600</xdr:rowOff>
    </xdr:from>
    <xdr:to>
      <xdr:col>3</xdr:col>
      <xdr:colOff>260350</xdr:colOff>
      <xdr:row>113</xdr:row>
      <xdr:rowOff>447675</xdr:rowOff>
    </xdr:to>
    <xdr:pic>
      <xdr:nvPicPr>
        <xdr:cNvPr id="10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85448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113</xdr:row>
      <xdr:rowOff>231775</xdr:rowOff>
    </xdr:from>
    <xdr:to>
      <xdr:col>3</xdr:col>
      <xdr:colOff>539750</xdr:colOff>
      <xdr:row>113</xdr:row>
      <xdr:rowOff>450850</xdr:rowOff>
    </xdr:to>
    <xdr:pic>
      <xdr:nvPicPr>
        <xdr:cNvPr id="10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85451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113</xdr:row>
      <xdr:rowOff>228600</xdr:rowOff>
    </xdr:from>
    <xdr:to>
      <xdr:col>10</xdr:col>
      <xdr:colOff>260350</xdr:colOff>
      <xdr:row>113</xdr:row>
      <xdr:rowOff>447675</xdr:rowOff>
    </xdr:to>
    <xdr:pic>
      <xdr:nvPicPr>
        <xdr:cNvPr id="10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85448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113</xdr:row>
      <xdr:rowOff>231775</xdr:rowOff>
    </xdr:from>
    <xdr:to>
      <xdr:col>10</xdr:col>
      <xdr:colOff>539750</xdr:colOff>
      <xdr:row>113</xdr:row>
      <xdr:rowOff>450850</xdr:rowOff>
    </xdr:to>
    <xdr:pic>
      <xdr:nvPicPr>
        <xdr:cNvPr id="10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85451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113</xdr:row>
      <xdr:rowOff>228600</xdr:rowOff>
    </xdr:from>
    <xdr:to>
      <xdr:col>3</xdr:col>
      <xdr:colOff>260350</xdr:colOff>
      <xdr:row>113</xdr:row>
      <xdr:rowOff>447675</xdr:rowOff>
    </xdr:to>
    <xdr:pic>
      <xdr:nvPicPr>
        <xdr:cNvPr id="10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85448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113</xdr:row>
      <xdr:rowOff>231775</xdr:rowOff>
    </xdr:from>
    <xdr:to>
      <xdr:col>3</xdr:col>
      <xdr:colOff>539750</xdr:colOff>
      <xdr:row>113</xdr:row>
      <xdr:rowOff>450850</xdr:rowOff>
    </xdr:to>
    <xdr:pic>
      <xdr:nvPicPr>
        <xdr:cNvPr id="10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85451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113</xdr:row>
      <xdr:rowOff>228600</xdr:rowOff>
    </xdr:from>
    <xdr:to>
      <xdr:col>3</xdr:col>
      <xdr:colOff>260350</xdr:colOff>
      <xdr:row>113</xdr:row>
      <xdr:rowOff>447675</xdr:rowOff>
    </xdr:to>
    <xdr:pic>
      <xdr:nvPicPr>
        <xdr:cNvPr id="10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85448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113</xdr:row>
      <xdr:rowOff>231775</xdr:rowOff>
    </xdr:from>
    <xdr:to>
      <xdr:col>3</xdr:col>
      <xdr:colOff>539750</xdr:colOff>
      <xdr:row>113</xdr:row>
      <xdr:rowOff>450850</xdr:rowOff>
    </xdr:to>
    <xdr:pic>
      <xdr:nvPicPr>
        <xdr:cNvPr id="10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85451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113</xdr:row>
      <xdr:rowOff>228600</xdr:rowOff>
    </xdr:from>
    <xdr:to>
      <xdr:col>10</xdr:col>
      <xdr:colOff>260350</xdr:colOff>
      <xdr:row>113</xdr:row>
      <xdr:rowOff>447675</xdr:rowOff>
    </xdr:to>
    <xdr:pic>
      <xdr:nvPicPr>
        <xdr:cNvPr id="10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85448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113</xdr:row>
      <xdr:rowOff>231775</xdr:rowOff>
    </xdr:from>
    <xdr:to>
      <xdr:col>10</xdr:col>
      <xdr:colOff>539750</xdr:colOff>
      <xdr:row>113</xdr:row>
      <xdr:rowOff>450850</xdr:rowOff>
    </xdr:to>
    <xdr:pic>
      <xdr:nvPicPr>
        <xdr:cNvPr id="10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85451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113</xdr:row>
      <xdr:rowOff>228600</xdr:rowOff>
    </xdr:from>
    <xdr:to>
      <xdr:col>3</xdr:col>
      <xdr:colOff>260350</xdr:colOff>
      <xdr:row>113</xdr:row>
      <xdr:rowOff>447675</xdr:rowOff>
    </xdr:to>
    <xdr:pic>
      <xdr:nvPicPr>
        <xdr:cNvPr id="10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85448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113</xdr:row>
      <xdr:rowOff>231775</xdr:rowOff>
    </xdr:from>
    <xdr:to>
      <xdr:col>3</xdr:col>
      <xdr:colOff>539750</xdr:colOff>
      <xdr:row>113</xdr:row>
      <xdr:rowOff>450850</xdr:rowOff>
    </xdr:to>
    <xdr:pic>
      <xdr:nvPicPr>
        <xdr:cNvPr id="10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85451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113</xdr:row>
      <xdr:rowOff>228600</xdr:rowOff>
    </xdr:from>
    <xdr:to>
      <xdr:col>10</xdr:col>
      <xdr:colOff>260350</xdr:colOff>
      <xdr:row>113</xdr:row>
      <xdr:rowOff>447675</xdr:rowOff>
    </xdr:to>
    <xdr:pic>
      <xdr:nvPicPr>
        <xdr:cNvPr id="10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85448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113</xdr:row>
      <xdr:rowOff>231775</xdr:rowOff>
    </xdr:from>
    <xdr:to>
      <xdr:col>10</xdr:col>
      <xdr:colOff>539750</xdr:colOff>
      <xdr:row>113</xdr:row>
      <xdr:rowOff>450850</xdr:rowOff>
    </xdr:to>
    <xdr:pic>
      <xdr:nvPicPr>
        <xdr:cNvPr id="10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85451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0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121</xdr:row>
      <xdr:rowOff>257175</xdr:rowOff>
    </xdr:from>
    <xdr:to>
      <xdr:col>3</xdr:col>
      <xdr:colOff>514350</xdr:colOff>
      <xdr:row>121</xdr:row>
      <xdr:rowOff>476250</xdr:rowOff>
    </xdr:to>
    <xdr:pic>
      <xdr:nvPicPr>
        <xdr:cNvPr id="10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1878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</xdr:row>
      <xdr:rowOff>279400</xdr:rowOff>
    </xdr:from>
    <xdr:to>
      <xdr:col>10</xdr:col>
      <xdr:colOff>196850</xdr:colOff>
      <xdr:row>121</xdr:row>
      <xdr:rowOff>498475</xdr:rowOff>
    </xdr:to>
    <xdr:pic>
      <xdr:nvPicPr>
        <xdr:cNvPr id="10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121</xdr:row>
      <xdr:rowOff>257175</xdr:rowOff>
    </xdr:from>
    <xdr:to>
      <xdr:col>10</xdr:col>
      <xdr:colOff>514350</xdr:colOff>
      <xdr:row>121</xdr:row>
      <xdr:rowOff>476250</xdr:rowOff>
    </xdr:to>
    <xdr:pic>
      <xdr:nvPicPr>
        <xdr:cNvPr id="10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1878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0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121</xdr:row>
      <xdr:rowOff>257175</xdr:rowOff>
    </xdr:from>
    <xdr:to>
      <xdr:col>3</xdr:col>
      <xdr:colOff>514350</xdr:colOff>
      <xdr:row>121</xdr:row>
      <xdr:rowOff>476250</xdr:rowOff>
    </xdr:to>
    <xdr:pic>
      <xdr:nvPicPr>
        <xdr:cNvPr id="10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1878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0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</xdr:row>
      <xdr:rowOff>279400</xdr:rowOff>
    </xdr:from>
    <xdr:to>
      <xdr:col>10</xdr:col>
      <xdr:colOff>196850</xdr:colOff>
      <xdr:row>121</xdr:row>
      <xdr:rowOff>498475</xdr:rowOff>
    </xdr:to>
    <xdr:pic>
      <xdr:nvPicPr>
        <xdr:cNvPr id="11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1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1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</xdr:row>
      <xdr:rowOff>279400</xdr:rowOff>
    </xdr:from>
    <xdr:to>
      <xdr:col>10</xdr:col>
      <xdr:colOff>196850</xdr:colOff>
      <xdr:row>121</xdr:row>
      <xdr:rowOff>498475</xdr:rowOff>
    </xdr:to>
    <xdr:pic>
      <xdr:nvPicPr>
        <xdr:cNvPr id="11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1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1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</xdr:row>
      <xdr:rowOff>279400</xdr:rowOff>
    </xdr:from>
    <xdr:to>
      <xdr:col>10</xdr:col>
      <xdr:colOff>196850</xdr:colOff>
      <xdr:row>121</xdr:row>
      <xdr:rowOff>498475</xdr:rowOff>
    </xdr:to>
    <xdr:pic>
      <xdr:nvPicPr>
        <xdr:cNvPr id="1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1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1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</xdr:row>
      <xdr:rowOff>279400</xdr:rowOff>
    </xdr:from>
    <xdr:to>
      <xdr:col>10</xdr:col>
      <xdr:colOff>196850</xdr:colOff>
      <xdr:row>121</xdr:row>
      <xdr:rowOff>498475</xdr:rowOff>
    </xdr:to>
    <xdr:pic>
      <xdr:nvPicPr>
        <xdr:cNvPr id="11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1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1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</xdr:row>
      <xdr:rowOff>279400</xdr:rowOff>
    </xdr:from>
    <xdr:to>
      <xdr:col>10</xdr:col>
      <xdr:colOff>196850</xdr:colOff>
      <xdr:row>121</xdr:row>
      <xdr:rowOff>498475</xdr:rowOff>
    </xdr:to>
    <xdr:pic>
      <xdr:nvPicPr>
        <xdr:cNvPr id="11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1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1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121</xdr:row>
      <xdr:rowOff>257175</xdr:rowOff>
    </xdr:from>
    <xdr:to>
      <xdr:col>3</xdr:col>
      <xdr:colOff>514350</xdr:colOff>
      <xdr:row>121</xdr:row>
      <xdr:rowOff>476250</xdr:rowOff>
    </xdr:to>
    <xdr:pic>
      <xdr:nvPicPr>
        <xdr:cNvPr id="11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1878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</xdr:row>
      <xdr:rowOff>279400</xdr:rowOff>
    </xdr:from>
    <xdr:to>
      <xdr:col>10</xdr:col>
      <xdr:colOff>196850</xdr:colOff>
      <xdr:row>121</xdr:row>
      <xdr:rowOff>498475</xdr:rowOff>
    </xdr:to>
    <xdr:pic>
      <xdr:nvPicPr>
        <xdr:cNvPr id="11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121</xdr:row>
      <xdr:rowOff>257175</xdr:rowOff>
    </xdr:from>
    <xdr:to>
      <xdr:col>10</xdr:col>
      <xdr:colOff>514350</xdr:colOff>
      <xdr:row>121</xdr:row>
      <xdr:rowOff>476250</xdr:rowOff>
    </xdr:to>
    <xdr:pic>
      <xdr:nvPicPr>
        <xdr:cNvPr id="11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1878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1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121</xdr:row>
      <xdr:rowOff>257175</xdr:rowOff>
    </xdr:from>
    <xdr:to>
      <xdr:col>3</xdr:col>
      <xdr:colOff>514350</xdr:colOff>
      <xdr:row>121</xdr:row>
      <xdr:rowOff>476250</xdr:rowOff>
    </xdr:to>
    <xdr:pic>
      <xdr:nvPicPr>
        <xdr:cNvPr id="11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1878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1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</xdr:row>
      <xdr:rowOff>279400</xdr:rowOff>
    </xdr:from>
    <xdr:to>
      <xdr:col>10</xdr:col>
      <xdr:colOff>196850</xdr:colOff>
      <xdr:row>121</xdr:row>
      <xdr:rowOff>498475</xdr:rowOff>
    </xdr:to>
    <xdr:pic>
      <xdr:nvPicPr>
        <xdr:cNvPr id="11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1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1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</xdr:row>
      <xdr:rowOff>279400</xdr:rowOff>
    </xdr:from>
    <xdr:to>
      <xdr:col>10</xdr:col>
      <xdr:colOff>196850</xdr:colOff>
      <xdr:row>121</xdr:row>
      <xdr:rowOff>498475</xdr:rowOff>
    </xdr:to>
    <xdr:pic>
      <xdr:nvPicPr>
        <xdr:cNvPr id="11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1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900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121</xdr:row>
      <xdr:rowOff>228600</xdr:rowOff>
    </xdr:from>
    <xdr:to>
      <xdr:col>3</xdr:col>
      <xdr:colOff>260350</xdr:colOff>
      <xdr:row>121</xdr:row>
      <xdr:rowOff>447675</xdr:rowOff>
    </xdr:to>
    <xdr:pic>
      <xdr:nvPicPr>
        <xdr:cNvPr id="11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9184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121</xdr:row>
      <xdr:rowOff>231775</xdr:rowOff>
    </xdr:from>
    <xdr:to>
      <xdr:col>3</xdr:col>
      <xdr:colOff>539750</xdr:colOff>
      <xdr:row>121</xdr:row>
      <xdr:rowOff>450850</xdr:rowOff>
    </xdr:to>
    <xdr:pic>
      <xdr:nvPicPr>
        <xdr:cNvPr id="11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91852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121</xdr:row>
      <xdr:rowOff>228600</xdr:rowOff>
    </xdr:from>
    <xdr:to>
      <xdr:col>10</xdr:col>
      <xdr:colOff>260350</xdr:colOff>
      <xdr:row>121</xdr:row>
      <xdr:rowOff>447675</xdr:rowOff>
    </xdr:to>
    <xdr:pic>
      <xdr:nvPicPr>
        <xdr:cNvPr id="11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9184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121</xdr:row>
      <xdr:rowOff>231775</xdr:rowOff>
    </xdr:from>
    <xdr:to>
      <xdr:col>10</xdr:col>
      <xdr:colOff>539750</xdr:colOff>
      <xdr:row>121</xdr:row>
      <xdr:rowOff>450850</xdr:rowOff>
    </xdr:to>
    <xdr:pic>
      <xdr:nvPicPr>
        <xdr:cNvPr id="11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91852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121</xdr:row>
      <xdr:rowOff>228600</xdr:rowOff>
    </xdr:from>
    <xdr:to>
      <xdr:col>3</xdr:col>
      <xdr:colOff>260350</xdr:colOff>
      <xdr:row>121</xdr:row>
      <xdr:rowOff>447675</xdr:rowOff>
    </xdr:to>
    <xdr:pic>
      <xdr:nvPicPr>
        <xdr:cNvPr id="1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9184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121</xdr:row>
      <xdr:rowOff>231775</xdr:rowOff>
    </xdr:from>
    <xdr:to>
      <xdr:col>3</xdr:col>
      <xdr:colOff>539750</xdr:colOff>
      <xdr:row>121</xdr:row>
      <xdr:rowOff>450850</xdr:rowOff>
    </xdr:to>
    <xdr:pic>
      <xdr:nvPicPr>
        <xdr:cNvPr id="11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91852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121</xdr:row>
      <xdr:rowOff>228600</xdr:rowOff>
    </xdr:from>
    <xdr:to>
      <xdr:col>3</xdr:col>
      <xdr:colOff>260350</xdr:colOff>
      <xdr:row>121</xdr:row>
      <xdr:rowOff>447675</xdr:rowOff>
    </xdr:to>
    <xdr:pic>
      <xdr:nvPicPr>
        <xdr:cNvPr id="11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9184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121</xdr:row>
      <xdr:rowOff>231775</xdr:rowOff>
    </xdr:from>
    <xdr:to>
      <xdr:col>3</xdr:col>
      <xdr:colOff>539750</xdr:colOff>
      <xdr:row>121</xdr:row>
      <xdr:rowOff>450850</xdr:rowOff>
    </xdr:to>
    <xdr:pic>
      <xdr:nvPicPr>
        <xdr:cNvPr id="11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91852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121</xdr:row>
      <xdr:rowOff>228600</xdr:rowOff>
    </xdr:from>
    <xdr:to>
      <xdr:col>10</xdr:col>
      <xdr:colOff>260350</xdr:colOff>
      <xdr:row>121</xdr:row>
      <xdr:rowOff>447675</xdr:rowOff>
    </xdr:to>
    <xdr:pic>
      <xdr:nvPicPr>
        <xdr:cNvPr id="11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9184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121</xdr:row>
      <xdr:rowOff>231775</xdr:rowOff>
    </xdr:from>
    <xdr:to>
      <xdr:col>10</xdr:col>
      <xdr:colOff>539750</xdr:colOff>
      <xdr:row>121</xdr:row>
      <xdr:rowOff>450850</xdr:rowOff>
    </xdr:to>
    <xdr:pic>
      <xdr:nvPicPr>
        <xdr:cNvPr id="11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91852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121</xdr:row>
      <xdr:rowOff>228600</xdr:rowOff>
    </xdr:from>
    <xdr:to>
      <xdr:col>3</xdr:col>
      <xdr:colOff>260350</xdr:colOff>
      <xdr:row>121</xdr:row>
      <xdr:rowOff>447675</xdr:rowOff>
    </xdr:to>
    <xdr:pic>
      <xdr:nvPicPr>
        <xdr:cNvPr id="11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9184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121</xdr:row>
      <xdr:rowOff>231775</xdr:rowOff>
    </xdr:from>
    <xdr:to>
      <xdr:col>3</xdr:col>
      <xdr:colOff>539750</xdr:colOff>
      <xdr:row>121</xdr:row>
      <xdr:rowOff>450850</xdr:rowOff>
    </xdr:to>
    <xdr:pic>
      <xdr:nvPicPr>
        <xdr:cNvPr id="11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91852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121</xdr:row>
      <xdr:rowOff>228600</xdr:rowOff>
    </xdr:from>
    <xdr:to>
      <xdr:col>10</xdr:col>
      <xdr:colOff>260350</xdr:colOff>
      <xdr:row>121</xdr:row>
      <xdr:rowOff>447675</xdr:rowOff>
    </xdr:to>
    <xdr:pic>
      <xdr:nvPicPr>
        <xdr:cNvPr id="11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91849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121</xdr:row>
      <xdr:rowOff>231775</xdr:rowOff>
    </xdr:from>
    <xdr:to>
      <xdr:col>10</xdr:col>
      <xdr:colOff>539750</xdr:colOff>
      <xdr:row>121</xdr:row>
      <xdr:rowOff>450850</xdr:rowOff>
    </xdr:to>
    <xdr:pic>
      <xdr:nvPicPr>
        <xdr:cNvPr id="11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91852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126</xdr:row>
      <xdr:rowOff>257175</xdr:rowOff>
    </xdr:from>
    <xdr:to>
      <xdr:col>3</xdr:col>
      <xdr:colOff>514350</xdr:colOff>
      <xdr:row>126</xdr:row>
      <xdr:rowOff>476250</xdr:rowOff>
    </xdr:to>
    <xdr:pic>
      <xdr:nvPicPr>
        <xdr:cNvPr id="11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4983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11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126</xdr:row>
      <xdr:rowOff>257175</xdr:rowOff>
    </xdr:from>
    <xdr:to>
      <xdr:col>10</xdr:col>
      <xdr:colOff>514350</xdr:colOff>
      <xdr:row>126</xdr:row>
      <xdr:rowOff>476250</xdr:rowOff>
    </xdr:to>
    <xdr:pic>
      <xdr:nvPicPr>
        <xdr:cNvPr id="11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4983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126</xdr:row>
      <xdr:rowOff>257175</xdr:rowOff>
    </xdr:from>
    <xdr:to>
      <xdr:col>3</xdr:col>
      <xdr:colOff>514350</xdr:colOff>
      <xdr:row>126</xdr:row>
      <xdr:rowOff>476250</xdr:rowOff>
    </xdr:to>
    <xdr:pic>
      <xdr:nvPicPr>
        <xdr:cNvPr id="11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4983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11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11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11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126</xdr:row>
      <xdr:rowOff>257175</xdr:rowOff>
    </xdr:from>
    <xdr:to>
      <xdr:col>3</xdr:col>
      <xdr:colOff>514350</xdr:colOff>
      <xdr:row>126</xdr:row>
      <xdr:rowOff>476250</xdr:rowOff>
    </xdr:to>
    <xdr:pic>
      <xdr:nvPicPr>
        <xdr:cNvPr id="11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4983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11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126</xdr:row>
      <xdr:rowOff>257175</xdr:rowOff>
    </xdr:from>
    <xdr:to>
      <xdr:col>10</xdr:col>
      <xdr:colOff>514350</xdr:colOff>
      <xdr:row>126</xdr:row>
      <xdr:rowOff>476250</xdr:rowOff>
    </xdr:to>
    <xdr:pic>
      <xdr:nvPicPr>
        <xdr:cNvPr id="11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4983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126</xdr:row>
      <xdr:rowOff>257175</xdr:rowOff>
    </xdr:from>
    <xdr:to>
      <xdr:col>3</xdr:col>
      <xdr:colOff>514350</xdr:colOff>
      <xdr:row>126</xdr:row>
      <xdr:rowOff>476250</xdr:rowOff>
    </xdr:to>
    <xdr:pic>
      <xdr:nvPicPr>
        <xdr:cNvPr id="11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4983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11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11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11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11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11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126</xdr:row>
      <xdr:rowOff>257175</xdr:rowOff>
    </xdr:from>
    <xdr:to>
      <xdr:col>3</xdr:col>
      <xdr:colOff>514350</xdr:colOff>
      <xdr:row>126</xdr:row>
      <xdr:rowOff>476250</xdr:rowOff>
    </xdr:to>
    <xdr:pic>
      <xdr:nvPicPr>
        <xdr:cNvPr id="11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4983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11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126</xdr:row>
      <xdr:rowOff>257175</xdr:rowOff>
    </xdr:from>
    <xdr:to>
      <xdr:col>10</xdr:col>
      <xdr:colOff>514350</xdr:colOff>
      <xdr:row>126</xdr:row>
      <xdr:rowOff>476250</xdr:rowOff>
    </xdr:to>
    <xdr:pic>
      <xdr:nvPicPr>
        <xdr:cNvPr id="11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4983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126</xdr:row>
      <xdr:rowOff>257175</xdr:rowOff>
    </xdr:from>
    <xdr:to>
      <xdr:col>3</xdr:col>
      <xdr:colOff>514350</xdr:colOff>
      <xdr:row>126</xdr:row>
      <xdr:rowOff>476250</xdr:rowOff>
    </xdr:to>
    <xdr:pic>
      <xdr:nvPicPr>
        <xdr:cNvPr id="11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4983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11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11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11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00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126</xdr:row>
      <xdr:rowOff>228600</xdr:rowOff>
    </xdr:from>
    <xdr:to>
      <xdr:col>3</xdr:col>
      <xdr:colOff>260350</xdr:colOff>
      <xdr:row>126</xdr:row>
      <xdr:rowOff>447675</xdr:rowOff>
    </xdr:to>
    <xdr:pic>
      <xdr:nvPicPr>
        <xdr:cNvPr id="11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949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126</xdr:row>
      <xdr:rowOff>231775</xdr:rowOff>
    </xdr:from>
    <xdr:to>
      <xdr:col>3</xdr:col>
      <xdr:colOff>539750</xdr:colOff>
      <xdr:row>126</xdr:row>
      <xdr:rowOff>450850</xdr:rowOff>
    </xdr:to>
    <xdr:pic>
      <xdr:nvPicPr>
        <xdr:cNvPr id="11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94957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126</xdr:row>
      <xdr:rowOff>228600</xdr:rowOff>
    </xdr:from>
    <xdr:to>
      <xdr:col>10</xdr:col>
      <xdr:colOff>260350</xdr:colOff>
      <xdr:row>126</xdr:row>
      <xdr:rowOff>447675</xdr:rowOff>
    </xdr:to>
    <xdr:pic>
      <xdr:nvPicPr>
        <xdr:cNvPr id="11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949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126</xdr:row>
      <xdr:rowOff>231775</xdr:rowOff>
    </xdr:from>
    <xdr:to>
      <xdr:col>10</xdr:col>
      <xdr:colOff>539750</xdr:colOff>
      <xdr:row>126</xdr:row>
      <xdr:rowOff>450850</xdr:rowOff>
    </xdr:to>
    <xdr:pic>
      <xdr:nvPicPr>
        <xdr:cNvPr id="11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94957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126</xdr:row>
      <xdr:rowOff>228600</xdr:rowOff>
    </xdr:from>
    <xdr:to>
      <xdr:col>3</xdr:col>
      <xdr:colOff>260350</xdr:colOff>
      <xdr:row>126</xdr:row>
      <xdr:rowOff>447675</xdr:rowOff>
    </xdr:to>
    <xdr:pic>
      <xdr:nvPicPr>
        <xdr:cNvPr id="11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949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126</xdr:row>
      <xdr:rowOff>231775</xdr:rowOff>
    </xdr:from>
    <xdr:to>
      <xdr:col>3</xdr:col>
      <xdr:colOff>539750</xdr:colOff>
      <xdr:row>126</xdr:row>
      <xdr:rowOff>450850</xdr:rowOff>
    </xdr:to>
    <xdr:pic>
      <xdr:nvPicPr>
        <xdr:cNvPr id="11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94957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126</xdr:row>
      <xdr:rowOff>228600</xdr:rowOff>
    </xdr:from>
    <xdr:to>
      <xdr:col>3</xdr:col>
      <xdr:colOff>260350</xdr:colOff>
      <xdr:row>126</xdr:row>
      <xdr:rowOff>447675</xdr:rowOff>
    </xdr:to>
    <xdr:pic>
      <xdr:nvPicPr>
        <xdr:cNvPr id="11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949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126</xdr:row>
      <xdr:rowOff>231775</xdr:rowOff>
    </xdr:from>
    <xdr:to>
      <xdr:col>3</xdr:col>
      <xdr:colOff>539750</xdr:colOff>
      <xdr:row>126</xdr:row>
      <xdr:rowOff>450850</xdr:rowOff>
    </xdr:to>
    <xdr:pic>
      <xdr:nvPicPr>
        <xdr:cNvPr id="11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94957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126</xdr:row>
      <xdr:rowOff>228600</xdr:rowOff>
    </xdr:from>
    <xdr:to>
      <xdr:col>10</xdr:col>
      <xdr:colOff>260350</xdr:colOff>
      <xdr:row>126</xdr:row>
      <xdr:rowOff>447675</xdr:rowOff>
    </xdr:to>
    <xdr:pic>
      <xdr:nvPicPr>
        <xdr:cNvPr id="11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949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126</xdr:row>
      <xdr:rowOff>231775</xdr:rowOff>
    </xdr:from>
    <xdr:to>
      <xdr:col>10</xdr:col>
      <xdr:colOff>539750</xdr:colOff>
      <xdr:row>126</xdr:row>
      <xdr:rowOff>450850</xdr:rowOff>
    </xdr:to>
    <xdr:pic>
      <xdr:nvPicPr>
        <xdr:cNvPr id="11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94957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126</xdr:row>
      <xdr:rowOff>228600</xdr:rowOff>
    </xdr:from>
    <xdr:to>
      <xdr:col>3</xdr:col>
      <xdr:colOff>260350</xdr:colOff>
      <xdr:row>126</xdr:row>
      <xdr:rowOff>447675</xdr:rowOff>
    </xdr:to>
    <xdr:pic>
      <xdr:nvPicPr>
        <xdr:cNvPr id="11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949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126</xdr:row>
      <xdr:rowOff>231775</xdr:rowOff>
    </xdr:from>
    <xdr:to>
      <xdr:col>3</xdr:col>
      <xdr:colOff>539750</xdr:colOff>
      <xdr:row>126</xdr:row>
      <xdr:rowOff>450850</xdr:rowOff>
    </xdr:to>
    <xdr:pic>
      <xdr:nvPicPr>
        <xdr:cNvPr id="11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94957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126</xdr:row>
      <xdr:rowOff>228600</xdr:rowOff>
    </xdr:from>
    <xdr:to>
      <xdr:col>10</xdr:col>
      <xdr:colOff>260350</xdr:colOff>
      <xdr:row>126</xdr:row>
      <xdr:rowOff>447675</xdr:rowOff>
    </xdr:to>
    <xdr:pic>
      <xdr:nvPicPr>
        <xdr:cNvPr id="12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949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126</xdr:row>
      <xdr:rowOff>231775</xdr:rowOff>
    </xdr:from>
    <xdr:to>
      <xdr:col>10</xdr:col>
      <xdr:colOff>539750</xdr:colOff>
      <xdr:row>126</xdr:row>
      <xdr:rowOff>450850</xdr:rowOff>
    </xdr:to>
    <xdr:pic>
      <xdr:nvPicPr>
        <xdr:cNvPr id="12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94957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</xdr:row>
      <xdr:rowOff>279400</xdr:rowOff>
    </xdr:from>
    <xdr:to>
      <xdr:col>3</xdr:col>
      <xdr:colOff>196850</xdr:colOff>
      <xdr:row>132</xdr:row>
      <xdr:rowOff>498475</xdr:rowOff>
    </xdr:to>
    <xdr:pic>
      <xdr:nvPicPr>
        <xdr:cNvPr id="12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132</xdr:row>
      <xdr:rowOff>257175</xdr:rowOff>
    </xdr:from>
    <xdr:to>
      <xdr:col>3</xdr:col>
      <xdr:colOff>514350</xdr:colOff>
      <xdr:row>132</xdr:row>
      <xdr:rowOff>476250</xdr:rowOff>
    </xdr:to>
    <xdr:pic>
      <xdr:nvPicPr>
        <xdr:cNvPr id="12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9383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132</xdr:row>
      <xdr:rowOff>279400</xdr:rowOff>
    </xdr:from>
    <xdr:to>
      <xdr:col>10</xdr:col>
      <xdr:colOff>196850</xdr:colOff>
      <xdr:row>132</xdr:row>
      <xdr:rowOff>498475</xdr:rowOff>
    </xdr:to>
    <xdr:pic>
      <xdr:nvPicPr>
        <xdr:cNvPr id="12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132</xdr:row>
      <xdr:rowOff>257175</xdr:rowOff>
    </xdr:from>
    <xdr:to>
      <xdr:col>10</xdr:col>
      <xdr:colOff>514350</xdr:colOff>
      <xdr:row>132</xdr:row>
      <xdr:rowOff>476250</xdr:rowOff>
    </xdr:to>
    <xdr:pic>
      <xdr:nvPicPr>
        <xdr:cNvPr id="12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9383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</xdr:row>
      <xdr:rowOff>279400</xdr:rowOff>
    </xdr:from>
    <xdr:to>
      <xdr:col>3</xdr:col>
      <xdr:colOff>196850</xdr:colOff>
      <xdr:row>132</xdr:row>
      <xdr:rowOff>498475</xdr:rowOff>
    </xdr:to>
    <xdr:pic>
      <xdr:nvPicPr>
        <xdr:cNvPr id="12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132</xdr:row>
      <xdr:rowOff>257175</xdr:rowOff>
    </xdr:from>
    <xdr:to>
      <xdr:col>3</xdr:col>
      <xdr:colOff>514350</xdr:colOff>
      <xdr:row>132</xdr:row>
      <xdr:rowOff>476250</xdr:rowOff>
    </xdr:to>
    <xdr:pic>
      <xdr:nvPicPr>
        <xdr:cNvPr id="12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9383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</xdr:row>
      <xdr:rowOff>279400</xdr:rowOff>
    </xdr:from>
    <xdr:to>
      <xdr:col>3</xdr:col>
      <xdr:colOff>196850</xdr:colOff>
      <xdr:row>132</xdr:row>
      <xdr:rowOff>498475</xdr:rowOff>
    </xdr:to>
    <xdr:pic>
      <xdr:nvPicPr>
        <xdr:cNvPr id="12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132</xdr:row>
      <xdr:rowOff>279400</xdr:rowOff>
    </xdr:from>
    <xdr:to>
      <xdr:col>10</xdr:col>
      <xdr:colOff>196850</xdr:colOff>
      <xdr:row>132</xdr:row>
      <xdr:rowOff>498475</xdr:rowOff>
    </xdr:to>
    <xdr:pic>
      <xdr:nvPicPr>
        <xdr:cNvPr id="12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</xdr:row>
      <xdr:rowOff>279400</xdr:rowOff>
    </xdr:from>
    <xdr:to>
      <xdr:col>3</xdr:col>
      <xdr:colOff>196850</xdr:colOff>
      <xdr:row>132</xdr:row>
      <xdr:rowOff>498475</xdr:rowOff>
    </xdr:to>
    <xdr:pic>
      <xdr:nvPicPr>
        <xdr:cNvPr id="12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</xdr:row>
      <xdr:rowOff>279400</xdr:rowOff>
    </xdr:from>
    <xdr:to>
      <xdr:col>3</xdr:col>
      <xdr:colOff>196850</xdr:colOff>
      <xdr:row>132</xdr:row>
      <xdr:rowOff>498475</xdr:rowOff>
    </xdr:to>
    <xdr:pic>
      <xdr:nvPicPr>
        <xdr:cNvPr id="12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132</xdr:row>
      <xdr:rowOff>279400</xdr:rowOff>
    </xdr:from>
    <xdr:to>
      <xdr:col>10</xdr:col>
      <xdr:colOff>196850</xdr:colOff>
      <xdr:row>132</xdr:row>
      <xdr:rowOff>498475</xdr:rowOff>
    </xdr:to>
    <xdr:pic>
      <xdr:nvPicPr>
        <xdr:cNvPr id="12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</xdr:row>
      <xdr:rowOff>279400</xdr:rowOff>
    </xdr:from>
    <xdr:to>
      <xdr:col>3</xdr:col>
      <xdr:colOff>196850</xdr:colOff>
      <xdr:row>132</xdr:row>
      <xdr:rowOff>498475</xdr:rowOff>
    </xdr:to>
    <xdr:pic>
      <xdr:nvPicPr>
        <xdr:cNvPr id="12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</xdr:row>
      <xdr:rowOff>279400</xdr:rowOff>
    </xdr:from>
    <xdr:to>
      <xdr:col>3</xdr:col>
      <xdr:colOff>196850</xdr:colOff>
      <xdr:row>132</xdr:row>
      <xdr:rowOff>498475</xdr:rowOff>
    </xdr:to>
    <xdr:pic>
      <xdr:nvPicPr>
        <xdr:cNvPr id="12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132</xdr:row>
      <xdr:rowOff>279400</xdr:rowOff>
    </xdr:from>
    <xdr:to>
      <xdr:col>10</xdr:col>
      <xdr:colOff>196850</xdr:colOff>
      <xdr:row>132</xdr:row>
      <xdr:rowOff>498475</xdr:rowOff>
    </xdr:to>
    <xdr:pic>
      <xdr:nvPicPr>
        <xdr:cNvPr id="12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</xdr:row>
      <xdr:rowOff>279400</xdr:rowOff>
    </xdr:from>
    <xdr:to>
      <xdr:col>3</xdr:col>
      <xdr:colOff>196850</xdr:colOff>
      <xdr:row>132</xdr:row>
      <xdr:rowOff>498475</xdr:rowOff>
    </xdr:to>
    <xdr:pic>
      <xdr:nvPicPr>
        <xdr:cNvPr id="12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</xdr:row>
      <xdr:rowOff>279400</xdr:rowOff>
    </xdr:from>
    <xdr:to>
      <xdr:col>3</xdr:col>
      <xdr:colOff>196850</xdr:colOff>
      <xdr:row>132</xdr:row>
      <xdr:rowOff>498475</xdr:rowOff>
    </xdr:to>
    <xdr:pic>
      <xdr:nvPicPr>
        <xdr:cNvPr id="12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132</xdr:row>
      <xdr:rowOff>279400</xdr:rowOff>
    </xdr:from>
    <xdr:to>
      <xdr:col>10</xdr:col>
      <xdr:colOff>196850</xdr:colOff>
      <xdr:row>132</xdr:row>
      <xdr:rowOff>498475</xdr:rowOff>
    </xdr:to>
    <xdr:pic>
      <xdr:nvPicPr>
        <xdr:cNvPr id="12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</xdr:row>
      <xdr:rowOff>279400</xdr:rowOff>
    </xdr:from>
    <xdr:to>
      <xdr:col>3</xdr:col>
      <xdr:colOff>196850</xdr:colOff>
      <xdr:row>132</xdr:row>
      <xdr:rowOff>498475</xdr:rowOff>
    </xdr:to>
    <xdr:pic>
      <xdr:nvPicPr>
        <xdr:cNvPr id="12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</xdr:row>
      <xdr:rowOff>279400</xdr:rowOff>
    </xdr:from>
    <xdr:to>
      <xdr:col>3</xdr:col>
      <xdr:colOff>196850</xdr:colOff>
      <xdr:row>132</xdr:row>
      <xdr:rowOff>498475</xdr:rowOff>
    </xdr:to>
    <xdr:pic>
      <xdr:nvPicPr>
        <xdr:cNvPr id="12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132</xdr:row>
      <xdr:rowOff>279400</xdr:rowOff>
    </xdr:from>
    <xdr:to>
      <xdr:col>10</xdr:col>
      <xdr:colOff>196850</xdr:colOff>
      <xdr:row>132</xdr:row>
      <xdr:rowOff>498475</xdr:rowOff>
    </xdr:to>
    <xdr:pic>
      <xdr:nvPicPr>
        <xdr:cNvPr id="12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</xdr:row>
      <xdr:rowOff>279400</xdr:rowOff>
    </xdr:from>
    <xdr:to>
      <xdr:col>3</xdr:col>
      <xdr:colOff>196850</xdr:colOff>
      <xdr:row>132</xdr:row>
      <xdr:rowOff>498475</xdr:rowOff>
    </xdr:to>
    <xdr:pic>
      <xdr:nvPicPr>
        <xdr:cNvPr id="12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</xdr:row>
      <xdr:rowOff>279400</xdr:rowOff>
    </xdr:from>
    <xdr:to>
      <xdr:col>3</xdr:col>
      <xdr:colOff>196850</xdr:colOff>
      <xdr:row>132</xdr:row>
      <xdr:rowOff>498475</xdr:rowOff>
    </xdr:to>
    <xdr:pic>
      <xdr:nvPicPr>
        <xdr:cNvPr id="12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132</xdr:row>
      <xdr:rowOff>257175</xdr:rowOff>
    </xdr:from>
    <xdr:to>
      <xdr:col>3</xdr:col>
      <xdr:colOff>514350</xdr:colOff>
      <xdr:row>132</xdr:row>
      <xdr:rowOff>476250</xdr:rowOff>
    </xdr:to>
    <xdr:pic>
      <xdr:nvPicPr>
        <xdr:cNvPr id="12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9383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132</xdr:row>
      <xdr:rowOff>279400</xdr:rowOff>
    </xdr:from>
    <xdr:to>
      <xdr:col>10</xdr:col>
      <xdr:colOff>196850</xdr:colOff>
      <xdr:row>132</xdr:row>
      <xdr:rowOff>498475</xdr:rowOff>
    </xdr:to>
    <xdr:pic>
      <xdr:nvPicPr>
        <xdr:cNvPr id="12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132</xdr:row>
      <xdr:rowOff>257175</xdr:rowOff>
    </xdr:from>
    <xdr:to>
      <xdr:col>10</xdr:col>
      <xdr:colOff>514350</xdr:colOff>
      <xdr:row>132</xdr:row>
      <xdr:rowOff>476250</xdr:rowOff>
    </xdr:to>
    <xdr:pic>
      <xdr:nvPicPr>
        <xdr:cNvPr id="12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9383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</xdr:row>
      <xdr:rowOff>279400</xdr:rowOff>
    </xdr:from>
    <xdr:to>
      <xdr:col>3</xdr:col>
      <xdr:colOff>196850</xdr:colOff>
      <xdr:row>132</xdr:row>
      <xdr:rowOff>498475</xdr:rowOff>
    </xdr:to>
    <xdr:pic>
      <xdr:nvPicPr>
        <xdr:cNvPr id="12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132</xdr:row>
      <xdr:rowOff>257175</xdr:rowOff>
    </xdr:from>
    <xdr:to>
      <xdr:col>3</xdr:col>
      <xdr:colOff>514350</xdr:colOff>
      <xdr:row>132</xdr:row>
      <xdr:rowOff>476250</xdr:rowOff>
    </xdr:to>
    <xdr:pic>
      <xdr:nvPicPr>
        <xdr:cNvPr id="12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9383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</xdr:row>
      <xdr:rowOff>279400</xdr:rowOff>
    </xdr:from>
    <xdr:to>
      <xdr:col>3</xdr:col>
      <xdr:colOff>196850</xdr:colOff>
      <xdr:row>132</xdr:row>
      <xdr:rowOff>498475</xdr:rowOff>
    </xdr:to>
    <xdr:pic>
      <xdr:nvPicPr>
        <xdr:cNvPr id="12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132</xdr:row>
      <xdr:rowOff>279400</xdr:rowOff>
    </xdr:from>
    <xdr:to>
      <xdr:col>10</xdr:col>
      <xdr:colOff>196850</xdr:colOff>
      <xdr:row>132</xdr:row>
      <xdr:rowOff>498475</xdr:rowOff>
    </xdr:to>
    <xdr:pic>
      <xdr:nvPicPr>
        <xdr:cNvPr id="12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</xdr:row>
      <xdr:rowOff>279400</xdr:rowOff>
    </xdr:from>
    <xdr:to>
      <xdr:col>3</xdr:col>
      <xdr:colOff>196850</xdr:colOff>
      <xdr:row>132</xdr:row>
      <xdr:rowOff>498475</xdr:rowOff>
    </xdr:to>
    <xdr:pic>
      <xdr:nvPicPr>
        <xdr:cNvPr id="12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</xdr:row>
      <xdr:rowOff>279400</xdr:rowOff>
    </xdr:from>
    <xdr:to>
      <xdr:col>3</xdr:col>
      <xdr:colOff>196850</xdr:colOff>
      <xdr:row>132</xdr:row>
      <xdr:rowOff>498475</xdr:rowOff>
    </xdr:to>
    <xdr:pic>
      <xdr:nvPicPr>
        <xdr:cNvPr id="12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132</xdr:row>
      <xdr:rowOff>279400</xdr:rowOff>
    </xdr:from>
    <xdr:to>
      <xdr:col>10</xdr:col>
      <xdr:colOff>196850</xdr:colOff>
      <xdr:row>132</xdr:row>
      <xdr:rowOff>498475</xdr:rowOff>
    </xdr:to>
    <xdr:pic>
      <xdr:nvPicPr>
        <xdr:cNvPr id="12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</xdr:row>
      <xdr:rowOff>279400</xdr:rowOff>
    </xdr:from>
    <xdr:to>
      <xdr:col>3</xdr:col>
      <xdr:colOff>196850</xdr:colOff>
      <xdr:row>132</xdr:row>
      <xdr:rowOff>498475</xdr:rowOff>
    </xdr:to>
    <xdr:pic>
      <xdr:nvPicPr>
        <xdr:cNvPr id="12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40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132</xdr:row>
      <xdr:rowOff>228600</xdr:rowOff>
    </xdr:from>
    <xdr:to>
      <xdr:col>3</xdr:col>
      <xdr:colOff>260350</xdr:colOff>
      <xdr:row>132</xdr:row>
      <xdr:rowOff>447675</xdr:rowOff>
    </xdr:to>
    <xdr:pic>
      <xdr:nvPicPr>
        <xdr:cNvPr id="12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99355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132</xdr:row>
      <xdr:rowOff>231775</xdr:rowOff>
    </xdr:from>
    <xdr:to>
      <xdr:col>3</xdr:col>
      <xdr:colOff>539750</xdr:colOff>
      <xdr:row>132</xdr:row>
      <xdr:rowOff>450850</xdr:rowOff>
    </xdr:to>
    <xdr:pic>
      <xdr:nvPicPr>
        <xdr:cNvPr id="12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99358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132</xdr:row>
      <xdr:rowOff>228600</xdr:rowOff>
    </xdr:from>
    <xdr:to>
      <xdr:col>10</xdr:col>
      <xdr:colOff>260350</xdr:colOff>
      <xdr:row>132</xdr:row>
      <xdr:rowOff>447675</xdr:rowOff>
    </xdr:to>
    <xdr:pic>
      <xdr:nvPicPr>
        <xdr:cNvPr id="12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99355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132</xdr:row>
      <xdr:rowOff>231775</xdr:rowOff>
    </xdr:from>
    <xdr:to>
      <xdr:col>10</xdr:col>
      <xdr:colOff>539750</xdr:colOff>
      <xdr:row>132</xdr:row>
      <xdr:rowOff>450850</xdr:rowOff>
    </xdr:to>
    <xdr:pic>
      <xdr:nvPicPr>
        <xdr:cNvPr id="12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99358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132</xdr:row>
      <xdr:rowOff>228600</xdr:rowOff>
    </xdr:from>
    <xdr:to>
      <xdr:col>3</xdr:col>
      <xdr:colOff>260350</xdr:colOff>
      <xdr:row>132</xdr:row>
      <xdr:rowOff>447675</xdr:rowOff>
    </xdr:to>
    <xdr:pic>
      <xdr:nvPicPr>
        <xdr:cNvPr id="12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99355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132</xdr:row>
      <xdr:rowOff>231775</xdr:rowOff>
    </xdr:from>
    <xdr:to>
      <xdr:col>3</xdr:col>
      <xdr:colOff>539750</xdr:colOff>
      <xdr:row>132</xdr:row>
      <xdr:rowOff>450850</xdr:rowOff>
    </xdr:to>
    <xdr:pic>
      <xdr:nvPicPr>
        <xdr:cNvPr id="12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99358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132</xdr:row>
      <xdr:rowOff>228600</xdr:rowOff>
    </xdr:from>
    <xdr:to>
      <xdr:col>3</xdr:col>
      <xdr:colOff>260350</xdr:colOff>
      <xdr:row>132</xdr:row>
      <xdr:rowOff>447675</xdr:rowOff>
    </xdr:to>
    <xdr:pic>
      <xdr:nvPicPr>
        <xdr:cNvPr id="12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99355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132</xdr:row>
      <xdr:rowOff>231775</xdr:rowOff>
    </xdr:from>
    <xdr:to>
      <xdr:col>3</xdr:col>
      <xdr:colOff>539750</xdr:colOff>
      <xdr:row>132</xdr:row>
      <xdr:rowOff>450850</xdr:rowOff>
    </xdr:to>
    <xdr:pic>
      <xdr:nvPicPr>
        <xdr:cNvPr id="12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99358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132</xdr:row>
      <xdr:rowOff>228600</xdr:rowOff>
    </xdr:from>
    <xdr:to>
      <xdr:col>10</xdr:col>
      <xdr:colOff>260350</xdr:colOff>
      <xdr:row>132</xdr:row>
      <xdr:rowOff>447675</xdr:rowOff>
    </xdr:to>
    <xdr:pic>
      <xdr:nvPicPr>
        <xdr:cNvPr id="12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99355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132</xdr:row>
      <xdr:rowOff>231775</xdr:rowOff>
    </xdr:from>
    <xdr:to>
      <xdr:col>10</xdr:col>
      <xdr:colOff>539750</xdr:colOff>
      <xdr:row>132</xdr:row>
      <xdr:rowOff>450850</xdr:rowOff>
    </xdr:to>
    <xdr:pic>
      <xdr:nvPicPr>
        <xdr:cNvPr id="12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99358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132</xdr:row>
      <xdr:rowOff>228600</xdr:rowOff>
    </xdr:from>
    <xdr:to>
      <xdr:col>3</xdr:col>
      <xdr:colOff>260350</xdr:colOff>
      <xdr:row>132</xdr:row>
      <xdr:rowOff>447675</xdr:rowOff>
    </xdr:to>
    <xdr:pic>
      <xdr:nvPicPr>
        <xdr:cNvPr id="12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99355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132</xdr:row>
      <xdr:rowOff>231775</xdr:rowOff>
    </xdr:from>
    <xdr:to>
      <xdr:col>3</xdr:col>
      <xdr:colOff>539750</xdr:colOff>
      <xdr:row>132</xdr:row>
      <xdr:rowOff>450850</xdr:rowOff>
    </xdr:to>
    <xdr:pic>
      <xdr:nvPicPr>
        <xdr:cNvPr id="12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99358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132</xdr:row>
      <xdr:rowOff>228600</xdr:rowOff>
    </xdr:from>
    <xdr:to>
      <xdr:col>10</xdr:col>
      <xdr:colOff>260350</xdr:colOff>
      <xdr:row>132</xdr:row>
      <xdr:rowOff>447675</xdr:rowOff>
    </xdr:to>
    <xdr:pic>
      <xdr:nvPicPr>
        <xdr:cNvPr id="12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99355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132</xdr:row>
      <xdr:rowOff>231775</xdr:rowOff>
    </xdr:from>
    <xdr:to>
      <xdr:col>10</xdr:col>
      <xdr:colOff>539750</xdr:colOff>
      <xdr:row>132</xdr:row>
      <xdr:rowOff>450850</xdr:rowOff>
    </xdr:to>
    <xdr:pic>
      <xdr:nvPicPr>
        <xdr:cNvPr id="12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99358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137</xdr:row>
      <xdr:rowOff>257175</xdr:rowOff>
    </xdr:from>
    <xdr:to>
      <xdr:col>3</xdr:col>
      <xdr:colOff>514350</xdr:colOff>
      <xdr:row>137</xdr:row>
      <xdr:rowOff>476250</xdr:rowOff>
    </xdr:to>
    <xdr:pic>
      <xdr:nvPicPr>
        <xdr:cNvPr id="12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2250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12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137</xdr:row>
      <xdr:rowOff>257175</xdr:rowOff>
    </xdr:from>
    <xdr:to>
      <xdr:col>10</xdr:col>
      <xdr:colOff>514350</xdr:colOff>
      <xdr:row>137</xdr:row>
      <xdr:rowOff>476250</xdr:rowOff>
    </xdr:to>
    <xdr:pic>
      <xdr:nvPicPr>
        <xdr:cNvPr id="12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2250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137</xdr:row>
      <xdr:rowOff>257175</xdr:rowOff>
    </xdr:from>
    <xdr:to>
      <xdr:col>3</xdr:col>
      <xdr:colOff>514350</xdr:colOff>
      <xdr:row>137</xdr:row>
      <xdr:rowOff>476250</xdr:rowOff>
    </xdr:to>
    <xdr:pic>
      <xdr:nvPicPr>
        <xdr:cNvPr id="12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2250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12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12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12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12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12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137</xdr:row>
      <xdr:rowOff>257175</xdr:rowOff>
    </xdr:from>
    <xdr:to>
      <xdr:col>3</xdr:col>
      <xdr:colOff>514350</xdr:colOff>
      <xdr:row>137</xdr:row>
      <xdr:rowOff>476250</xdr:rowOff>
    </xdr:to>
    <xdr:pic>
      <xdr:nvPicPr>
        <xdr:cNvPr id="12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2250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12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137</xdr:row>
      <xdr:rowOff>257175</xdr:rowOff>
    </xdr:from>
    <xdr:to>
      <xdr:col>10</xdr:col>
      <xdr:colOff>514350</xdr:colOff>
      <xdr:row>137</xdr:row>
      <xdr:rowOff>476250</xdr:rowOff>
    </xdr:to>
    <xdr:pic>
      <xdr:nvPicPr>
        <xdr:cNvPr id="12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2250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137</xdr:row>
      <xdr:rowOff>257175</xdr:rowOff>
    </xdr:from>
    <xdr:to>
      <xdr:col>3</xdr:col>
      <xdr:colOff>514350</xdr:colOff>
      <xdr:row>137</xdr:row>
      <xdr:rowOff>476250</xdr:rowOff>
    </xdr:to>
    <xdr:pic>
      <xdr:nvPicPr>
        <xdr:cNvPr id="12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2250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12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12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12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137</xdr:row>
      <xdr:rowOff>257175</xdr:rowOff>
    </xdr:from>
    <xdr:to>
      <xdr:col>3</xdr:col>
      <xdr:colOff>514350</xdr:colOff>
      <xdr:row>137</xdr:row>
      <xdr:rowOff>476250</xdr:rowOff>
    </xdr:to>
    <xdr:pic>
      <xdr:nvPicPr>
        <xdr:cNvPr id="12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2250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12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137</xdr:row>
      <xdr:rowOff>257175</xdr:rowOff>
    </xdr:from>
    <xdr:to>
      <xdr:col>10</xdr:col>
      <xdr:colOff>514350</xdr:colOff>
      <xdr:row>137</xdr:row>
      <xdr:rowOff>476250</xdr:rowOff>
    </xdr:to>
    <xdr:pic>
      <xdr:nvPicPr>
        <xdr:cNvPr id="12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2250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137</xdr:row>
      <xdr:rowOff>257175</xdr:rowOff>
    </xdr:from>
    <xdr:to>
      <xdr:col>3</xdr:col>
      <xdr:colOff>514350</xdr:colOff>
      <xdr:row>137</xdr:row>
      <xdr:rowOff>476250</xdr:rowOff>
    </xdr:to>
    <xdr:pic>
      <xdr:nvPicPr>
        <xdr:cNvPr id="12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2250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12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12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12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2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3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13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3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3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13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3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3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137</xdr:row>
      <xdr:rowOff>257175</xdr:rowOff>
    </xdr:from>
    <xdr:to>
      <xdr:col>3</xdr:col>
      <xdr:colOff>514350</xdr:colOff>
      <xdr:row>137</xdr:row>
      <xdr:rowOff>476250</xdr:rowOff>
    </xdr:to>
    <xdr:pic>
      <xdr:nvPicPr>
        <xdr:cNvPr id="13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2250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13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137</xdr:row>
      <xdr:rowOff>257175</xdr:rowOff>
    </xdr:from>
    <xdr:to>
      <xdr:col>10</xdr:col>
      <xdr:colOff>514350</xdr:colOff>
      <xdr:row>137</xdr:row>
      <xdr:rowOff>476250</xdr:rowOff>
    </xdr:to>
    <xdr:pic>
      <xdr:nvPicPr>
        <xdr:cNvPr id="13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2250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3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137</xdr:row>
      <xdr:rowOff>257175</xdr:rowOff>
    </xdr:from>
    <xdr:to>
      <xdr:col>3</xdr:col>
      <xdr:colOff>514350</xdr:colOff>
      <xdr:row>137</xdr:row>
      <xdr:rowOff>476250</xdr:rowOff>
    </xdr:to>
    <xdr:pic>
      <xdr:nvPicPr>
        <xdr:cNvPr id="13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2250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3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13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3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3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13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13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27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137</xdr:row>
      <xdr:rowOff>228600</xdr:rowOff>
    </xdr:from>
    <xdr:to>
      <xdr:col>3</xdr:col>
      <xdr:colOff>260350</xdr:colOff>
      <xdr:row>137</xdr:row>
      <xdr:rowOff>447675</xdr:rowOff>
    </xdr:to>
    <xdr:pic>
      <xdr:nvPicPr>
        <xdr:cNvPr id="13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02222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137</xdr:row>
      <xdr:rowOff>231775</xdr:rowOff>
    </xdr:from>
    <xdr:to>
      <xdr:col>3</xdr:col>
      <xdr:colOff>539750</xdr:colOff>
      <xdr:row>137</xdr:row>
      <xdr:rowOff>450850</xdr:rowOff>
    </xdr:to>
    <xdr:pic>
      <xdr:nvPicPr>
        <xdr:cNvPr id="13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02225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137</xdr:row>
      <xdr:rowOff>228600</xdr:rowOff>
    </xdr:from>
    <xdr:to>
      <xdr:col>10</xdr:col>
      <xdr:colOff>260350</xdr:colOff>
      <xdr:row>137</xdr:row>
      <xdr:rowOff>447675</xdr:rowOff>
    </xdr:to>
    <xdr:pic>
      <xdr:nvPicPr>
        <xdr:cNvPr id="13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02222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137</xdr:row>
      <xdr:rowOff>231775</xdr:rowOff>
    </xdr:from>
    <xdr:to>
      <xdr:col>10</xdr:col>
      <xdr:colOff>539750</xdr:colOff>
      <xdr:row>137</xdr:row>
      <xdr:rowOff>450850</xdr:rowOff>
    </xdr:to>
    <xdr:pic>
      <xdr:nvPicPr>
        <xdr:cNvPr id="13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02225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137</xdr:row>
      <xdr:rowOff>228600</xdr:rowOff>
    </xdr:from>
    <xdr:to>
      <xdr:col>3</xdr:col>
      <xdr:colOff>260350</xdr:colOff>
      <xdr:row>137</xdr:row>
      <xdr:rowOff>447675</xdr:rowOff>
    </xdr:to>
    <xdr:pic>
      <xdr:nvPicPr>
        <xdr:cNvPr id="13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02222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137</xdr:row>
      <xdr:rowOff>231775</xdr:rowOff>
    </xdr:from>
    <xdr:to>
      <xdr:col>3</xdr:col>
      <xdr:colOff>539750</xdr:colOff>
      <xdr:row>137</xdr:row>
      <xdr:rowOff>450850</xdr:rowOff>
    </xdr:to>
    <xdr:pic>
      <xdr:nvPicPr>
        <xdr:cNvPr id="13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02225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137</xdr:row>
      <xdr:rowOff>228600</xdr:rowOff>
    </xdr:from>
    <xdr:to>
      <xdr:col>3</xdr:col>
      <xdr:colOff>260350</xdr:colOff>
      <xdr:row>137</xdr:row>
      <xdr:rowOff>447675</xdr:rowOff>
    </xdr:to>
    <xdr:pic>
      <xdr:nvPicPr>
        <xdr:cNvPr id="13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02222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137</xdr:row>
      <xdr:rowOff>231775</xdr:rowOff>
    </xdr:from>
    <xdr:to>
      <xdr:col>3</xdr:col>
      <xdr:colOff>539750</xdr:colOff>
      <xdr:row>137</xdr:row>
      <xdr:rowOff>450850</xdr:rowOff>
    </xdr:to>
    <xdr:pic>
      <xdr:nvPicPr>
        <xdr:cNvPr id="13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02225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137</xdr:row>
      <xdr:rowOff>228600</xdr:rowOff>
    </xdr:from>
    <xdr:to>
      <xdr:col>10</xdr:col>
      <xdr:colOff>260350</xdr:colOff>
      <xdr:row>137</xdr:row>
      <xdr:rowOff>447675</xdr:rowOff>
    </xdr:to>
    <xdr:pic>
      <xdr:nvPicPr>
        <xdr:cNvPr id="13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02222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137</xdr:row>
      <xdr:rowOff>231775</xdr:rowOff>
    </xdr:from>
    <xdr:to>
      <xdr:col>10</xdr:col>
      <xdr:colOff>539750</xdr:colOff>
      <xdr:row>137</xdr:row>
      <xdr:rowOff>450850</xdr:rowOff>
    </xdr:to>
    <xdr:pic>
      <xdr:nvPicPr>
        <xdr:cNvPr id="13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02225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137</xdr:row>
      <xdr:rowOff>228600</xdr:rowOff>
    </xdr:from>
    <xdr:to>
      <xdr:col>3</xdr:col>
      <xdr:colOff>260350</xdr:colOff>
      <xdr:row>137</xdr:row>
      <xdr:rowOff>447675</xdr:rowOff>
    </xdr:to>
    <xdr:pic>
      <xdr:nvPicPr>
        <xdr:cNvPr id="13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02222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137</xdr:row>
      <xdr:rowOff>231775</xdr:rowOff>
    </xdr:from>
    <xdr:to>
      <xdr:col>3</xdr:col>
      <xdr:colOff>539750</xdr:colOff>
      <xdr:row>137</xdr:row>
      <xdr:rowOff>450850</xdr:rowOff>
    </xdr:to>
    <xdr:pic>
      <xdr:nvPicPr>
        <xdr:cNvPr id="13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02225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137</xdr:row>
      <xdr:rowOff>228600</xdr:rowOff>
    </xdr:from>
    <xdr:to>
      <xdr:col>10</xdr:col>
      <xdr:colOff>260350</xdr:colOff>
      <xdr:row>137</xdr:row>
      <xdr:rowOff>447675</xdr:rowOff>
    </xdr:to>
    <xdr:pic>
      <xdr:nvPicPr>
        <xdr:cNvPr id="13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02222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137</xdr:row>
      <xdr:rowOff>231775</xdr:rowOff>
    </xdr:from>
    <xdr:to>
      <xdr:col>10</xdr:col>
      <xdr:colOff>539750</xdr:colOff>
      <xdr:row>137</xdr:row>
      <xdr:rowOff>450850</xdr:rowOff>
    </xdr:to>
    <xdr:pic>
      <xdr:nvPicPr>
        <xdr:cNvPr id="13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02225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</xdr:row>
      <xdr:rowOff>279400</xdr:rowOff>
    </xdr:from>
    <xdr:to>
      <xdr:col>3</xdr:col>
      <xdr:colOff>196850</xdr:colOff>
      <xdr:row>142</xdr:row>
      <xdr:rowOff>498475</xdr:rowOff>
    </xdr:to>
    <xdr:pic>
      <xdr:nvPicPr>
        <xdr:cNvPr id="13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142</xdr:row>
      <xdr:rowOff>257175</xdr:rowOff>
    </xdr:from>
    <xdr:to>
      <xdr:col>3</xdr:col>
      <xdr:colOff>514350</xdr:colOff>
      <xdr:row>142</xdr:row>
      <xdr:rowOff>476250</xdr:rowOff>
    </xdr:to>
    <xdr:pic>
      <xdr:nvPicPr>
        <xdr:cNvPr id="13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6365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142</xdr:row>
      <xdr:rowOff>279400</xdr:rowOff>
    </xdr:from>
    <xdr:to>
      <xdr:col>10</xdr:col>
      <xdr:colOff>196850</xdr:colOff>
      <xdr:row>142</xdr:row>
      <xdr:rowOff>498475</xdr:rowOff>
    </xdr:to>
    <xdr:pic>
      <xdr:nvPicPr>
        <xdr:cNvPr id="13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142</xdr:row>
      <xdr:rowOff>257175</xdr:rowOff>
    </xdr:from>
    <xdr:to>
      <xdr:col>10</xdr:col>
      <xdr:colOff>514350</xdr:colOff>
      <xdr:row>142</xdr:row>
      <xdr:rowOff>476250</xdr:rowOff>
    </xdr:to>
    <xdr:pic>
      <xdr:nvPicPr>
        <xdr:cNvPr id="13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6365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</xdr:row>
      <xdr:rowOff>279400</xdr:rowOff>
    </xdr:from>
    <xdr:to>
      <xdr:col>3</xdr:col>
      <xdr:colOff>196850</xdr:colOff>
      <xdr:row>142</xdr:row>
      <xdr:rowOff>498475</xdr:rowOff>
    </xdr:to>
    <xdr:pic>
      <xdr:nvPicPr>
        <xdr:cNvPr id="13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142</xdr:row>
      <xdr:rowOff>257175</xdr:rowOff>
    </xdr:from>
    <xdr:to>
      <xdr:col>3</xdr:col>
      <xdr:colOff>514350</xdr:colOff>
      <xdr:row>142</xdr:row>
      <xdr:rowOff>476250</xdr:rowOff>
    </xdr:to>
    <xdr:pic>
      <xdr:nvPicPr>
        <xdr:cNvPr id="13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6365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</xdr:row>
      <xdr:rowOff>279400</xdr:rowOff>
    </xdr:from>
    <xdr:to>
      <xdr:col>3</xdr:col>
      <xdr:colOff>196850</xdr:colOff>
      <xdr:row>142</xdr:row>
      <xdr:rowOff>498475</xdr:rowOff>
    </xdr:to>
    <xdr:pic>
      <xdr:nvPicPr>
        <xdr:cNvPr id="13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142</xdr:row>
      <xdr:rowOff>279400</xdr:rowOff>
    </xdr:from>
    <xdr:to>
      <xdr:col>10</xdr:col>
      <xdr:colOff>196850</xdr:colOff>
      <xdr:row>142</xdr:row>
      <xdr:rowOff>498475</xdr:rowOff>
    </xdr:to>
    <xdr:pic>
      <xdr:nvPicPr>
        <xdr:cNvPr id="13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</xdr:row>
      <xdr:rowOff>279400</xdr:rowOff>
    </xdr:from>
    <xdr:to>
      <xdr:col>3</xdr:col>
      <xdr:colOff>196850</xdr:colOff>
      <xdr:row>142</xdr:row>
      <xdr:rowOff>498475</xdr:rowOff>
    </xdr:to>
    <xdr:pic>
      <xdr:nvPicPr>
        <xdr:cNvPr id="13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</xdr:row>
      <xdr:rowOff>279400</xdr:rowOff>
    </xdr:from>
    <xdr:to>
      <xdr:col>3</xdr:col>
      <xdr:colOff>196850</xdr:colOff>
      <xdr:row>142</xdr:row>
      <xdr:rowOff>498475</xdr:rowOff>
    </xdr:to>
    <xdr:pic>
      <xdr:nvPicPr>
        <xdr:cNvPr id="13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142</xdr:row>
      <xdr:rowOff>279400</xdr:rowOff>
    </xdr:from>
    <xdr:to>
      <xdr:col>10</xdr:col>
      <xdr:colOff>196850</xdr:colOff>
      <xdr:row>142</xdr:row>
      <xdr:rowOff>498475</xdr:rowOff>
    </xdr:to>
    <xdr:pic>
      <xdr:nvPicPr>
        <xdr:cNvPr id="13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</xdr:row>
      <xdr:rowOff>279400</xdr:rowOff>
    </xdr:from>
    <xdr:to>
      <xdr:col>3</xdr:col>
      <xdr:colOff>196850</xdr:colOff>
      <xdr:row>142</xdr:row>
      <xdr:rowOff>498475</xdr:rowOff>
    </xdr:to>
    <xdr:pic>
      <xdr:nvPicPr>
        <xdr:cNvPr id="13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</xdr:row>
      <xdr:rowOff>279400</xdr:rowOff>
    </xdr:from>
    <xdr:to>
      <xdr:col>3</xdr:col>
      <xdr:colOff>196850</xdr:colOff>
      <xdr:row>142</xdr:row>
      <xdr:rowOff>498475</xdr:rowOff>
    </xdr:to>
    <xdr:pic>
      <xdr:nvPicPr>
        <xdr:cNvPr id="13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142</xdr:row>
      <xdr:rowOff>279400</xdr:rowOff>
    </xdr:from>
    <xdr:to>
      <xdr:col>10</xdr:col>
      <xdr:colOff>196850</xdr:colOff>
      <xdr:row>142</xdr:row>
      <xdr:rowOff>498475</xdr:rowOff>
    </xdr:to>
    <xdr:pic>
      <xdr:nvPicPr>
        <xdr:cNvPr id="13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</xdr:row>
      <xdr:rowOff>279400</xdr:rowOff>
    </xdr:from>
    <xdr:to>
      <xdr:col>3</xdr:col>
      <xdr:colOff>196850</xdr:colOff>
      <xdr:row>142</xdr:row>
      <xdr:rowOff>498475</xdr:rowOff>
    </xdr:to>
    <xdr:pic>
      <xdr:nvPicPr>
        <xdr:cNvPr id="13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</xdr:row>
      <xdr:rowOff>279400</xdr:rowOff>
    </xdr:from>
    <xdr:to>
      <xdr:col>3</xdr:col>
      <xdr:colOff>196850</xdr:colOff>
      <xdr:row>142</xdr:row>
      <xdr:rowOff>498475</xdr:rowOff>
    </xdr:to>
    <xdr:pic>
      <xdr:nvPicPr>
        <xdr:cNvPr id="13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142</xdr:row>
      <xdr:rowOff>279400</xdr:rowOff>
    </xdr:from>
    <xdr:to>
      <xdr:col>10</xdr:col>
      <xdr:colOff>196850</xdr:colOff>
      <xdr:row>142</xdr:row>
      <xdr:rowOff>498475</xdr:rowOff>
    </xdr:to>
    <xdr:pic>
      <xdr:nvPicPr>
        <xdr:cNvPr id="13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</xdr:row>
      <xdr:rowOff>279400</xdr:rowOff>
    </xdr:from>
    <xdr:to>
      <xdr:col>3</xdr:col>
      <xdr:colOff>196850</xdr:colOff>
      <xdr:row>142</xdr:row>
      <xdr:rowOff>498475</xdr:rowOff>
    </xdr:to>
    <xdr:pic>
      <xdr:nvPicPr>
        <xdr:cNvPr id="13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</xdr:row>
      <xdr:rowOff>279400</xdr:rowOff>
    </xdr:from>
    <xdr:to>
      <xdr:col>3</xdr:col>
      <xdr:colOff>196850</xdr:colOff>
      <xdr:row>142</xdr:row>
      <xdr:rowOff>498475</xdr:rowOff>
    </xdr:to>
    <xdr:pic>
      <xdr:nvPicPr>
        <xdr:cNvPr id="13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142</xdr:row>
      <xdr:rowOff>279400</xdr:rowOff>
    </xdr:from>
    <xdr:to>
      <xdr:col>10</xdr:col>
      <xdr:colOff>196850</xdr:colOff>
      <xdr:row>142</xdr:row>
      <xdr:rowOff>498475</xdr:rowOff>
    </xdr:to>
    <xdr:pic>
      <xdr:nvPicPr>
        <xdr:cNvPr id="13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</xdr:row>
      <xdr:rowOff>279400</xdr:rowOff>
    </xdr:from>
    <xdr:to>
      <xdr:col>3</xdr:col>
      <xdr:colOff>196850</xdr:colOff>
      <xdr:row>142</xdr:row>
      <xdr:rowOff>498475</xdr:rowOff>
    </xdr:to>
    <xdr:pic>
      <xdr:nvPicPr>
        <xdr:cNvPr id="13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</xdr:row>
      <xdr:rowOff>279400</xdr:rowOff>
    </xdr:from>
    <xdr:to>
      <xdr:col>3</xdr:col>
      <xdr:colOff>196850</xdr:colOff>
      <xdr:row>142</xdr:row>
      <xdr:rowOff>498475</xdr:rowOff>
    </xdr:to>
    <xdr:pic>
      <xdr:nvPicPr>
        <xdr:cNvPr id="13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142</xdr:row>
      <xdr:rowOff>257175</xdr:rowOff>
    </xdr:from>
    <xdr:to>
      <xdr:col>3</xdr:col>
      <xdr:colOff>514350</xdr:colOff>
      <xdr:row>142</xdr:row>
      <xdr:rowOff>476250</xdr:rowOff>
    </xdr:to>
    <xdr:pic>
      <xdr:nvPicPr>
        <xdr:cNvPr id="13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6365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142</xdr:row>
      <xdr:rowOff>279400</xdr:rowOff>
    </xdr:from>
    <xdr:to>
      <xdr:col>10</xdr:col>
      <xdr:colOff>196850</xdr:colOff>
      <xdr:row>142</xdr:row>
      <xdr:rowOff>498475</xdr:rowOff>
    </xdr:to>
    <xdr:pic>
      <xdr:nvPicPr>
        <xdr:cNvPr id="13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142</xdr:row>
      <xdr:rowOff>257175</xdr:rowOff>
    </xdr:from>
    <xdr:to>
      <xdr:col>10</xdr:col>
      <xdr:colOff>514350</xdr:colOff>
      <xdr:row>142</xdr:row>
      <xdr:rowOff>476250</xdr:rowOff>
    </xdr:to>
    <xdr:pic>
      <xdr:nvPicPr>
        <xdr:cNvPr id="13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6365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</xdr:row>
      <xdr:rowOff>279400</xdr:rowOff>
    </xdr:from>
    <xdr:to>
      <xdr:col>3</xdr:col>
      <xdr:colOff>196850</xdr:colOff>
      <xdr:row>142</xdr:row>
      <xdr:rowOff>498475</xdr:rowOff>
    </xdr:to>
    <xdr:pic>
      <xdr:nvPicPr>
        <xdr:cNvPr id="13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142</xdr:row>
      <xdr:rowOff>257175</xdr:rowOff>
    </xdr:from>
    <xdr:to>
      <xdr:col>3</xdr:col>
      <xdr:colOff>514350</xdr:colOff>
      <xdr:row>142</xdr:row>
      <xdr:rowOff>476250</xdr:rowOff>
    </xdr:to>
    <xdr:pic>
      <xdr:nvPicPr>
        <xdr:cNvPr id="13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6365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</xdr:row>
      <xdr:rowOff>279400</xdr:rowOff>
    </xdr:from>
    <xdr:to>
      <xdr:col>3</xdr:col>
      <xdr:colOff>196850</xdr:colOff>
      <xdr:row>142</xdr:row>
      <xdr:rowOff>498475</xdr:rowOff>
    </xdr:to>
    <xdr:pic>
      <xdr:nvPicPr>
        <xdr:cNvPr id="13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142</xdr:row>
      <xdr:rowOff>279400</xdr:rowOff>
    </xdr:from>
    <xdr:to>
      <xdr:col>10</xdr:col>
      <xdr:colOff>196850</xdr:colOff>
      <xdr:row>142</xdr:row>
      <xdr:rowOff>498475</xdr:rowOff>
    </xdr:to>
    <xdr:pic>
      <xdr:nvPicPr>
        <xdr:cNvPr id="13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</xdr:row>
      <xdr:rowOff>279400</xdr:rowOff>
    </xdr:from>
    <xdr:to>
      <xdr:col>3</xdr:col>
      <xdr:colOff>196850</xdr:colOff>
      <xdr:row>142</xdr:row>
      <xdr:rowOff>498475</xdr:rowOff>
    </xdr:to>
    <xdr:pic>
      <xdr:nvPicPr>
        <xdr:cNvPr id="13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</xdr:row>
      <xdr:rowOff>279400</xdr:rowOff>
    </xdr:from>
    <xdr:to>
      <xdr:col>3</xdr:col>
      <xdr:colOff>196850</xdr:colOff>
      <xdr:row>142</xdr:row>
      <xdr:rowOff>498475</xdr:rowOff>
    </xdr:to>
    <xdr:pic>
      <xdr:nvPicPr>
        <xdr:cNvPr id="13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142</xdr:row>
      <xdr:rowOff>279400</xdr:rowOff>
    </xdr:from>
    <xdr:to>
      <xdr:col>10</xdr:col>
      <xdr:colOff>196850</xdr:colOff>
      <xdr:row>142</xdr:row>
      <xdr:rowOff>498475</xdr:rowOff>
    </xdr:to>
    <xdr:pic>
      <xdr:nvPicPr>
        <xdr:cNvPr id="13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</xdr:row>
      <xdr:rowOff>279400</xdr:rowOff>
    </xdr:from>
    <xdr:to>
      <xdr:col>3</xdr:col>
      <xdr:colOff>196850</xdr:colOff>
      <xdr:row>142</xdr:row>
      <xdr:rowOff>498475</xdr:rowOff>
    </xdr:to>
    <xdr:pic>
      <xdr:nvPicPr>
        <xdr:cNvPr id="13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38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142</xdr:row>
      <xdr:rowOff>228600</xdr:rowOff>
    </xdr:from>
    <xdr:to>
      <xdr:col>3</xdr:col>
      <xdr:colOff>260350</xdr:colOff>
      <xdr:row>142</xdr:row>
      <xdr:rowOff>447675</xdr:rowOff>
    </xdr:to>
    <xdr:pic>
      <xdr:nvPicPr>
        <xdr:cNvPr id="13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06337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142</xdr:row>
      <xdr:rowOff>231775</xdr:rowOff>
    </xdr:from>
    <xdr:to>
      <xdr:col>3</xdr:col>
      <xdr:colOff>539750</xdr:colOff>
      <xdr:row>142</xdr:row>
      <xdr:rowOff>450850</xdr:rowOff>
    </xdr:to>
    <xdr:pic>
      <xdr:nvPicPr>
        <xdr:cNvPr id="13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06340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142</xdr:row>
      <xdr:rowOff>228600</xdr:rowOff>
    </xdr:from>
    <xdr:to>
      <xdr:col>10</xdr:col>
      <xdr:colOff>260350</xdr:colOff>
      <xdr:row>142</xdr:row>
      <xdr:rowOff>447675</xdr:rowOff>
    </xdr:to>
    <xdr:pic>
      <xdr:nvPicPr>
        <xdr:cNvPr id="13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06337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142</xdr:row>
      <xdr:rowOff>231775</xdr:rowOff>
    </xdr:from>
    <xdr:to>
      <xdr:col>10</xdr:col>
      <xdr:colOff>539750</xdr:colOff>
      <xdr:row>142</xdr:row>
      <xdr:rowOff>450850</xdr:rowOff>
    </xdr:to>
    <xdr:pic>
      <xdr:nvPicPr>
        <xdr:cNvPr id="13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06340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142</xdr:row>
      <xdr:rowOff>228600</xdr:rowOff>
    </xdr:from>
    <xdr:to>
      <xdr:col>3</xdr:col>
      <xdr:colOff>260350</xdr:colOff>
      <xdr:row>142</xdr:row>
      <xdr:rowOff>447675</xdr:rowOff>
    </xdr:to>
    <xdr:pic>
      <xdr:nvPicPr>
        <xdr:cNvPr id="13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06337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142</xdr:row>
      <xdr:rowOff>231775</xdr:rowOff>
    </xdr:from>
    <xdr:to>
      <xdr:col>3</xdr:col>
      <xdr:colOff>539750</xdr:colOff>
      <xdr:row>142</xdr:row>
      <xdr:rowOff>450850</xdr:rowOff>
    </xdr:to>
    <xdr:pic>
      <xdr:nvPicPr>
        <xdr:cNvPr id="13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06340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142</xdr:row>
      <xdr:rowOff>228600</xdr:rowOff>
    </xdr:from>
    <xdr:to>
      <xdr:col>3</xdr:col>
      <xdr:colOff>260350</xdr:colOff>
      <xdr:row>142</xdr:row>
      <xdr:rowOff>447675</xdr:rowOff>
    </xdr:to>
    <xdr:pic>
      <xdr:nvPicPr>
        <xdr:cNvPr id="13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06337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142</xdr:row>
      <xdr:rowOff>231775</xdr:rowOff>
    </xdr:from>
    <xdr:to>
      <xdr:col>3</xdr:col>
      <xdr:colOff>539750</xdr:colOff>
      <xdr:row>142</xdr:row>
      <xdr:rowOff>450850</xdr:rowOff>
    </xdr:to>
    <xdr:pic>
      <xdr:nvPicPr>
        <xdr:cNvPr id="13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06340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142</xdr:row>
      <xdr:rowOff>228600</xdr:rowOff>
    </xdr:from>
    <xdr:to>
      <xdr:col>10</xdr:col>
      <xdr:colOff>260350</xdr:colOff>
      <xdr:row>142</xdr:row>
      <xdr:rowOff>447675</xdr:rowOff>
    </xdr:to>
    <xdr:pic>
      <xdr:nvPicPr>
        <xdr:cNvPr id="13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06337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142</xdr:row>
      <xdr:rowOff>231775</xdr:rowOff>
    </xdr:from>
    <xdr:to>
      <xdr:col>10</xdr:col>
      <xdr:colOff>539750</xdr:colOff>
      <xdr:row>142</xdr:row>
      <xdr:rowOff>450850</xdr:rowOff>
    </xdr:to>
    <xdr:pic>
      <xdr:nvPicPr>
        <xdr:cNvPr id="13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06340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142</xdr:row>
      <xdr:rowOff>228600</xdr:rowOff>
    </xdr:from>
    <xdr:to>
      <xdr:col>3</xdr:col>
      <xdr:colOff>260350</xdr:colOff>
      <xdr:row>142</xdr:row>
      <xdr:rowOff>447675</xdr:rowOff>
    </xdr:to>
    <xdr:pic>
      <xdr:nvPicPr>
        <xdr:cNvPr id="13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06337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142</xdr:row>
      <xdr:rowOff>231775</xdr:rowOff>
    </xdr:from>
    <xdr:to>
      <xdr:col>3</xdr:col>
      <xdr:colOff>539750</xdr:colOff>
      <xdr:row>142</xdr:row>
      <xdr:rowOff>450850</xdr:rowOff>
    </xdr:to>
    <xdr:pic>
      <xdr:nvPicPr>
        <xdr:cNvPr id="13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06340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142</xdr:row>
      <xdr:rowOff>228600</xdr:rowOff>
    </xdr:from>
    <xdr:to>
      <xdr:col>10</xdr:col>
      <xdr:colOff>260350</xdr:colOff>
      <xdr:row>142</xdr:row>
      <xdr:rowOff>447675</xdr:rowOff>
    </xdr:to>
    <xdr:pic>
      <xdr:nvPicPr>
        <xdr:cNvPr id="13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06337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142</xdr:row>
      <xdr:rowOff>231775</xdr:rowOff>
    </xdr:from>
    <xdr:to>
      <xdr:col>10</xdr:col>
      <xdr:colOff>539750</xdr:colOff>
      <xdr:row>142</xdr:row>
      <xdr:rowOff>450850</xdr:rowOff>
    </xdr:to>
    <xdr:pic>
      <xdr:nvPicPr>
        <xdr:cNvPr id="13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06340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3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146</xdr:row>
      <xdr:rowOff>257175</xdr:rowOff>
    </xdr:from>
    <xdr:to>
      <xdr:col>3</xdr:col>
      <xdr:colOff>514350</xdr:colOff>
      <xdr:row>146</xdr:row>
      <xdr:rowOff>476250</xdr:rowOff>
    </xdr:to>
    <xdr:pic>
      <xdr:nvPicPr>
        <xdr:cNvPr id="13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9594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3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146</xdr:row>
      <xdr:rowOff>257175</xdr:rowOff>
    </xdr:from>
    <xdr:to>
      <xdr:col>10</xdr:col>
      <xdr:colOff>514350</xdr:colOff>
      <xdr:row>146</xdr:row>
      <xdr:rowOff>476250</xdr:rowOff>
    </xdr:to>
    <xdr:pic>
      <xdr:nvPicPr>
        <xdr:cNvPr id="13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9594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3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146</xdr:row>
      <xdr:rowOff>257175</xdr:rowOff>
    </xdr:from>
    <xdr:to>
      <xdr:col>3</xdr:col>
      <xdr:colOff>514350</xdr:colOff>
      <xdr:row>146</xdr:row>
      <xdr:rowOff>476250</xdr:rowOff>
    </xdr:to>
    <xdr:pic>
      <xdr:nvPicPr>
        <xdr:cNvPr id="13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9594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3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3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3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3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3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3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3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3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3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3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3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3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3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3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3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146</xdr:row>
      <xdr:rowOff>257175</xdr:rowOff>
    </xdr:from>
    <xdr:to>
      <xdr:col>3</xdr:col>
      <xdr:colOff>514350</xdr:colOff>
      <xdr:row>146</xdr:row>
      <xdr:rowOff>476250</xdr:rowOff>
    </xdr:to>
    <xdr:pic>
      <xdr:nvPicPr>
        <xdr:cNvPr id="14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9594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146</xdr:row>
      <xdr:rowOff>257175</xdr:rowOff>
    </xdr:from>
    <xdr:to>
      <xdr:col>10</xdr:col>
      <xdr:colOff>514350</xdr:colOff>
      <xdr:row>146</xdr:row>
      <xdr:rowOff>476250</xdr:rowOff>
    </xdr:to>
    <xdr:pic>
      <xdr:nvPicPr>
        <xdr:cNvPr id="14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9594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146</xdr:row>
      <xdr:rowOff>257175</xdr:rowOff>
    </xdr:from>
    <xdr:to>
      <xdr:col>3</xdr:col>
      <xdr:colOff>514350</xdr:colOff>
      <xdr:row>146</xdr:row>
      <xdr:rowOff>476250</xdr:rowOff>
    </xdr:to>
    <xdr:pic>
      <xdr:nvPicPr>
        <xdr:cNvPr id="14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9594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146</xdr:row>
      <xdr:rowOff>257175</xdr:rowOff>
    </xdr:from>
    <xdr:to>
      <xdr:col>3</xdr:col>
      <xdr:colOff>514350</xdr:colOff>
      <xdr:row>146</xdr:row>
      <xdr:rowOff>476250</xdr:rowOff>
    </xdr:to>
    <xdr:pic>
      <xdr:nvPicPr>
        <xdr:cNvPr id="14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9594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146</xdr:row>
      <xdr:rowOff>257175</xdr:rowOff>
    </xdr:from>
    <xdr:to>
      <xdr:col>10</xdr:col>
      <xdr:colOff>514350</xdr:colOff>
      <xdr:row>146</xdr:row>
      <xdr:rowOff>476250</xdr:rowOff>
    </xdr:to>
    <xdr:pic>
      <xdr:nvPicPr>
        <xdr:cNvPr id="14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9594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146</xdr:row>
      <xdr:rowOff>257175</xdr:rowOff>
    </xdr:from>
    <xdr:to>
      <xdr:col>3</xdr:col>
      <xdr:colOff>514350</xdr:colOff>
      <xdr:row>146</xdr:row>
      <xdr:rowOff>476250</xdr:rowOff>
    </xdr:to>
    <xdr:pic>
      <xdr:nvPicPr>
        <xdr:cNvPr id="14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9594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146</xdr:row>
      <xdr:rowOff>257175</xdr:rowOff>
    </xdr:from>
    <xdr:to>
      <xdr:col>3</xdr:col>
      <xdr:colOff>514350</xdr:colOff>
      <xdr:row>146</xdr:row>
      <xdr:rowOff>476250</xdr:rowOff>
    </xdr:to>
    <xdr:pic>
      <xdr:nvPicPr>
        <xdr:cNvPr id="14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9594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146</xdr:row>
      <xdr:rowOff>257175</xdr:rowOff>
    </xdr:from>
    <xdr:to>
      <xdr:col>10</xdr:col>
      <xdr:colOff>514350</xdr:colOff>
      <xdr:row>146</xdr:row>
      <xdr:rowOff>476250</xdr:rowOff>
    </xdr:to>
    <xdr:pic>
      <xdr:nvPicPr>
        <xdr:cNvPr id="14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9594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146</xdr:row>
      <xdr:rowOff>257175</xdr:rowOff>
    </xdr:from>
    <xdr:to>
      <xdr:col>3</xdr:col>
      <xdr:colOff>514350</xdr:colOff>
      <xdr:row>146</xdr:row>
      <xdr:rowOff>476250</xdr:rowOff>
    </xdr:to>
    <xdr:pic>
      <xdr:nvPicPr>
        <xdr:cNvPr id="14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9594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146</xdr:row>
      <xdr:rowOff>257175</xdr:rowOff>
    </xdr:from>
    <xdr:to>
      <xdr:col>3</xdr:col>
      <xdr:colOff>514350</xdr:colOff>
      <xdr:row>146</xdr:row>
      <xdr:rowOff>476250</xdr:rowOff>
    </xdr:to>
    <xdr:pic>
      <xdr:nvPicPr>
        <xdr:cNvPr id="14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9594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146</xdr:row>
      <xdr:rowOff>257175</xdr:rowOff>
    </xdr:from>
    <xdr:to>
      <xdr:col>10</xdr:col>
      <xdr:colOff>514350</xdr:colOff>
      <xdr:row>146</xdr:row>
      <xdr:rowOff>476250</xdr:rowOff>
    </xdr:to>
    <xdr:pic>
      <xdr:nvPicPr>
        <xdr:cNvPr id="14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9594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146</xdr:row>
      <xdr:rowOff>257175</xdr:rowOff>
    </xdr:from>
    <xdr:to>
      <xdr:col>3</xdr:col>
      <xdr:colOff>514350</xdr:colOff>
      <xdr:row>146</xdr:row>
      <xdr:rowOff>476250</xdr:rowOff>
    </xdr:to>
    <xdr:pic>
      <xdr:nvPicPr>
        <xdr:cNvPr id="14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9594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14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14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616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146</xdr:row>
      <xdr:rowOff>228600</xdr:rowOff>
    </xdr:from>
    <xdr:to>
      <xdr:col>3</xdr:col>
      <xdr:colOff>260350</xdr:colOff>
      <xdr:row>146</xdr:row>
      <xdr:rowOff>447675</xdr:rowOff>
    </xdr:to>
    <xdr:pic>
      <xdr:nvPicPr>
        <xdr:cNvPr id="14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0956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146</xdr:row>
      <xdr:rowOff>231775</xdr:rowOff>
    </xdr:from>
    <xdr:to>
      <xdr:col>3</xdr:col>
      <xdr:colOff>539750</xdr:colOff>
      <xdr:row>146</xdr:row>
      <xdr:rowOff>450850</xdr:rowOff>
    </xdr:to>
    <xdr:pic>
      <xdr:nvPicPr>
        <xdr:cNvPr id="14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09569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146</xdr:row>
      <xdr:rowOff>228600</xdr:rowOff>
    </xdr:from>
    <xdr:to>
      <xdr:col>10</xdr:col>
      <xdr:colOff>260350</xdr:colOff>
      <xdr:row>146</xdr:row>
      <xdr:rowOff>447675</xdr:rowOff>
    </xdr:to>
    <xdr:pic>
      <xdr:nvPicPr>
        <xdr:cNvPr id="14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0956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146</xdr:row>
      <xdr:rowOff>231775</xdr:rowOff>
    </xdr:from>
    <xdr:to>
      <xdr:col>10</xdr:col>
      <xdr:colOff>539750</xdr:colOff>
      <xdr:row>146</xdr:row>
      <xdr:rowOff>450850</xdr:rowOff>
    </xdr:to>
    <xdr:pic>
      <xdr:nvPicPr>
        <xdr:cNvPr id="14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09569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146</xdr:row>
      <xdr:rowOff>228600</xdr:rowOff>
    </xdr:from>
    <xdr:to>
      <xdr:col>3</xdr:col>
      <xdr:colOff>260350</xdr:colOff>
      <xdr:row>146</xdr:row>
      <xdr:rowOff>447675</xdr:rowOff>
    </xdr:to>
    <xdr:pic>
      <xdr:nvPicPr>
        <xdr:cNvPr id="14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0956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146</xdr:row>
      <xdr:rowOff>231775</xdr:rowOff>
    </xdr:from>
    <xdr:to>
      <xdr:col>3</xdr:col>
      <xdr:colOff>539750</xdr:colOff>
      <xdr:row>146</xdr:row>
      <xdr:rowOff>450850</xdr:rowOff>
    </xdr:to>
    <xdr:pic>
      <xdr:nvPicPr>
        <xdr:cNvPr id="14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09569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146</xdr:row>
      <xdr:rowOff>228600</xdr:rowOff>
    </xdr:from>
    <xdr:to>
      <xdr:col>3</xdr:col>
      <xdr:colOff>260350</xdr:colOff>
      <xdr:row>146</xdr:row>
      <xdr:rowOff>447675</xdr:rowOff>
    </xdr:to>
    <xdr:pic>
      <xdr:nvPicPr>
        <xdr:cNvPr id="14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0956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146</xdr:row>
      <xdr:rowOff>231775</xdr:rowOff>
    </xdr:from>
    <xdr:to>
      <xdr:col>3</xdr:col>
      <xdr:colOff>539750</xdr:colOff>
      <xdr:row>146</xdr:row>
      <xdr:rowOff>450850</xdr:rowOff>
    </xdr:to>
    <xdr:pic>
      <xdr:nvPicPr>
        <xdr:cNvPr id="14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09569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146</xdr:row>
      <xdr:rowOff>228600</xdr:rowOff>
    </xdr:from>
    <xdr:to>
      <xdr:col>10</xdr:col>
      <xdr:colOff>260350</xdr:colOff>
      <xdr:row>146</xdr:row>
      <xdr:rowOff>447675</xdr:rowOff>
    </xdr:to>
    <xdr:pic>
      <xdr:nvPicPr>
        <xdr:cNvPr id="14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0956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146</xdr:row>
      <xdr:rowOff>231775</xdr:rowOff>
    </xdr:from>
    <xdr:to>
      <xdr:col>10</xdr:col>
      <xdr:colOff>539750</xdr:colOff>
      <xdr:row>146</xdr:row>
      <xdr:rowOff>450850</xdr:rowOff>
    </xdr:to>
    <xdr:pic>
      <xdr:nvPicPr>
        <xdr:cNvPr id="14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09569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146</xdr:row>
      <xdr:rowOff>228600</xdr:rowOff>
    </xdr:from>
    <xdr:to>
      <xdr:col>3</xdr:col>
      <xdr:colOff>260350</xdr:colOff>
      <xdr:row>146</xdr:row>
      <xdr:rowOff>447675</xdr:rowOff>
    </xdr:to>
    <xdr:pic>
      <xdr:nvPicPr>
        <xdr:cNvPr id="14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0956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146</xdr:row>
      <xdr:rowOff>231775</xdr:rowOff>
    </xdr:from>
    <xdr:to>
      <xdr:col>3</xdr:col>
      <xdr:colOff>539750</xdr:colOff>
      <xdr:row>146</xdr:row>
      <xdr:rowOff>450850</xdr:rowOff>
    </xdr:to>
    <xdr:pic>
      <xdr:nvPicPr>
        <xdr:cNvPr id="14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09569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146</xdr:row>
      <xdr:rowOff>228600</xdr:rowOff>
    </xdr:from>
    <xdr:to>
      <xdr:col>10</xdr:col>
      <xdr:colOff>260350</xdr:colOff>
      <xdr:row>146</xdr:row>
      <xdr:rowOff>447675</xdr:rowOff>
    </xdr:to>
    <xdr:pic>
      <xdr:nvPicPr>
        <xdr:cNvPr id="14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0956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146</xdr:row>
      <xdr:rowOff>231775</xdr:rowOff>
    </xdr:from>
    <xdr:to>
      <xdr:col>10</xdr:col>
      <xdr:colOff>539750</xdr:colOff>
      <xdr:row>146</xdr:row>
      <xdr:rowOff>450850</xdr:rowOff>
    </xdr:to>
    <xdr:pic>
      <xdr:nvPicPr>
        <xdr:cNvPr id="14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09569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4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151</xdr:row>
      <xdr:rowOff>257175</xdr:rowOff>
    </xdr:from>
    <xdr:to>
      <xdr:col>3</xdr:col>
      <xdr:colOff>514350</xdr:colOff>
      <xdr:row>151</xdr:row>
      <xdr:rowOff>476250</xdr:rowOff>
    </xdr:to>
    <xdr:pic>
      <xdr:nvPicPr>
        <xdr:cNvPr id="14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366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151</xdr:row>
      <xdr:rowOff>279400</xdr:rowOff>
    </xdr:from>
    <xdr:to>
      <xdr:col>10</xdr:col>
      <xdr:colOff>196850</xdr:colOff>
      <xdr:row>151</xdr:row>
      <xdr:rowOff>498475</xdr:rowOff>
    </xdr:to>
    <xdr:pic>
      <xdr:nvPicPr>
        <xdr:cNvPr id="14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151</xdr:row>
      <xdr:rowOff>257175</xdr:rowOff>
    </xdr:from>
    <xdr:to>
      <xdr:col>10</xdr:col>
      <xdr:colOff>514350</xdr:colOff>
      <xdr:row>151</xdr:row>
      <xdr:rowOff>476250</xdr:rowOff>
    </xdr:to>
    <xdr:pic>
      <xdr:nvPicPr>
        <xdr:cNvPr id="14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1366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4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151</xdr:row>
      <xdr:rowOff>257175</xdr:rowOff>
    </xdr:from>
    <xdr:to>
      <xdr:col>3</xdr:col>
      <xdr:colOff>514350</xdr:colOff>
      <xdr:row>151</xdr:row>
      <xdr:rowOff>476250</xdr:rowOff>
    </xdr:to>
    <xdr:pic>
      <xdr:nvPicPr>
        <xdr:cNvPr id="14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366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4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151</xdr:row>
      <xdr:rowOff>279400</xdr:rowOff>
    </xdr:from>
    <xdr:to>
      <xdr:col>10</xdr:col>
      <xdr:colOff>196850</xdr:colOff>
      <xdr:row>151</xdr:row>
      <xdr:rowOff>498475</xdr:rowOff>
    </xdr:to>
    <xdr:pic>
      <xdr:nvPicPr>
        <xdr:cNvPr id="14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4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4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151</xdr:row>
      <xdr:rowOff>279400</xdr:rowOff>
    </xdr:from>
    <xdr:to>
      <xdr:col>10</xdr:col>
      <xdr:colOff>196850</xdr:colOff>
      <xdr:row>151</xdr:row>
      <xdr:rowOff>498475</xdr:rowOff>
    </xdr:to>
    <xdr:pic>
      <xdr:nvPicPr>
        <xdr:cNvPr id="14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5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5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151</xdr:row>
      <xdr:rowOff>279400</xdr:rowOff>
    </xdr:from>
    <xdr:to>
      <xdr:col>10</xdr:col>
      <xdr:colOff>196850</xdr:colOff>
      <xdr:row>151</xdr:row>
      <xdr:rowOff>498475</xdr:rowOff>
    </xdr:to>
    <xdr:pic>
      <xdr:nvPicPr>
        <xdr:cNvPr id="15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5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5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151</xdr:row>
      <xdr:rowOff>279400</xdr:rowOff>
    </xdr:from>
    <xdr:to>
      <xdr:col>10</xdr:col>
      <xdr:colOff>196850</xdr:colOff>
      <xdr:row>151</xdr:row>
      <xdr:rowOff>498475</xdr:rowOff>
    </xdr:to>
    <xdr:pic>
      <xdr:nvPicPr>
        <xdr:cNvPr id="15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5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5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151</xdr:row>
      <xdr:rowOff>279400</xdr:rowOff>
    </xdr:from>
    <xdr:to>
      <xdr:col>10</xdr:col>
      <xdr:colOff>196850</xdr:colOff>
      <xdr:row>151</xdr:row>
      <xdr:rowOff>498475</xdr:rowOff>
    </xdr:to>
    <xdr:pic>
      <xdr:nvPicPr>
        <xdr:cNvPr id="15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5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5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151</xdr:row>
      <xdr:rowOff>257175</xdr:rowOff>
    </xdr:from>
    <xdr:to>
      <xdr:col>3</xdr:col>
      <xdr:colOff>514350</xdr:colOff>
      <xdr:row>151</xdr:row>
      <xdr:rowOff>476250</xdr:rowOff>
    </xdr:to>
    <xdr:pic>
      <xdr:nvPicPr>
        <xdr:cNvPr id="15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366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151</xdr:row>
      <xdr:rowOff>279400</xdr:rowOff>
    </xdr:from>
    <xdr:to>
      <xdr:col>10</xdr:col>
      <xdr:colOff>196850</xdr:colOff>
      <xdr:row>151</xdr:row>
      <xdr:rowOff>498475</xdr:rowOff>
    </xdr:to>
    <xdr:pic>
      <xdr:nvPicPr>
        <xdr:cNvPr id="15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151</xdr:row>
      <xdr:rowOff>257175</xdr:rowOff>
    </xdr:from>
    <xdr:to>
      <xdr:col>10</xdr:col>
      <xdr:colOff>514350</xdr:colOff>
      <xdr:row>151</xdr:row>
      <xdr:rowOff>476250</xdr:rowOff>
    </xdr:to>
    <xdr:pic>
      <xdr:nvPicPr>
        <xdr:cNvPr id="15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1366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5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151</xdr:row>
      <xdr:rowOff>257175</xdr:rowOff>
    </xdr:from>
    <xdr:to>
      <xdr:col>3</xdr:col>
      <xdr:colOff>514350</xdr:colOff>
      <xdr:row>151</xdr:row>
      <xdr:rowOff>476250</xdr:rowOff>
    </xdr:to>
    <xdr:pic>
      <xdr:nvPicPr>
        <xdr:cNvPr id="15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366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5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151</xdr:row>
      <xdr:rowOff>279400</xdr:rowOff>
    </xdr:from>
    <xdr:to>
      <xdr:col>10</xdr:col>
      <xdr:colOff>196850</xdr:colOff>
      <xdr:row>151</xdr:row>
      <xdr:rowOff>498475</xdr:rowOff>
    </xdr:to>
    <xdr:pic>
      <xdr:nvPicPr>
        <xdr:cNvPr id="15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5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5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151</xdr:row>
      <xdr:rowOff>279400</xdr:rowOff>
    </xdr:from>
    <xdr:to>
      <xdr:col>10</xdr:col>
      <xdr:colOff>196850</xdr:colOff>
      <xdr:row>151</xdr:row>
      <xdr:rowOff>498475</xdr:rowOff>
    </xdr:to>
    <xdr:pic>
      <xdr:nvPicPr>
        <xdr:cNvPr id="15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5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368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151</xdr:row>
      <xdr:rowOff>228600</xdr:rowOff>
    </xdr:from>
    <xdr:to>
      <xdr:col>3</xdr:col>
      <xdr:colOff>260350</xdr:colOff>
      <xdr:row>151</xdr:row>
      <xdr:rowOff>447675</xdr:rowOff>
    </xdr:to>
    <xdr:pic>
      <xdr:nvPicPr>
        <xdr:cNvPr id="15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1363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151</xdr:row>
      <xdr:rowOff>231775</xdr:rowOff>
    </xdr:from>
    <xdr:to>
      <xdr:col>3</xdr:col>
      <xdr:colOff>539750</xdr:colOff>
      <xdr:row>151</xdr:row>
      <xdr:rowOff>450850</xdr:rowOff>
    </xdr:to>
    <xdr:pic>
      <xdr:nvPicPr>
        <xdr:cNvPr id="15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13636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151</xdr:row>
      <xdr:rowOff>228600</xdr:rowOff>
    </xdr:from>
    <xdr:to>
      <xdr:col>10</xdr:col>
      <xdr:colOff>260350</xdr:colOff>
      <xdr:row>151</xdr:row>
      <xdr:rowOff>447675</xdr:rowOff>
    </xdr:to>
    <xdr:pic>
      <xdr:nvPicPr>
        <xdr:cNvPr id="15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1363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151</xdr:row>
      <xdr:rowOff>231775</xdr:rowOff>
    </xdr:from>
    <xdr:to>
      <xdr:col>10</xdr:col>
      <xdr:colOff>539750</xdr:colOff>
      <xdr:row>151</xdr:row>
      <xdr:rowOff>450850</xdr:rowOff>
    </xdr:to>
    <xdr:pic>
      <xdr:nvPicPr>
        <xdr:cNvPr id="15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13636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151</xdr:row>
      <xdr:rowOff>228600</xdr:rowOff>
    </xdr:from>
    <xdr:to>
      <xdr:col>3</xdr:col>
      <xdr:colOff>260350</xdr:colOff>
      <xdr:row>151</xdr:row>
      <xdr:rowOff>447675</xdr:rowOff>
    </xdr:to>
    <xdr:pic>
      <xdr:nvPicPr>
        <xdr:cNvPr id="15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1363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151</xdr:row>
      <xdr:rowOff>231775</xdr:rowOff>
    </xdr:from>
    <xdr:to>
      <xdr:col>3</xdr:col>
      <xdr:colOff>539750</xdr:colOff>
      <xdr:row>151</xdr:row>
      <xdr:rowOff>450850</xdr:rowOff>
    </xdr:to>
    <xdr:pic>
      <xdr:nvPicPr>
        <xdr:cNvPr id="15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13636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151</xdr:row>
      <xdr:rowOff>228600</xdr:rowOff>
    </xdr:from>
    <xdr:to>
      <xdr:col>3</xdr:col>
      <xdr:colOff>260350</xdr:colOff>
      <xdr:row>151</xdr:row>
      <xdr:rowOff>447675</xdr:rowOff>
    </xdr:to>
    <xdr:pic>
      <xdr:nvPicPr>
        <xdr:cNvPr id="15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1363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151</xdr:row>
      <xdr:rowOff>231775</xdr:rowOff>
    </xdr:from>
    <xdr:to>
      <xdr:col>3</xdr:col>
      <xdr:colOff>539750</xdr:colOff>
      <xdr:row>151</xdr:row>
      <xdr:rowOff>450850</xdr:rowOff>
    </xdr:to>
    <xdr:pic>
      <xdr:nvPicPr>
        <xdr:cNvPr id="15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13636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151</xdr:row>
      <xdr:rowOff>228600</xdr:rowOff>
    </xdr:from>
    <xdr:to>
      <xdr:col>10</xdr:col>
      <xdr:colOff>260350</xdr:colOff>
      <xdr:row>151</xdr:row>
      <xdr:rowOff>447675</xdr:rowOff>
    </xdr:to>
    <xdr:pic>
      <xdr:nvPicPr>
        <xdr:cNvPr id="15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1363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151</xdr:row>
      <xdr:rowOff>231775</xdr:rowOff>
    </xdr:from>
    <xdr:to>
      <xdr:col>10</xdr:col>
      <xdr:colOff>539750</xdr:colOff>
      <xdr:row>151</xdr:row>
      <xdr:rowOff>450850</xdr:rowOff>
    </xdr:to>
    <xdr:pic>
      <xdr:nvPicPr>
        <xdr:cNvPr id="15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13636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151</xdr:row>
      <xdr:rowOff>228600</xdr:rowOff>
    </xdr:from>
    <xdr:to>
      <xdr:col>3</xdr:col>
      <xdr:colOff>260350</xdr:colOff>
      <xdr:row>151</xdr:row>
      <xdr:rowOff>447675</xdr:rowOff>
    </xdr:to>
    <xdr:pic>
      <xdr:nvPicPr>
        <xdr:cNvPr id="15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1363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151</xdr:row>
      <xdr:rowOff>231775</xdr:rowOff>
    </xdr:from>
    <xdr:to>
      <xdr:col>3</xdr:col>
      <xdr:colOff>539750</xdr:colOff>
      <xdr:row>151</xdr:row>
      <xdr:rowOff>450850</xdr:rowOff>
    </xdr:to>
    <xdr:pic>
      <xdr:nvPicPr>
        <xdr:cNvPr id="15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13636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151</xdr:row>
      <xdr:rowOff>228600</xdr:rowOff>
    </xdr:from>
    <xdr:to>
      <xdr:col>10</xdr:col>
      <xdr:colOff>260350</xdr:colOff>
      <xdr:row>151</xdr:row>
      <xdr:rowOff>447675</xdr:rowOff>
    </xdr:to>
    <xdr:pic>
      <xdr:nvPicPr>
        <xdr:cNvPr id="15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1363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151</xdr:row>
      <xdr:rowOff>231775</xdr:rowOff>
    </xdr:from>
    <xdr:to>
      <xdr:col>10</xdr:col>
      <xdr:colOff>539750</xdr:colOff>
      <xdr:row>151</xdr:row>
      <xdr:rowOff>450850</xdr:rowOff>
    </xdr:to>
    <xdr:pic>
      <xdr:nvPicPr>
        <xdr:cNvPr id="15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13636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156</xdr:row>
      <xdr:rowOff>257175</xdr:rowOff>
    </xdr:from>
    <xdr:to>
      <xdr:col>3</xdr:col>
      <xdr:colOff>514350</xdr:colOff>
      <xdr:row>156</xdr:row>
      <xdr:rowOff>476250</xdr:rowOff>
    </xdr:to>
    <xdr:pic>
      <xdr:nvPicPr>
        <xdr:cNvPr id="15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5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156</xdr:row>
      <xdr:rowOff>257175</xdr:rowOff>
    </xdr:from>
    <xdr:to>
      <xdr:col>10</xdr:col>
      <xdr:colOff>514350</xdr:colOff>
      <xdr:row>156</xdr:row>
      <xdr:rowOff>476250</xdr:rowOff>
    </xdr:to>
    <xdr:pic>
      <xdr:nvPicPr>
        <xdr:cNvPr id="15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156</xdr:row>
      <xdr:rowOff>257175</xdr:rowOff>
    </xdr:from>
    <xdr:to>
      <xdr:col>3</xdr:col>
      <xdr:colOff>514350</xdr:colOff>
      <xdr:row>156</xdr:row>
      <xdr:rowOff>476250</xdr:rowOff>
    </xdr:to>
    <xdr:pic>
      <xdr:nvPicPr>
        <xdr:cNvPr id="15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5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5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5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5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5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5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5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5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156</xdr:row>
      <xdr:rowOff>257175</xdr:rowOff>
    </xdr:from>
    <xdr:to>
      <xdr:col>3</xdr:col>
      <xdr:colOff>514350</xdr:colOff>
      <xdr:row>156</xdr:row>
      <xdr:rowOff>476250</xdr:rowOff>
    </xdr:to>
    <xdr:pic>
      <xdr:nvPicPr>
        <xdr:cNvPr id="15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5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156</xdr:row>
      <xdr:rowOff>257175</xdr:rowOff>
    </xdr:from>
    <xdr:to>
      <xdr:col>10</xdr:col>
      <xdr:colOff>514350</xdr:colOff>
      <xdr:row>156</xdr:row>
      <xdr:rowOff>476250</xdr:rowOff>
    </xdr:to>
    <xdr:pic>
      <xdr:nvPicPr>
        <xdr:cNvPr id="15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156</xdr:row>
      <xdr:rowOff>257175</xdr:rowOff>
    </xdr:from>
    <xdr:to>
      <xdr:col>3</xdr:col>
      <xdr:colOff>514350</xdr:colOff>
      <xdr:row>156</xdr:row>
      <xdr:rowOff>476250</xdr:rowOff>
    </xdr:to>
    <xdr:pic>
      <xdr:nvPicPr>
        <xdr:cNvPr id="15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5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5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5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5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5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5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5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156</xdr:row>
      <xdr:rowOff>257175</xdr:rowOff>
    </xdr:from>
    <xdr:to>
      <xdr:col>3</xdr:col>
      <xdr:colOff>514350</xdr:colOff>
      <xdr:row>156</xdr:row>
      <xdr:rowOff>476250</xdr:rowOff>
    </xdr:to>
    <xdr:pic>
      <xdr:nvPicPr>
        <xdr:cNvPr id="15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5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156</xdr:row>
      <xdr:rowOff>257175</xdr:rowOff>
    </xdr:from>
    <xdr:to>
      <xdr:col>10</xdr:col>
      <xdr:colOff>514350</xdr:colOff>
      <xdr:row>156</xdr:row>
      <xdr:rowOff>476250</xdr:rowOff>
    </xdr:to>
    <xdr:pic>
      <xdr:nvPicPr>
        <xdr:cNvPr id="15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156</xdr:row>
      <xdr:rowOff>257175</xdr:rowOff>
    </xdr:from>
    <xdr:to>
      <xdr:col>3</xdr:col>
      <xdr:colOff>514350</xdr:colOff>
      <xdr:row>156</xdr:row>
      <xdr:rowOff>476250</xdr:rowOff>
    </xdr:to>
    <xdr:pic>
      <xdr:nvPicPr>
        <xdr:cNvPr id="15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5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6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6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6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6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6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156</xdr:row>
      <xdr:rowOff>257175</xdr:rowOff>
    </xdr:from>
    <xdr:to>
      <xdr:col>3</xdr:col>
      <xdr:colOff>514350</xdr:colOff>
      <xdr:row>156</xdr:row>
      <xdr:rowOff>476250</xdr:rowOff>
    </xdr:to>
    <xdr:pic>
      <xdr:nvPicPr>
        <xdr:cNvPr id="16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6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156</xdr:row>
      <xdr:rowOff>257175</xdr:rowOff>
    </xdr:from>
    <xdr:to>
      <xdr:col>10</xdr:col>
      <xdr:colOff>514350</xdr:colOff>
      <xdr:row>156</xdr:row>
      <xdr:rowOff>476250</xdr:rowOff>
    </xdr:to>
    <xdr:pic>
      <xdr:nvPicPr>
        <xdr:cNvPr id="16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156</xdr:row>
      <xdr:rowOff>257175</xdr:rowOff>
    </xdr:from>
    <xdr:to>
      <xdr:col>3</xdr:col>
      <xdr:colOff>514350</xdr:colOff>
      <xdr:row>156</xdr:row>
      <xdr:rowOff>476250</xdr:rowOff>
    </xdr:to>
    <xdr:pic>
      <xdr:nvPicPr>
        <xdr:cNvPr id="16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6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6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6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156</xdr:row>
      <xdr:rowOff>257175</xdr:rowOff>
    </xdr:from>
    <xdr:to>
      <xdr:col>3</xdr:col>
      <xdr:colOff>514350</xdr:colOff>
      <xdr:row>156</xdr:row>
      <xdr:rowOff>476250</xdr:rowOff>
    </xdr:to>
    <xdr:pic>
      <xdr:nvPicPr>
        <xdr:cNvPr id="16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6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156</xdr:row>
      <xdr:rowOff>257175</xdr:rowOff>
    </xdr:from>
    <xdr:to>
      <xdr:col>10</xdr:col>
      <xdr:colOff>514350</xdr:colOff>
      <xdr:row>156</xdr:row>
      <xdr:rowOff>476250</xdr:rowOff>
    </xdr:to>
    <xdr:pic>
      <xdr:nvPicPr>
        <xdr:cNvPr id="16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156</xdr:row>
      <xdr:rowOff>257175</xdr:rowOff>
    </xdr:from>
    <xdr:to>
      <xdr:col>3</xdr:col>
      <xdr:colOff>514350</xdr:colOff>
      <xdr:row>156</xdr:row>
      <xdr:rowOff>476250</xdr:rowOff>
    </xdr:to>
    <xdr:pic>
      <xdr:nvPicPr>
        <xdr:cNvPr id="16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6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6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6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6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6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156</xdr:row>
      <xdr:rowOff>257175</xdr:rowOff>
    </xdr:from>
    <xdr:to>
      <xdr:col>3</xdr:col>
      <xdr:colOff>514350</xdr:colOff>
      <xdr:row>156</xdr:row>
      <xdr:rowOff>476250</xdr:rowOff>
    </xdr:to>
    <xdr:pic>
      <xdr:nvPicPr>
        <xdr:cNvPr id="16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6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156</xdr:row>
      <xdr:rowOff>257175</xdr:rowOff>
    </xdr:from>
    <xdr:to>
      <xdr:col>10</xdr:col>
      <xdr:colOff>514350</xdr:colOff>
      <xdr:row>156</xdr:row>
      <xdr:rowOff>476250</xdr:rowOff>
    </xdr:to>
    <xdr:pic>
      <xdr:nvPicPr>
        <xdr:cNvPr id="16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156</xdr:row>
      <xdr:rowOff>257175</xdr:rowOff>
    </xdr:from>
    <xdr:to>
      <xdr:col>3</xdr:col>
      <xdr:colOff>514350</xdr:colOff>
      <xdr:row>156</xdr:row>
      <xdr:rowOff>476250</xdr:rowOff>
    </xdr:to>
    <xdr:pic>
      <xdr:nvPicPr>
        <xdr:cNvPr id="16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7471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6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16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16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494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156</xdr:row>
      <xdr:rowOff>228600</xdr:rowOff>
    </xdr:from>
    <xdr:to>
      <xdr:col>3</xdr:col>
      <xdr:colOff>260350</xdr:colOff>
      <xdr:row>156</xdr:row>
      <xdr:rowOff>447675</xdr:rowOff>
    </xdr:to>
    <xdr:pic>
      <xdr:nvPicPr>
        <xdr:cNvPr id="16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1744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156</xdr:row>
      <xdr:rowOff>231775</xdr:rowOff>
    </xdr:from>
    <xdr:to>
      <xdr:col>3</xdr:col>
      <xdr:colOff>539750</xdr:colOff>
      <xdr:row>156</xdr:row>
      <xdr:rowOff>450850</xdr:rowOff>
    </xdr:to>
    <xdr:pic>
      <xdr:nvPicPr>
        <xdr:cNvPr id="16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17446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156</xdr:row>
      <xdr:rowOff>228600</xdr:rowOff>
    </xdr:from>
    <xdr:to>
      <xdr:col>10</xdr:col>
      <xdr:colOff>260350</xdr:colOff>
      <xdr:row>156</xdr:row>
      <xdr:rowOff>447675</xdr:rowOff>
    </xdr:to>
    <xdr:pic>
      <xdr:nvPicPr>
        <xdr:cNvPr id="16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1744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156</xdr:row>
      <xdr:rowOff>231775</xdr:rowOff>
    </xdr:from>
    <xdr:to>
      <xdr:col>10</xdr:col>
      <xdr:colOff>539750</xdr:colOff>
      <xdr:row>156</xdr:row>
      <xdr:rowOff>450850</xdr:rowOff>
    </xdr:to>
    <xdr:pic>
      <xdr:nvPicPr>
        <xdr:cNvPr id="16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17446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156</xdr:row>
      <xdr:rowOff>228600</xdr:rowOff>
    </xdr:from>
    <xdr:to>
      <xdr:col>3</xdr:col>
      <xdr:colOff>260350</xdr:colOff>
      <xdr:row>156</xdr:row>
      <xdr:rowOff>447675</xdr:rowOff>
    </xdr:to>
    <xdr:pic>
      <xdr:nvPicPr>
        <xdr:cNvPr id="16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1744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156</xdr:row>
      <xdr:rowOff>231775</xdr:rowOff>
    </xdr:from>
    <xdr:to>
      <xdr:col>3</xdr:col>
      <xdr:colOff>539750</xdr:colOff>
      <xdr:row>156</xdr:row>
      <xdr:rowOff>450850</xdr:rowOff>
    </xdr:to>
    <xdr:pic>
      <xdr:nvPicPr>
        <xdr:cNvPr id="16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17446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156</xdr:row>
      <xdr:rowOff>228600</xdr:rowOff>
    </xdr:from>
    <xdr:to>
      <xdr:col>3</xdr:col>
      <xdr:colOff>260350</xdr:colOff>
      <xdr:row>156</xdr:row>
      <xdr:rowOff>447675</xdr:rowOff>
    </xdr:to>
    <xdr:pic>
      <xdr:nvPicPr>
        <xdr:cNvPr id="16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1744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156</xdr:row>
      <xdr:rowOff>231775</xdr:rowOff>
    </xdr:from>
    <xdr:to>
      <xdr:col>3</xdr:col>
      <xdr:colOff>539750</xdr:colOff>
      <xdr:row>156</xdr:row>
      <xdr:rowOff>450850</xdr:rowOff>
    </xdr:to>
    <xdr:pic>
      <xdr:nvPicPr>
        <xdr:cNvPr id="16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17446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156</xdr:row>
      <xdr:rowOff>228600</xdr:rowOff>
    </xdr:from>
    <xdr:to>
      <xdr:col>10</xdr:col>
      <xdr:colOff>260350</xdr:colOff>
      <xdr:row>156</xdr:row>
      <xdr:rowOff>447675</xdr:rowOff>
    </xdr:to>
    <xdr:pic>
      <xdr:nvPicPr>
        <xdr:cNvPr id="16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1744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156</xdr:row>
      <xdr:rowOff>231775</xdr:rowOff>
    </xdr:from>
    <xdr:to>
      <xdr:col>10</xdr:col>
      <xdr:colOff>539750</xdr:colOff>
      <xdr:row>156</xdr:row>
      <xdr:rowOff>450850</xdr:rowOff>
    </xdr:to>
    <xdr:pic>
      <xdr:nvPicPr>
        <xdr:cNvPr id="16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17446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156</xdr:row>
      <xdr:rowOff>228600</xdr:rowOff>
    </xdr:from>
    <xdr:to>
      <xdr:col>3</xdr:col>
      <xdr:colOff>260350</xdr:colOff>
      <xdr:row>156</xdr:row>
      <xdr:rowOff>447675</xdr:rowOff>
    </xdr:to>
    <xdr:pic>
      <xdr:nvPicPr>
        <xdr:cNvPr id="16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1744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156</xdr:row>
      <xdr:rowOff>231775</xdr:rowOff>
    </xdr:from>
    <xdr:to>
      <xdr:col>3</xdr:col>
      <xdr:colOff>539750</xdr:colOff>
      <xdr:row>156</xdr:row>
      <xdr:rowOff>450850</xdr:rowOff>
    </xdr:to>
    <xdr:pic>
      <xdr:nvPicPr>
        <xdr:cNvPr id="16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17446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156</xdr:row>
      <xdr:rowOff>228600</xdr:rowOff>
    </xdr:from>
    <xdr:to>
      <xdr:col>10</xdr:col>
      <xdr:colOff>260350</xdr:colOff>
      <xdr:row>156</xdr:row>
      <xdr:rowOff>447675</xdr:rowOff>
    </xdr:to>
    <xdr:pic>
      <xdr:nvPicPr>
        <xdr:cNvPr id="16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1744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156</xdr:row>
      <xdr:rowOff>231775</xdr:rowOff>
    </xdr:from>
    <xdr:to>
      <xdr:col>10</xdr:col>
      <xdr:colOff>539750</xdr:colOff>
      <xdr:row>156</xdr:row>
      <xdr:rowOff>450850</xdr:rowOff>
    </xdr:to>
    <xdr:pic>
      <xdr:nvPicPr>
        <xdr:cNvPr id="16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17446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162</xdr:row>
      <xdr:rowOff>279400</xdr:rowOff>
    </xdr:from>
    <xdr:to>
      <xdr:col>3</xdr:col>
      <xdr:colOff>196850</xdr:colOff>
      <xdr:row>162</xdr:row>
      <xdr:rowOff>498475</xdr:rowOff>
    </xdr:to>
    <xdr:pic>
      <xdr:nvPicPr>
        <xdr:cNvPr id="16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162</xdr:row>
      <xdr:rowOff>257175</xdr:rowOff>
    </xdr:from>
    <xdr:to>
      <xdr:col>3</xdr:col>
      <xdr:colOff>514350</xdr:colOff>
      <xdr:row>162</xdr:row>
      <xdr:rowOff>476250</xdr:rowOff>
    </xdr:to>
    <xdr:pic>
      <xdr:nvPicPr>
        <xdr:cNvPr id="16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247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162</xdr:row>
      <xdr:rowOff>279400</xdr:rowOff>
    </xdr:from>
    <xdr:to>
      <xdr:col>10</xdr:col>
      <xdr:colOff>196850</xdr:colOff>
      <xdr:row>162</xdr:row>
      <xdr:rowOff>498475</xdr:rowOff>
    </xdr:to>
    <xdr:pic>
      <xdr:nvPicPr>
        <xdr:cNvPr id="16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162</xdr:row>
      <xdr:rowOff>257175</xdr:rowOff>
    </xdr:from>
    <xdr:to>
      <xdr:col>10</xdr:col>
      <xdr:colOff>514350</xdr:colOff>
      <xdr:row>162</xdr:row>
      <xdr:rowOff>476250</xdr:rowOff>
    </xdr:to>
    <xdr:pic>
      <xdr:nvPicPr>
        <xdr:cNvPr id="16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2247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162</xdr:row>
      <xdr:rowOff>279400</xdr:rowOff>
    </xdr:from>
    <xdr:to>
      <xdr:col>3</xdr:col>
      <xdr:colOff>196850</xdr:colOff>
      <xdr:row>162</xdr:row>
      <xdr:rowOff>498475</xdr:rowOff>
    </xdr:to>
    <xdr:pic>
      <xdr:nvPicPr>
        <xdr:cNvPr id="16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162</xdr:row>
      <xdr:rowOff>257175</xdr:rowOff>
    </xdr:from>
    <xdr:to>
      <xdr:col>3</xdr:col>
      <xdr:colOff>514350</xdr:colOff>
      <xdr:row>162</xdr:row>
      <xdr:rowOff>476250</xdr:rowOff>
    </xdr:to>
    <xdr:pic>
      <xdr:nvPicPr>
        <xdr:cNvPr id="16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247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162</xdr:row>
      <xdr:rowOff>279400</xdr:rowOff>
    </xdr:from>
    <xdr:to>
      <xdr:col>3</xdr:col>
      <xdr:colOff>196850</xdr:colOff>
      <xdr:row>162</xdr:row>
      <xdr:rowOff>498475</xdr:rowOff>
    </xdr:to>
    <xdr:pic>
      <xdr:nvPicPr>
        <xdr:cNvPr id="16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162</xdr:row>
      <xdr:rowOff>279400</xdr:rowOff>
    </xdr:from>
    <xdr:to>
      <xdr:col>10</xdr:col>
      <xdr:colOff>196850</xdr:colOff>
      <xdr:row>162</xdr:row>
      <xdr:rowOff>498475</xdr:rowOff>
    </xdr:to>
    <xdr:pic>
      <xdr:nvPicPr>
        <xdr:cNvPr id="16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162</xdr:row>
      <xdr:rowOff>279400</xdr:rowOff>
    </xdr:from>
    <xdr:to>
      <xdr:col>3</xdr:col>
      <xdr:colOff>196850</xdr:colOff>
      <xdr:row>162</xdr:row>
      <xdr:rowOff>498475</xdr:rowOff>
    </xdr:to>
    <xdr:pic>
      <xdr:nvPicPr>
        <xdr:cNvPr id="16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162</xdr:row>
      <xdr:rowOff>279400</xdr:rowOff>
    </xdr:from>
    <xdr:to>
      <xdr:col>3</xdr:col>
      <xdr:colOff>196850</xdr:colOff>
      <xdr:row>162</xdr:row>
      <xdr:rowOff>498475</xdr:rowOff>
    </xdr:to>
    <xdr:pic>
      <xdr:nvPicPr>
        <xdr:cNvPr id="16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162</xdr:row>
      <xdr:rowOff>279400</xdr:rowOff>
    </xdr:from>
    <xdr:to>
      <xdr:col>10</xdr:col>
      <xdr:colOff>196850</xdr:colOff>
      <xdr:row>162</xdr:row>
      <xdr:rowOff>498475</xdr:rowOff>
    </xdr:to>
    <xdr:pic>
      <xdr:nvPicPr>
        <xdr:cNvPr id="16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162</xdr:row>
      <xdr:rowOff>279400</xdr:rowOff>
    </xdr:from>
    <xdr:to>
      <xdr:col>3</xdr:col>
      <xdr:colOff>196850</xdr:colOff>
      <xdr:row>162</xdr:row>
      <xdr:rowOff>498475</xdr:rowOff>
    </xdr:to>
    <xdr:pic>
      <xdr:nvPicPr>
        <xdr:cNvPr id="16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162</xdr:row>
      <xdr:rowOff>279400</xdr:rowOff>
    </xdr:from>
    <xdr:to>
      <xdr:col>3</xdr:col>
      <xdr:colOff>196850</xdr:colOff>
      <xdr:row>162</xdr:row>
      <xdr:rowOff>498475</xdr:rowOff>
    </xdr:to>
    <xdr:pic>
      <xdr:nvPicPr>
        <xdr:cNvPr id="16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162</xdr:row>
      <xdr:rowOff>279400</xdr:rowOff>
    </xdr:from>
    <xdr:to>
      <xdr:col>10</xdr:col>
      <xdr:colOff>196850</xdr:colOff>
      <xdr:row>162</xdr:row>
      <xdr:rowOff>498475</xdr:rowOff>
    </xdr:to>
    <xdr:pic>
      <xdr:nvPicPr>
        <xdr:cNvPr id="16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162</xdr:row>
      <xdr:rowOff>279400</xdr:rowOff>
    </xdr:from>
    <xdr:to>
      <xdr:col>3</xdr:col>
      <xdr:colOff>196850</xdr:colOff>
      <xdr:row>162</xdr:row>
      <xdr:rowOff>498475</xdr:rowOff>
    </xdr:to>
    <xdr:pic>
      <xdr:nvPicPr>
        <xdr:cNvPr id="16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162</xdr:row>
      <xdr:rowOff>279400</xdr:rowOff>
    </xdr:from>
    <xdr:to>
      <xdr:col>3</xdr:col>
      <xdr:colOff>196850</xdr:colOff>
      <xdr:row>162</xdr:row>
      <xdr:rowOff>498475</xdr:rowOff>
    </xdr:to>
    <xdr:pic>
      <xdr:nvPicPr>
        <xdr:cNvPr id="16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162</xdr:row>
      <xdr:rowOff>279400</xdr:rowOff>
    </xdr:from>
    <xdr:to>
      <xdr:col>10</xdr:col>
      <xdr:colOff>196850</xdr:colOff>
      <xdr:row>162</xdr:row>
      <xdr:rowOff>498475</xdr:rowOff>
    </xdr:to>
    <xdr:pic>
      <xdr:nvPicPr>
        <xdr:cNvPr id="16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162</xdr:row>
      <xdr:rowOff>279400</xdr:rowOff>
    </xdr:from>
    <xdr:to>
      <xdr:col>3</xdr:col>
      <xdr:colOff>196850</xdr:colOff>
      <xdr:row>162</xdr:row>
      <xdr:rowOff>498475</xdr:rowOff>
    </xdr:to>
    <xdr:pic>
      <xdr:nvPicPr>
        <xdr:cNvPr id="16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162</xdr:row>
      <xdr:rowOff>279400</xdr:rowOff>
    </xdr:from>
    <xdr:to>
      <xdr:col>3</xdr:col>
      <xdr:colOff>196850</xdr:colOff>
      <xdr:row>162</xdr:row>
      <xdr:rowOff>498475</xdr:rowOff>
    </xdr:to>
    <xdr:pic>
      <xdr:nvPicPr>
        <xdr:cNvPr id="16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162</xdr:row>
      <xdr:rowOff>279400</xdr:rowOff>
    </xdr:from>
    <xdr:to>
      <xdr:col>10</xdr:col>
      <xdr:colOff>196850</xdr:colOff>
      <xdr:row>162</xdr:row>
      <xdr:rowOff>498475</xdr:rowOff>
    </xdr:to>
    <xdr:pic>
      <xdr:nvPicPr>
        <xdr:cNvPr id="16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162</xdr:row>
      <xdr:rowOff>279400</xdr:rowOff>
    </xdr:from>
    <xdr:to>
      <xdr:col>3</xdr:col>
      <xdr:colOff>196850</xdr:colOff>
      <xdr:row>162</xdr:row>
      <xdr:rowOff>498475</xdr:rowOff>
    </xdr:to>
    <xdr:pic>
      <xdr:nvPicPr>
        <xdr:cNvPr id="16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162</xdr:row>
      <xdr:rowOff>279400</xdr:rowOff>
    </xdr:from>
    <xdr:to>
      <xdr:col>3</xdr:col>
      <xdr:colOff>196850</xdr:colOff>
      <xdr:row>162</xdr:row>
      <xdr:rowOff>498475</xdr:rowOff>
    </xdr:to>
    <xdr:pic>
      <xdr:nvPicPr>
        <xdr:cNvPr id="16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162</xdr:row>
      <xdr:rowOff>257175</xdr:rowOff>
    </xdr:from>
    <xdr:to>
      <xdr:col>3</xdr:col>
      <xdr:colOff>514350</xdr:colOff>
      <xdr:row>162</xdr:row>
      <xdr:rowOff>476250</xdr:rowOff>
    </xdr:to>
    <xdr:pic>
      <xdr:nvPicPr>
        <xdr:cNvPr id="16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247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162</xdr:row>
      <xdr:rowOff>279400</xdr:rowOff>
    </xdr:from>
    <xdr:to>
      <xdr:col>10</xdr:col>
      <xdr:colOff>196850</xdr:colOff>
      <xdr:row>162</xdr:row>
      <xdr:rowOff>498475</xdr:rowOff>
    </xdr:to>
    <xdr:pic>
      <xdr:nvPicPr>
        <xdr:cNvPr id="16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162</xdr:row>
      <xdr:rowOff>257175</xdr:rowOff>
    </xdr:from>
    <xdr:to>
      <xdr:col>10</xdr:col>
      <xdr:colOff>514350</xdr:colOff>
      <xdr:row>162</xdr:row>
      <xdr:rowOff>476250</xdr:rowOff>
    </xdr:to>
    <xdr:pic>
      <xdr:nvPicPr>
        <xdr:cNvPr id="17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2247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162</xdr:row>
      <xdr:rowOff>279400</xdr:rowOff>
    </xdr:from>
    <xdr:to>
      <xdr:col>3</xdr:col>
      <xdr:colOff>196850</xdr:colOff>
      <xdr:row>162</xdr:row>
      <xdr:rowOff>498475</xdr:rowOff>
    </xdr:to>
    <xdr:pic>
      <xdr:nvPicPr>
        <xdr:cNvPr id="17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162</xdr:row>
      <xdr:rowOff>257175</xdr:rowOff>
    </xdr:from>
    <xdr:to>
      <xdr:col>3</xdr:col>
      <xdr:colOff>514350</xdr:colOff>
      <xdr:row>162</xdr:row>
      <xdr:rowOff>476250</xdr:rowOff>
    </xdr:to>
    <xdr:pic>
      <xdr:nvPicPr>
        <xdr:cNvPr id="17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247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162</xdr:row>
      <xdr:rowOff>279400</xdr:rowOff>
    </xdr:from>
    <xdr:to>
      <xdr:col>3</xdr:col>
      <xdr:colOff>196850</xdr:colOff>
      <xdr:row>162</xdr:row>
      <xdr:rowOff>498475</xdr:rowOff>
    </xdr:to>
    <xdr:pic>
      <xdr:nvPicPr>
        <xdr:cNvPr id="17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162</xdr:row>
      <xdr:rowOff>279400</xdr:rowOff>
    </xdr:from>
    <xdr:to>
      <xdr:col>10</xdr:col>
      <xdr:colOff>196850</xdr:colOff>
      <xdr:row>162</xdr:row>
      <xdr:rowOff>498475</xdr:rowOff>
    </xdr:to>
    <xdr:pic>
      <xdr:nvPicPr>
        <xdr:cNvPr id="17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162</xdr:row>
      <xdr:rowOff>279400</xdr:rowOff>
    </xdr:from>
    <xdr:to>
      <xdr:col>3</xdr:col>
      <xdr:colOff>196850</xdr:colOff>
      <xdr:row>162</xdr:row>
      <xdr:rowOff>498475</xdr:rowOff>
    </xdr:to>
    <xdr:pic>
      <xdr:nvPicPr>
        <xdr:cNvPr id="17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162</xdr:row>
      <xdr:rowOff>279400</xdr:rowOff>
    </xdr:from>
    <xdr:to>
      <xdr:col>3</xdr:col>
      <xdr:colOff>196850</xdr:colOff>
      <xdr:row>162</xdr:row>
      <xdr:rowOff>498475</xdr:rowOff>
    </xdr:to>
    <xdr:pic>
      <xdr:nvPicPr>
        <xdr:cNvPr id="17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162</xdr:row>
      <xdr:rowOff>279400</xdr:rowOff>
    </xdr:from>
    <xdr:to>
      <xdr:col>10</xdr:col>
      <xdr:colOff>196850</xdr:colOff>
      <xdr:row>162</xdr:row>
      <xdr:rowOff>498475</xdr:rowOff>
    </xdr:to>
    <xdr:pic>
      <xdr:nvPicPr>
        <xdr:cNvPr id="17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162</xdr:row>
      <xdr:rowOff>279400</xdr:rowOff>
    </xdr:from>
    <xdr:to>
      <xdr:col>3</xdr:col>
      <xdr:colOff>196850</xdr:colOff>
      <xdr:row>162</xdr:row>
      <xdr:rowOff>498475</xdr:rowOff>
    </xdr:to>
    <xdr:pic>
      <xdr:nvPicPr>
        <xdr:cNvPr id="17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249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162</xdr:row>
      <xdr:rowOff>228600</xdr:rowOff>
    </xdr:from>
    <xdr:to>
      <xdr:col>3</xdr:col>
      <xdr:colOff>260350</xdr:colOff>
      <xdr:row>162</xdr:row>
      <xdr:rowOff>447675</xdr:rowOff>
    </xdr:to>
    <xdr:pic>
      <xdr:nvPicPr>
        <xdr:cNvPr id="17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22443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162</xdr:row>
      <xdr:rowOff>231775</xdr:rowOff>
    </xdr:from>
    <xdr:to>
      <xdr:col>3</xdr:col>
      <xdr:colOff>539750</xdr:colOff>
      <xdr:row>162</xdr:row>
      <xdr:rowOff>450850</xdr:rowOff>
    </xdr:to>
    <xdr:pic>
      <xdr:nvPicPr>
        <xdr:cNvPr id="17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22447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162</xdr:row>
      <xdr:rowOff>228600</xdr:rowOff>
    </xdr:from>
    <xdr:to>
      <xdr:col>10</xdr:col>
      <xdr:colOff>260350</xdr:colOff>
      <xdr:row>162</xdr:row>
      <xdr:rowOff>447675</xdr:rowOff>
    </xdr:to>
    <xdr:pic>
      <xdr:nvPicPr>
        <xdr:cNvPr id="17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22443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162</xdr:row>
      <xdr:rowOff>231775</xdr:rowOff>
    </xdr:from>
    <xdr:to>
      <xdr:col>10</xdr:col>
      <xdr:colOff>539750</xdr:colOff>
      <xdr:row>162</xdr:row>
      <xdr:rowOff>450850</xdr:rowOff>
    </xdr:to>
    <xdr:pic>
      <xdr:nvPicPr>
        <xdr:cNvPr id="17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22447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162</xdr:row>
      <xdr:rowOff>228600</xdr:rowOff>
    </xdr:from>
    <xdr:to>
      <xdr:col>3</xdr:col>
      <xdr:colOff>260350</xdr:colOff>
      <xdr:row>162</xdr:row>
      <xdr:rowOff>447675</xdr:rowOff>
    </xdr:to>
    <xdr:pic>
      <xdr:nvPicPr>
        <xdr:cNvPr id="17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22443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162</xdr:row>
      <xdr:rowOff>231775</xdr:rowOff>
    </xdr:from>
    <xdr:to>
      <xdr:col>3</xdr:col>
      <xdr:colOff>539750</xdr:colOff>
      <xdr:row>162</xdr:row>
      <xdr:rowOff>450850</xdr:rowOff>
    </xdr:to>
    <xdr:pic>
      <xdr:nvPicPr>
        <xdr:cNvPr id="17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22447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162</xdr:row>
      <xdr:rowOff>228600</xdr:rowOff>
    </xdr:from>
    <xdr:to>
      <xdr:col>3</xdr:col>
      <xdr:colOff>260350</xdr:colOff>
      <xdr:row>162</xdr:row>
      <xdr:rowOff>447675</xdr:rowOff>
    </xdr:to>
    <xdr:pic>
      <xdr:nvPicPr>
        <xdr:cNvPr id="17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22443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162</xdr:row>
      <xdr:rowOff>231775</xdr:rowOff>
    </xdr:from>
    <xdr:to>
      <xdr:col>3</xdr:col>
      <xdr:colOff>539750</xdr:colOff>
      <xdr:row>162</xdr:row>
      <xdr:rowOff>450850</xdr:rowOff>
    </xdr:to>
    <xdr:pic>
      <xdr:nvPicPr>
        <xdr:cNvPr id="17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22447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162</xdr:row>
      <xdr:rowOff>228600</xdr:rowOff>
    </xdr:from>
    <xdr:to>
      <xdr:col>10</xdr:col>
      <xdr:colOff>260350</xdr:colOff>
      <xdr:row>162</xdr:row>
      <xdr:rowOff>447675</xdr:rowOff>
    </xdr:to>
    <xdr:pic>
      <xdr:nvPicPr>
        <xdr:cNvPr id="17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22443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162</xdr:row>
      <xdr:rowOff>231775</xdr:rowOff>
    </xdr:from>
    <xdr:to>
      <xdr:col>10</xdr:col>
      <xdr:colOff>539750</xdr:colOff>
      <xdr:row>162</xdr:row>
      <xdr:rowOff>450850</xdr:rowOff>
    </xdr:to>
    <xdr:pic>
      <xdr:nvPicPr>
        <xdr:cNvPr id="17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22447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162</xdr:row>
      <xdr:rowOff>228600</xdr:rowOff>
    </xdr:from>
    <xdr:to>
      <xdr:col>3</xdr:col>
      <xdr:colOff>260350</xdr:colOff>
      <xdr:row>162</xdr:row>
      <xdr:rowOff>447675</xdr:rowOff>
    </xdr:to>
    <xdr:pic>
      <xdr:nvPicPr>
        <xdr:cNvPr id="17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22443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162</xdr:row>
      <xdr:rowOff>231775</xdr:rowOff>
    </xdr:from>
    <xdr:to>
      <xdr:col>3</xdr:col>
      <xdr:colOff>539750</xdr:colOff>
      <xdr:row>162</xdr:row>
      <xdr:rowOff>450850</xdr:rowOff>
    </xdr:to>
    <xdr:pic>
      <xdr:nvPicPr>
        <xdr:cNvPr id="17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22447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162</xdr:row>
      <xdr:rowOff>228600</xdr:rowOff>
    </xdr:from>
    <xdr:to>
      <xdr:col>10</xdr:col>
      <xdr:colOff>260350</xdr:colOff>
      <xdr:row>162</xdr:row>
      <xdr:rowOff>447675</xdr:rowOff>
    </xdr:to>
    <xdr:pic>
      <xdr:nvPicPr>
        <xdr:cNvPr id="17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22443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162</xdr:row>
      <xdr:rowOff>231775</xdr:rowOff>
    </xdr:from>
    <xdr:to>
      <xdr:col>10</xdr:col>
      <xdr:colOff>539750</xdr:colOff>
      <xdr:row>162</xdr:row>
      <xdr:rowOff>450850</xdr:rowOff>
    </xdr:to>
    <xdr:pic>
      <xdr:nvPicPr>
        <xdr:cNvPr id="17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22447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166</xdr:row>
      <xdr:rowOff>257175</xdr:rowOff>
    </xdr:from>
    <xdr:to>
      <xdr:col>10</xdr:col>
      <xdr:colOff>514350</xdr:colOff>
      <xdr:row>166</xdr:row>
      <xdr:rowOff>476250</xdr:rowOff>
    </xdr:to>
    <xdr:pic>
      <xdr:nvPicPr>
        <xdr:cNvPr id="17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166</xdr:row>
      <xdr:rowOff>257175</xdr:rowOff>
    </xdr:from>
    <xdr:to>
      <xdr:col>3</xdr:col>
      <xdr:colOff>514350</xdr:colOff>
      <xdr:row>166</xdr:row>
      <xdr:rowOff>476250</xdr:rowOff>
    </xdr:to>
    <xdr:pic>
      <xdr:nvPicPr>
        <xdr:cNvPr id="17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166</xdr:row>
      <xdr:rowOff>257175</xdr:rowOff>
    </xdr:from>
    <xdr:to>
      <xdr:col>3</xdr:col>
      <xdr:colOff>514350</xdr:colOff>
      <xdr:row>166</xdr:row>
      <xdr:rowOff>476250</xdr:rowOff>
    </xdr:to>
    <xdr:pic>
      <xdr:nvPicPr>
        <xdr:cNvPr id="17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166</xdr:row>
      <xdr:rowOff>257175</xdr:rowOff>
    </xdr:from>
    <xdr:to>
      <xdr:col>3</xdr:col>
      <xdr:colOff>514350</xdr:colOff>
      <xdr:row>166</xdr:row>
      <xdr:rowOff>476250</xdr:rowOff>
    </xdr:to>
    <xdr:pic>
      <xdr:nvPicPr>
        <xdr:cNvPr id="17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166</xdr:row>
      <xdr:rowOff>257175</xdr:rowOff>
    </xdr:from>
    <xdr:to>
      <xdr:col>10</xdr:col>
      <xdr:colOff>514350</xdr:colOff>
      <xdr:row>166</xdr:row>
      <xdr:rowOff>476250</xdr:rowOff>
    </xdr:to>
    <xdr:pic>
      <xdr:nvPicPr>
        <xdr:cNvPr id="17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166</xdr:row>
      <xdr:rowOff>257175</xdr:rowOff>
    </xdr:from>
    <xdr:to>
      <xdr:col>3</xdr:col>
      <xdr:colOff>514350</xdr:colOff>
      <xdr:row>166</xdr:row>
      <xdr:rowOff>476250</xdr:rowOff>
    </xdr:to>
    <xdr:pic>
      <xdr:nvPicPr>
        <xdr:cNvPr id="17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166</xdr:row>
      <xdr:rowOff>257175</xdr:rowOff>
    </xdr:from>
    <xdr:to>
      <xdr:col>3</xdr:col>
      <xdr:colOff>514350</xdr:colOff>
      <xdr:row>166</xdr:row>
      <xdr:rowOff>476250</xdr:rowOff>
    </xdr:to>
    <xdr:pic>
      <xdr:nvPicPr>
        <xdr:cNvPr id="17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166</xdr:row>
      <xdr:rowOff>257175</xdr:rowOff>
    </xdr:from>
    <xdr:to>
      <xdr:col>10</xdr:col>
      <xdr:colOff>514350</xdr:colOff>
      <xdr:row>166</xdr:row>
      <xdr:rowOff>476250</xdr:rowOff>
    </xdr:to>
    <xdr:pic>
      <xdr:nvPicPr>
        <xdr:cNvPr id="17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166</xdr:row>
      <xdr:rowOff>257175</xdr:rowOff>
    </xdr:from>
    <xdr:to>
      <xdr:col>3</xdr:col>
      <xdr:colOff>514350</xdr:colOff>
      <xdr:row>166</xdr:row>
      <xdr:rowOff>476250</xdr:rowOff>
    </xdr:to>
    <xdr:pic>
      <xdr:nvPicPr>
        <xdr:cNvPr id="17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7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7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166</xdr:row>
      <xdr:rowOff>257175</xdr:rowOff>
    </xdr:from>
    <xdr:to>
      <xdr:col>3</xdr:col>
      <xdr:colOff>514350</xdr:colOff>
      <xdr:row>166</xdr:row>
      <xdr:rowOff>476250</xdr:rowOff>
    </xdr:to>
    <xdr:pic>
      <xdr:nvPicPr>
        <xdr:cNvPr id="17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8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166</xdr:row>
      <xdr:rowOff>257175</xdr:rowOff>
    </xdr:from>
    <xdr:to>
      <xdr:col>10</xdr:col>
      <xdr:colOff>514350</xdr:colOff>
      <xdr:row>166</xdr:row>
      <xdr:rowOff>476250</xdr:rowOff>
    </xdr:to>
    <xdr:pic>
      <xdr:nvPicPr>
        <xdr:cNvPr id="18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166</xdr:row>
      <xdr:rowOff>257175</xdr:rowOff>
    </xdr:from>
    <xdr:to>
      <xdr:col>3</xdr:col>
      <xdr:colOff>514350</xdr:colOff>
      <xdr:row>166</xdr:row>
      <xdr:rowOff>476250</xdr:rowOff>
    </xdr:to>
    <xdr:pic>
      <xdr:nvPicPr>
        <xdr:cNvPr id="18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8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8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8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8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8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166</xdr:row>
      <xdr:rowOff>257175</xdr:rowOff>
    </xdr:from>
    <xdr:to>
      <xdr:col>3</xdr:col>
      <xdr:colOff>514350</xdr:colOff>
      <xdr:row>166</xdr:row>
      <xdr:rowOff>476250</xdr:rowOff>
    </xdr:to>
    <xdr:pic>
      <xdr:nvPicPr>
        <xdr:cNvPr id="18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8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166</xdr:row>
      <xdr:rowOff>257175</xdr:rowOff>
    </xdr:from>
    <xdr:to>
      <xdr:col>10</xdr:col>
      <xdr:colOff>514350</xdr:colOff>
      <xdr:row>166</xdr:row>
      <xdr:rowOff>476250</xdr:rowOff>
    </xdr:to>
    <xdr:pic>
      <xdr:nvPicPr>
        <xdr:cNvPr id="18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166</xdr:row>
      <xdr:rowOff>257175</xdr:rowOff>
    </xdr:from>
    <xdr:to>
      <xdr:col>3</xdr:col>
      <xdr:colOff>514350</xdr:colOff>
      <xdr:row>166</xdr:row>
      <xdr:rowOff>476250</xdr:rowOff>
    </xdr:to>
    <xdr:pic>
      <xdr:nvPicPr>
        <xdr:cNvPr id="18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8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8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8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166</xdr:row>
      <xdr:rowOff>257175</xdr:rowOff>
    </xdr:from>
    <xdr:to>
      <xdr:col>3</xdr:col>
      <xdr:colOff>514350</xdr:colOff>
      <xdr:row>166</xdr:row>
      <xdr:rowOff>476250</xdr:rowOff>
    </xdr:to>
    <xdr:pic>
      <xdr:nvPicPr>
        <xdr:cNvPr id="18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8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166</xdr:row>
      <xdr:rowOff>257175</xdr:rowOff>
    </xdr:from>
    <xdr:to>
      <xdr:col>10</xdr:col>
      <xdr:colOff>514350</xdr:colOff>
      <xdr:row>166</xdr:row>
      <xdr:rowOff>476250</xdr:rowOff>
    </xdr:to>
    <xdr:pic>
      <xdr:nvPicPr>
        <xdr:cNvPr id="18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166</xdr:row>
      <xdr:rowOff>257175</xdr:rowOff>
    </xdr:from>
    <xdr:to>
      <xdr:col>3</xdr:col>
      <xdr:colOff>514350</xdr:colOff>
      <xdr:row>166</xdr:row>
      <xdr:rowOff>476250</xdr:rowOff>
    </xdr:to>
    <xdr:pic>
      <xdr:nvPicPr>
        <xdr:cNvPr id="18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8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8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8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8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8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166</xdr:row>
      <xdr:rowOff>257175</xdr:rowOff>
    </xdr:from>
    <xdr:to>
      <xdr:col>3</xdr:col>
      <xdr:colOff>514350</xdr:colOff>
      <xdr:row>166</xdr:row>
      <xdr:rowOff>476250</xdr:rowOff>
    </xdr:to>
    <xdr:pic>
      <xdr:nvPicPr>
        <xdr:cNvPr id="18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8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166</xdr:row>
      <xdr:rowOff>257175</xdr:rowOff>
    </xdr:from>
    <xdr:to>
      <xdr:col>10</xdr:col>
      <xdr:colOff>514350</xdr:colOff>
      <xdr:row>166</xdr:row>
      <xdr:rowOff>476250</xdr:rowOff>
    </xdr:to>
    <xdr:pic>
      <xdr:nvPicPr>
        <xdr:cNvPr id="18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166</xdr:row>
      <xdr:rowOff>257175</xdr:rowOff>
    </xdr:from>
    <xdr:to>
      <xdr:col>3</xdr:col>
      <xdr:colOff>514350</xdr:colOff>
      <xdr:row>166</xdr:row>
      <xdr:rowOff>476250</xdr:rowOff>
    </xdr:to>
    <xdr:pic>
      <xdr:nvPicPr>
        <xdr:cNvPr id="18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533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8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166</xdr:row>
      <xdr:rowOff>279400</xdr:rowOff>
    </xdr:from>
    <xdr:to>
      <xdr:col>10</xdr:col>
      <xdr:colOff>196850</xdr:colOff>
      <xdr:row>166</xdr:row>
      <xdr:rowOff>498475</xdr:rowOff>
    </xdr:to>
    <xdr:pic>
      <xdr:nvPicPr>
        <xdr:cNvPr id="18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166</xdr:row>
      <xdr:rowOff>279400</xdr:rowOff>
    </xdr:from>
    <xdr:to>
      <xdr:col>3</xdr:col>
      <xdr:colOff>196850</xdr:colOff>
      <xdr:row>166</xdr:row>
      <xdr:rowOff>498475</xdr:rowOff>
    </xdr:to>
    <xdr:pic>
      <xdr:nvPicPr>
        <xdr:cNvPr id="18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536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166</xdr:row>
      <xdr:rowOff>228600</xdr:rowOff>
    </xdr:from>
    <xdr:to>
      <xdr:col>3</xdr:col>
      <xdr:colOff>260350</xdr:colOff>
      <xdr:row>166</xdr:row>
      <xdr:rowOff>447675</xdr:rowOff>
    </xdr:to>
    <xdr:pic>
      <xdr:nvPicPr>
        <xdr:cNvPr id="18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2531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166</xdr:row>
      <xdr:rowOff>231775</xdr:rowOff>
    </xdr:from>
    <xdr:to>
      <xdr:col>3</xdr:col>
      <xdr:colOff>539750</xdr:colOff>
      <xdr:row>166</xdr:row>
      <xdr:rowOff>450850</xdr:rowOff>
    </xdr:to>
    <xdr:pic>
      <xdr:nvPicPr>
        <xdr:cNvPr id="18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2531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166</xdr:row>
      <xdr:rowOff>228600</xdr:rowOff>
    </xdr:from>
    <xdr:to>
      <xdr:col>10</xdr:col>
      <xdr:colOff>260350</xdr:colOff>
      <xdr:row>166</xdr:row>
      <xdr:rowOff>447675</xdr:rowOff>
    </xdr:to>
    <xdr:pic>
      <xdr:nvPicPr>
        <xdr:cNvPr id="18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2531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166</xdr:row>
      <xdr:rowOff>231775</xdr:rowOff>
    </xdr:from>
    <xdr:to>
      <xdr:col>10</xdr:col>
      <xdr:colOff>539750</xdr:colOff>
      <xdr:row>166</xdr:row>
      <xdr:rowOff>450850</xdr:rowOff>
    </xdr:to>
    <xdr:pic>
      <xdr:nvPicPr>
        <xdr:cNvPr id="18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2531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166</xdr:row>
      <xdr:rowOff>228600</xdr:rowOff>
    </xdr:from>
    <xdr:to>
      <xdr:col>3</xdr:col>
      <xdr:colOff>260350</xdr:colOff>
      <xdr:row>166</xdr:row>
      <xdr:rowOff>447675</xdr:rowOff>
    </xdr:to>
    <xdr:pic>
      <xdr:nvPicPr>
        <xdr:cNvPr id="18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2531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166</xdr:row>
      <xdr:rowOff>231775</xdr:rowOff>
    </xdr:from>
    <xdr:to>
      <xdr:col>3</xdr:col>
      <xdr:colOff>539750</xdr:colOff>
      <xdr:row>166</xdr:row>
      <xdr:rowOff>450850</xdr:rowOff>
    </xdr:to>
    <xdr:pic>
      <xdr:nvPicPr>
        <xdr:cNvPr id="18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2531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166</xdr:row>
      <xdr:rowOff>228600</xdr:rowOff>
    </xdr:from>
    <xdr:to>
      <xdr:col>3</xdr:col>
      <xdr:colOff>260350</xdr:colOff>
      <xdr:row>166</xdr:row>
      <xdr:rowOff>447675</xdr:rowOff>
    </xdr:to>
    <xdr:pic>
      <xdr:nvPicPr>
        <xdr:cNvPr id="18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2531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166</xdr:row>
      <xdr:rowOff>231775</xdr:rowOff>
    </xdr:from>
    <xdr:to>
      <xdr:col>3</xdr:col>
      <xdr:colOff>539750</xdr:colOff>
      <xdr:row>166</xdr:row>
      <xdr:rowOff>450850</xdr:rowOff>
    </xdr:to>
    <xdr:pic>
      <xdr:nvPicPr>
        <xdr:cNvPr id="18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2531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166</xdr:row>
      <xdr:rowOff>228600</xdr:rowOff>
    </xdr:from>
    <xdr:to>
      <xdr:col>10</xdr:col>
      <xdr:colOff>260350</xdr:colOff>
      <xdr:row>166</xdr:row>
      <xdr:rowOff>447675</xdr:rowOff>
    </xdr:to>
    <xdr:pic>
      <xdr:nvPicPr>
        <xdr:cNvPr id="18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2531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166</xdr:row>
      <xdr:rowOff>231775</xdr:rowOff>
    </xdr:from>
    <xdr:to>
      <xdr:col>10</xdr:col>
      <xdr:colOff>539750</xdr:colOff>
      <xdr:row>166</xdr:row>
      <xdr:rowOff>450850</xdr:rowOff>
    </xdr:to>
    <xdr:pic>
      <xdr:nvPicPr>
        <xdr:cNvPr id="18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2531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166</xdr:row>
      <xdr:rowOff>228600</xdr:rowOff>
    </xdr:from>
    <xdr:to>
      <xdr:col>3</xdr:col>
      <xdr:colOff>260350</xdr:colOff>
      <xdr:row>166</xdr:row>
      <xdr:rowOff>447675</xdr:rowOff>
    </xdr:to>
    <xdr:pic>
      <xdr:nvPicPr>
        <xdr:cNvPr id="18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2531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166</xdr:row>
      <xdr:rowOff>231775</xdr:rowOff>
    </xdr:from>
    <xdr:to>
      <xdr:col>3</xdr:col>
      <xdr:colOff>539750</xdr:colOff>
      <xdr:row>166</xdr:row>
      <xdr:rowOff>450850</xdr:rowOff>
    </xdr:to>
    <xdr:pic>
      <xdr:nvPicPr>
        <xdr:cNvPr id="18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2531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166</xdr:row>
      <xdr:rowOff>228600</xdr:rowOff>
    </xdr:from>
    <xdr:to>
      <xdr:col>10</xdr:col>
      <xdr:colOff>260350</xdr:colOff>
      <xdr:row>166</xdr:row>
      <xdr:rowOff>447675</xdr:rowOff>
    </xdr:to>
    <xdr:pic>
      <xdr:nvPicPr>
        <xdr:cNvPr id="18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2531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166</xdr:row>
      <xdr:rowOff>231775</xdr:rowOff>
    </xdr:from>
    <xdr:to>
      <xdr:col>10</xdr:col>
      <xdr:colOff>539750</xdr:colOff>
      <xdr:row>166</xdr:row>
      <xdr:rowOff>450850</xdr:rowOff>
    </xdr:to>
    <xdr:pic>
      <xdr:nvPicPr>
        <xdr:cNvPr id="18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2531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174</xdr:row>
      <xdr:rowOff>279400</xdr:rowOff>
    </xdr:from>
    <xdr:to>
      <xdr:col>3</xdr:col>
      <xdr:colOff>196850</xdr:colOff>
      <xdr:row>174</xdr:row>
      <xdr:rowOff>498475</xdr:rowOff>
    </xdr:to>
    <xdr:pic>
      <xdr:nvPicPr>
        <xdr:cNvPr id="18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174</xdr:row>
      <xdr:rowOff>257175</xdr:rowOff>
    </xdr:from>
    <xdr:to>
      <xdr:col>3</xdr:col>
      <xdr:colOff>514350</xdr:colOff>
      <xdr:row>174</xdr:row>
      <xdr:rowOff>476250</xdr:rowOff>
    </xdr:to>
    <xdr:pic>
      <xdr:nvPicPr>
        <xdr:cNvPr id="18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205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174</xdr:row>
      <xdr:rowOff>279400</xdr:rowOff>
    </xdr:from>
    <xdr:to>
      <xdr:col>10</xdr:col>
      <xdr:colOff>196850</xdr:colOff>
      <xdr:row>174</xdr:row>
      <xdr:rowOff>498475</xdr:rowOff>
    </xdr:to>
    <xdr:pic>
      <xdr:nvPicPr>
        <xdr:cNvPr id="18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174</xdr:row>
      <xdr:rowOff>257175</xdr:rowOff>
    </xdr:from>
    <xdr:to>
      <xdr:col>10</xdr:col>
      <xdr:colOff>514350</xdr:colOff>
      <xdr:row>174</xdr:row>
      <xdr:rowOff>476250</xdr:rowOff>
    </xdr:to>
    <xdr:pic>
      <xdr:nvPicPr>
        <xdr:cNvPr id="18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3205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174</xdr:row>
      <xdr:rowOff>279400</xdr:rowOff>
    </xdr:from>
    <xdr:to>
      <xdr:col>3</xdr:col>
      <xdr:colOff>196850</xdr:colOff>
      <xdr:row>174</xdr:row>
      <xdr:rowOff>498475</xdr:rowOff>
    </xdr:to>
    <xdr:pic>
      <xdr:nvPicPr>
        <xdr:cNvPr id="18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174</xdr:row>
      <xdr:rowOff>257175</xdr:rowOff>
    </xdr:from>
    <xdr:to>
      <xdr:col>3</xdr:col>
      <xdr:colOff>514350</xdr:colOff>
      <xdr:row>174</xdr:row>
      <xdr:rowOff>476250</xdr:rowOff>
    </xdr:to>
    <xdr:pic>
      <xdr:nvPicPr>
        <xdr:cNvPr id="18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205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174</xdr:row>
      <xdr:rowOff>279400</xdr:rowOff>
    </xdr:from>
    <xdr:to>
      <xdr:col>3</xdr:col>
      <xdr:colOff>196850</xdr:colOff>
      <xdr:row>174</xdr:row>
      <xdr:rowOff>498475</xdr:rowOff>
    </xdr:to>
    <xdr:pic>
      <xdr:nvPicPr>
        <xdr:cNvPr id="18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174</xdr:row>
      <xdr:rowOff>279400</xdr:rowOff>
    </xdr:from>
    <xdr:to>
      <xdr:col>10</xdr:col>
      <xdr:colOff>196850</xdr:colOff>
      <xdr:row>174</xdr:row>
      <xdr:rowOff>498475</xdr:rowOff>
    </xdr:to>
    <xdr:pic>
      <xdr:nvPicPr>
        <xdr:cNvPr id="18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174</xdr:row>
      <xdr:rowOff>279400</xdr:rowOff>
    </xdr:from>
    <xdr:to>
      <xdr:col>3</xdr:col>
      <xdr:colOff>196850</xdr:colOff>
      <xdr:row>174</xdr:row>
      <xdr:rowOff>498475</xdr:rowOff>
    </xdr:to>
    <xdr:pic>
      <xdr:nvPicPr>
        <xdr:cNvPr id="18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174</xdr:row>
      <xdr:rowOff>279400</xdr:rowOff>
    </xdr:from>
    <xdr:to>
      <xdr:col>3</xdr:col>
      <xdr:colOff>196850</xdr:colOff>
      <xdr:row>174</xdr:row>
      <xdr:rowOff>498475</xdr:rowOff>
    </xdr:to>
    <xdr:pic>
      <xdr:nvPicPr>
        <xdr:cNvPr id="18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174</xdr:row>
      <xdr:rowOff>279400</xdr:rowOff>
    </xdr:from>
    <xdr:to>
      <xdr:col>10</xdr:col>
      <xdr:colOff>196850</xdr:colOff>
      <xdr:row>174</xdr:row>
      <xdr:rowOff>498475</xdr:rowOff>
    </xdr:to>
    <xdr:pic>
      <xdr:nvPicPr>
        <xdr:cNvPr id="18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174</xdr:row>
      <xdr:rowOff>279400</xdr:rowOff>
    </xdr:from>
    <xdr:to>
      <xdr:col>3</xdr:col>
      <xdr:colOff>196850</xdr:colOff>
      <xdr:row>174</xdr:row>
      <xdr:rowOff>498475</xdr:rowOff>
    </xdr:to>
    <xdr:pic>
      <xdr:nvPicPr>
        <xdr:cNvPr id="18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174</xdr:row>
      <xdr:rowOff>279400</xdr:rowOff>
    </xdr:from>
    <xdr:to>
      <xdr:col>3</xdr:col>
      <xdr:colOff>196850</xdr:colOff>
      <xdr:row>174</xdr:row>
      <xdr:rowOff>498475</xdr:rowOff>
    </xdr:to>
    <xdr:pic>
      <xdr:nvPicPr>
        <xdr:cNvPr id="18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174</xdr:row>
      <xdr:rowOff>279400</xdr:rowOff>
    </xdr:from>
    <xdr:to>
      <xdr:col>10</xdr:col>
      <xdr:colOff>196850</xdr:colOff>
      <xdr:row>174</xdr:row>
      <xdr:rowOff>498475</xdr:rowOff>
    </xdr:to>
    <xdr:pic>
      <xdr:nvPicPr>
        <xdr:cNvPr id="18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174</xdr:row>
      <xdr:rowOff>279400</xdr:rowOff>
    </xdr:from>
    <xdr:to>
      <xdr:col>3</xdr:col>
      <xdr:colOff>196850</xdr:colOff>
      <xdr:row>174</xdr:row>
      <xdr:rowOff>498475</xdr:rowOff>
    </xdr:to>
    <xdr:pic>
      <xdr:nvPicPr>
        <xdr:cNvPr id="18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174</xdr:row>
      <xdr:rowOff>279400</xdr:rowOff>
    </xdr:from>
    <xdr:to>
      <xdr:col>3</xdr:col>
      <xdr:colOff>196850</xdr:colOff>
      <xdr:row>174</xdr:row>
      <xdr:rowOff>498475</xdr:rowOff>
    </xdr:to>
    <xdr:pic>
      <xdr:nvPicPr>
        <xdr:cNvPr id="18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174</xdr:row>
      <xdr:rowOff>279400</xdr:rowOff>
    </xdr:from>
    <xdr:to>
      <xdr:col>10</xdr:col>
      <xdr:colOff>196850</xdr:colOff>
      <xdr:row>174</xdr:row>
      <xdr:rowOff>498475</xdr:rowOff>
    </xdr:to>
    <xdr:pic>
      <xdr:nvPicPr>
        <xdr:cNvPr id="18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174</xdr:row>
      <xdr:rowOff>279400</xdr:rowOff>
    </xdr:from>
    <xdr:to>
      <xdr:col>3</xdr:col>
      <xdr:colOff>196850</xdr:colOff>
      <xdr:row>174</xdr:row>
      <xdr:rowOff>498475</xdr:rowOff>
    </xdr:to>
    <xdr:pic>
      <xdr:nvPicPr>
        <xdr:cNvPr id="18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174</xdr:row>
      <xdr:rowOff>279400</xdr:rowOff>
    </xdr:from>
    <xdr:to>
      <xdr:col>3</xdr:col>
      <xdr:colOff>196850</xdr:colOff>
      <xdr:row>174</xdr:row>
      <xdr:rowOff>498475</xdr:rowOff>
    </xdr:to>
    <xdr:pic>
      <xdr:nvPicPr>
        <xdr:cNvPr id="18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174</xdr:row>
      <xdr:rowOff>279400</xdr:rowOff>
    </xdr:from>
    <xdr:to>
      <xdr:col>10</xdr:col>
      <xdr:colOff>196850</xdr:colOff>
      <xdr:row>174</xdr:row>
      <xdr:rowOff>498475</xdr:rowOff>
    </xdr:to>
    <xdr:pic>
      <xdr:nvPicPr>
        <xdr:cNvPr id="19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174</xdr:row>
      <xdr:rowOff>279400</xdr:rowOff>
    </xdr:from>
    <xdr:to>
      <xdr:col>3</xdr:col>
      <xdr:colOff>196850</xdr:colOff>
      <xdr:row>174</xdr:row>
      <xdr:rowOff>498475</xdr:rowOff>
    </xdr:to>
    <xdr:pic>
      <xdr:nvPicPr>
        <xdr:cNvPr id="19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174</xdr:row>
      <xdr:rowOff>279400</xdr:rowOff>
    </xdr:from>
    <xdr:to>
      <xdr:col>3</xdr:col>
      <xdr:colOff>196850</xdr:colOff>
      <xdr:row>174</xdr:row>
      <xdr:rowOff>498475</xdr:rowOff>
    </xdr:to>
    <xdr:pic>
      <xdr:nvPicPr>
        <xdr:cNvPr id="19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174</xdr:row>
      <xdr:rowOff>257175</xdr:rowOff>
    </xdr:from>
    <xdr:to>
      <xdr:col>3</xdr:col>
      <xdr:colOff>514350</xdr:colOff>
      <xdr:row>174</xdr:row>
      <xdr:rowOff>476250</xdr:rowOff>
    </xdr:to>
    <xdr:pic>
      <xdr:nvPicPr>
        <xdr:cNvPr id="19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205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174</xdr:row>
      <xdr:rowOff>279400</xdr:rowOff>
    </xdr:from>
    <xdr:to>
      <xdr:col>10</xdr:col>
      <xdr:colOff>196850</xdr:colOff>
      <xdr:row>174</xdr:row>
      <xdr:rowOff>498475</xdr:rowOff>
    </xdr:to>
    <xdr:pic>
      <xdr:nvPicPr>
        <xdr:cNvPr id="19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174</xdr:row>
      <xdr:rowOff>257175</xdr:rowOff>
    </xdr:from>
    <xdr:to>
      <xdr:col>10</xdr:col>
      <xdr:colOff>514350</xdr:colOff>
      <xdr:row>174</xdr:row>
      <xdr:rowOff>476250</xdr:rowOff>
    </xdr:to>
    <xdr:pic>
      <xdr:nvPicPr>
        <xdr:cNvPr id="19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3205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174</xdr:row>
      <xdr:rowOff>279400</xdr:rowOff>
    </xdr:from>
    <xdr:to>
      <xdr:col>3</xdr:col>
      <xdr:colOff>196850</xdr:colOff>
      <xdr:row>174</xdr:row>
      <xdr:rowOff>498475</xdr:rowOff>
    </xdr:to>
    <xdr:pic>
      <xdr:nvPicPr>
        <xdr:cNvPr id="19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174</xdr:row>
      <xdr:rowOff>257175</xdr:rowOff>
    </xdr:from>
    <xdr:to>
      <xdr:col>3</xdr:col>
      <xdr:colOff>514350</xdr:colOff>
      <xdr:row>174</xdr:row>
      <xdr:rowOff>476250</xdr:rowOff>
    </xdr:to>
    <xdr:pic>
      <xdr:nvPicPr>
        <xdr:cNvPr id="19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205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174</xdr:row>
      <xdr:rowOff>279400</xdr:rowOff>
    </xdr:from>
    <xdr:to>
      <xdr:col>3</xdr:col>
      <xdr:colOff>196850</xdr:colOff>
      <xdr:row>174</xdr:row>
      <xdr:rowOff>498475</xdr:rowOff>
    </xdr:to>
    <xdr:pic>
      <xdr:nvPicPr>
        <xdr:cNvPr id="19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174</xdr:row>
      <xdr:rowOff>279400</xdr:rowOff>
    </xdr:from>
    <xdr:to>
      <xdr:col>10</xdr:col>
      <xdr:colOff>196850</xdr:colOff>
      <xdr:row>174</xdr:row>
      <xdr:rowOff>498475</xdr:rowOff>
    </xdr:to>
    <xdr:pic>
      <xdr:nvPicPr>
        <xdr:cNvPr id="19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174</xdr:row>
      <xdr:rowOff>279400</xdr:rowOff>
    </xdr:from>
    <xdr:to>
      <xdr:col>3</xdr:col>
      <xdr:colOff>196850</xdr:colOff>
      <xdr:row>174</xdr:row>
      <xdr:rowOff>498475</xdr:rowOff>
    </xdr:to>
    <xdr:pic>
      <xdr:nvPicPr>
        <xdr:cNvPr id="19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174</xdr:row>
      <xdr:rowOff>279400</xdr:rowOff>
    </xdr:from>
    <xdr:to>
      <xdr:col>3</xdr:col>
      <xdr:colOff>196850</xdr:colOff>
      <xdr:row>174</xdr:row>
      <xdr:rowOff>498475</xdr:rowOff>
    </xdr:to>
    <xdr:pic>
      <xdr:nvPicPr>
        <xdr:cNvPr id="19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174</xdr:row>
      <xdr:rowOff>279400</xdr:rowOff>
    </xdr:from>
    <xdr:to>
      <xdr:col>10</xdr:col>
      <xdr:colOff>196850</xdr:colOff>
      <xdr:row>174</xdr:row>
      <xdr:rowOff>498475</xdr:rowOff>
    </xdr:to>
    <xdr:pic>
      <xdr:nvPicPr>
        <xdr:cNvPr id="19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174</xdr:row>
      <xdr:rowOff>279400</xdr:rowOff>
    </xdr:from>
    <xdr:to>
      <xdr:col>3</xdr:col>
      <xdr:colOff>196850</xdr:colOff>
      <xdr:row>174</xdr:row>
      <xdr:rowOff>498475</xdr:rowOff>
    </xdr:to>
    <xdr:pic>
      <xdr:nvPicPr>
        <xdr:cNvPr id="19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2076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174</xdr:row>
      <xdr:rowOff>228600</xdr:rowOff>
    </xdr:from>
    <xdr:to>
      <xdr:col>3</xdr:col>
      <xdr:colOff>260350</xdr:colOff>
      <xdr:row>174</xdr:row>
      <xdr:rowOff>447675</xdr:rowOff>
    </xdr:to>
    <xdr:pic>
      <xdr:nvPicPr>
        <xdr:cNvPr id="19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3202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174</xdr:row>
      <xdr:rowOff>231775</xdr:rowOff>
    </xdr:from>
    <xdr:to>
      <xdr:col>3</xdr:col>
      <xdr:colOff>539750</xdr:colOff>
      <xdr:row>174</xdr:row>
      <xdr:rowOff>450850</xdr:rowOff>
    </xdr:to>
    <xdr:pic>
      <xdr:nvPicPr>
        <xdr:cNvPr id="19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32029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174</xdr:row>
      <xdr:rowOff>228600</xdr:rowOff>
    </xdr:from>
    <xdr:to>
      <xdr:col>10</xdr:col>
      <xdr:colOff>260350</xdr:colOff>
      <xdr:row>174</xdr:row>
      <xdr:rowOff>447675</xdr:rowOff>
    </xdr:to>
    <xdr:pic>
      <xdr:nvPicPr>
        <xdr:cNvPr id="19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3202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174</xdr:row>
      <xdr:rowOff>231775</xdr:rowOff>
    </xdr:from>
    <xdr:to>
      <xdr:col>10</xdr:col>
      <xdr:colOff>539750</xdr:colOff>
      <xdr:row>174</xdr:row>
      <xdr:rowOff>450850</xdr:rowOff>
    </xdr:to>
    <xdr:pic>
      <xdr:nvPicPr>
        <xdr:cNvPr id="19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32029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174</xdr:row>
      <xdr:rowOff>228600</xdr:rowOff>
    </xdr:from>
    <xdr:to>
      <xdr:col>3</xdr:col>
      <xdr:colOff>260350</xdr:colOff>
      <xdr:row>174</xdr:row>
      <xdr:rowOff>447675</xdr:rowOff>
    </xdr:to>
    <xdr:pic>
      <xdr:nvPicPr>
        <xdr:cNvPr id="19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3202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174</xdr:row>
      <xdr:rowOff>231775</xdr:rowOff>
    </xdr:from>
    <xdr:to>
      <xdr:col>3</xdr:col>
      <xdr:colOff>539750</xdr:colOff>
      <xdr:row>174</xdr:row>
      <xdr:rowOff>450850</xdr:rowOff>
    </xdr:to>
    <xdr:pic>
      <xdr:nvPicPr>
        <xdr:cNvPr id="19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32029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174</xdr:row>
      <xdr:rowOff>228600</xdr:rowOff>
    </xdr:from>
    <xdr:to>
      <xdr:col>3</xdr:col>
      <xdr:colOff>260350</xdr:colOff>
      <xdr:row>174</xdr:row>
      <xdr:rowOff>447675</xdr:rowOff>
    </xdr:to>
    <xdr:pic>
      <xdr:nvPicPr>
        <xdr:cNvPr id="19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3202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174</xdr:row>
      <xdr:rowOff>231775</xdr:rowOff>
    </xdr:from>
    <xdr:to>
      <xdr:col>3</xdr:col>
      <xdr:colOff>539750</xdr:colOff>
      <xdr:row>174</xdr:row>
      <xdr:rowOff>450850</xdr:rowOff>
    </xdr:to>
    <xdr:pic>
      <xdr:nvPicPr>
        <xdr:cNvPr id="19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32029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174</xdr:row>
      <xdr:rowOff>228600</xdr:rowOff>
    </xdr:from>
    <xdr:to>
      <xdr:col>10</xdr:col>
      <xdr:colOff>260350</xdr:colOff>
      <xdr:row>174</xdr:row>
      <xdr:rowOff>447675</xdr:rowOff>
    </xdr:to>
    <xdr:pic>
      <xdr:nvPicPr>
        <xdr:cNvPr id="19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3202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174</xdr:row>
      <xdr:rowOff>231775</xdr:rowOff>
    </xdr:from>
    <xdr:to>
      <xdr:col>10</xdr:col>
      <xdr:colOff>539750</xdr:colOff>
      <xdr:row>174</xdr:row>
      <xdr:rowOff>450850</xdr:rowOff>
    </xdr:to>
    <xdr:pic>
      <xdr:nvPicPr>
        <xdr:cNvPr id="19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32029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174</xdr:row>
      <xdr:rowOff>228600</xdr:rowOff>
    </xdr:from>
    <xdr:to>
      <xdr:col>3</xdr:col>
      <xdr:colOff>260350</xdr:colOff>
      <xdr:row>174</xdr:row>
      <xdr:rowOff>447675</xdr:rowOff>
    </xdr:to>
    <xdr:pic>
      <xdr:nvPicPr>
        <xdr:cNvPr id="19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3202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174</xdr:row>
      <xdr:rowOff>231775</xdr:rowOff>
    </xdr:from>
    <xdr:to>
      <xdr:col>3</xdr:col>
      <xdr:colOff>539750</xdr:colOff>
      <xdr:row>174</xdr:row>
      <xdr:rowOff>450850</xdr:rowOff>
    </xdr:to>
    <xdr:pic>
      <xdr:nvPicPr>
        <xdr:cNvPr id="19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32029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174</xdr:row>
      <xdr:rowOff>228600</xdr:rowOff>
    </xdr:from>
    <xdr:to>
      <xdr:col>10</xdr:col>
      <xdr:colOff>260350</xdr:colOff>
      <xdr:row>174</xdr:row>
      <xdr:rowOff>447675</xdr:rowOff>
    </xdr:to>
    <xdr:pic>
      <xdr:nvPicPr>
        <xdr:cNvPr id="19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3202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174</xdr:row>
      <xdr:rowOff>231775</xdr:rowOff>
    </xdr:from>
    <xdr:to>
      <xdr:col>10</xdr:col>
      <xdr:colOff>539750</xdr:colOff>
      <xdr:row>174</xdr:row>
      <xdr:rowOff>450850</xdr:rowOff>
    </xdr:to>
    <xdr:pic>
      <xdr:nvPicPr>
        <xdr:cNvPr id="19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32029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178</xdr:row>
      <xdr:rowOff>257175</xdr:rowOff>
    </xdr:from>
    <xdr:to>
      <xdr:col>10</xdr:col>
      <xdr:colOff>514350</xdr:colOff>
      <xdr:row>178</xdr:row>
      <xdr:rowOff>476250</xdr:rowOff>
    </xdr:to>
    <xdr:pic>
      <xdr:nvPicPr>
        <xdr:cNvPr id="19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178</xdr:row>
      <xdr:rowOff>257175</xdr:rowOff>
    </xdr:from>
    <xdr:to>
      <xdr:col>3</xdr:col>
      <xdr:colOff>514350</xdr:colOff>
      <xdr:row>178</xdr:row>
      <xdr:rowOff>476250</xdr:rowOff>
    </xdr:to>
    <xdr:pic>
      <xdr:nvPicPr>
        <xdr:cNvPr id="19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178</xdr:row>
      <xdr:rowOff>257175</xdr:rowOff>
    </xdr:from>
    <xdr:to>
      <xdr:col>3</xdr:col>
      <xdr:colOff>514350</xdr:colOff>
      <xdr:row>178</xdr:row>
      <xdr:rowOff>476250</xdr:rowOff>
    </xdr:to>
    <xdr:pic>
      <xdr:nvPicPr>
        <xdr:cNvPr id="19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178</xdr:row>
      <xdr:rowOff>257175</xdr:rowOff>
    </xdr:from>
    <xdr:to>
      <xdr:col>3</xdr:col>
      <xdr:colOff>514350</xdr:colOff>
      <xdr:row>178</xdr:row>
      <xdr:rowOff>476250</xdr:rowOff>
    </xdr:to>
    <xdr:pic>
      <xdr:nvPicPr>
        <xdr:cNvPr id="19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178</xdr:row>
      <xdr:rowOff>257175</xdr:rowOff>
    </xdr:from>
    <xdr:to>
      <xdr:col>10</xdr:col>
      <xdr:colOff>514350</xdr:colOff>
      <xdr:row>178</xdr:row>
      <xdr:rowOff>476250</xdr:rowOff>
    </xdr:to>
    <xdr:pic>
      <xdr:nvPicPr>
        <xdr:cNvPr id="19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178</xdr:row>
      <xdr:rowOff>257175</xdr:rowOff>
    </xdr:from>
    <xdr:to>
      <xdr:col>3</xdr:col>
      <xdr:colOff>514350</xdr:colOff>
      <xdr:row>178</xdr:row>
      <xdr:rowOff>476250</xdr:rowOff>
    </xdr:to>
    <xdr:pic>
      <xdr:nvPicPr>
        <xdr:cNvPr id="19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178</xdr:row>
      <xdr:rowOff>257175</xdr:rowOff>
    </xdr:from>
    <xdr:to>
      <xdr:col>3</xdr:col>
      <xdr:colOff>514350</xdr:colOff>
      <xdr:row>178</xdr:row>
      <xdr:rowOff>476250</xdr:rowOff>
    </xdr:to>
    <xdr:pic>
      <xdr:nvPicPr>
        <xdr:cNvPr id="19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178</xdr:row>
      <xdr:rowOff>257175</xdr:rowOff>
    </xdr:from>
    <xdr:to>
      <xdr:col>10</xdr:col>
      <xdr:colOff>514350</xdr:colOff>
      <xdr:row>178</xdr:row>
      <xdr:rowOff>476250</xdr:rowOff>
    </xdr:to>
    <xdr:pic>
      <xdr:nvPicPr>
        <xdr:cNvPr id="19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178</xdr:row>
      <xdr:rowOff>257175</xdr:rowOff>
    </xdr:from>
    <xdr:to>
      <xdr:col>3</xdr:col>
      <xdr:colOff>514350</xdr:colOff>
      <xdr:row>178</xdr:row>
      <xdr:rowOff>476250</xdr:rowOff>
    </xdr:to>
    <xdr:pic>
      <xdr:nvPicPr>
        <xdr:cNvPr id="19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19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19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178</xdr:row>
      <xdr:rowOff>257175</xdr:rowOff>
    </xdr:from>
    <xdr:to>
      <xdr:col>3</xdr:col>
      <xdr:colOff>514350</xdr:colOff>
      <xdr:row>178</xdr:row>
      <xdr:rowOff>476250</xdr:rowOff>
    </xdr:to>
    <xdr:pic>
      <xdr:nvPicPr>
        <xdr:cNvPr id="20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178</xdr:row>
      <xdr:rowOff>257175</xdr:rowOff>
    </xdr:from>
    <xdr:to>
      <xdr:col>10</xdr:col>
      <xdr:colOff>514350</xdr:colOff>
      <xdr:row>178</xdr:row>
      <xdr:rowOff>476250</xdr:rowOff>
    </xdr:to>
    <xdr:pic>
      <xdr:nvPicPr>
        <xdr:cNvPr id="20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178</xdr:row>
      <xdr:rowOff>257175</xdr:rowOff>
    </xdr:from>
    <xdr:to>
      <xdr:col>3</xdr:col>
      <xdr:colOff>514350</xdr:colOff>
      <xdr:row>178</xdr:row>
      <xdr:rowOff>476250</xdr:rowOff>
    </xdr:to>
    <xdr:pic>
      <xdr:nvPicPr>
        <xdr:cNvPr id="20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178</xdr:row>
      <xdr:rowOff>257175</xdr:rowOff>
    </xdr:from>
    <xdr:to>
      <xdr:col>3</xdr:col>
      <xdr:colOff>514350</xdr:colOff>
      <xdr:row>178</xdr:row>
      <xdr:rowOff>476250</xdr:rowOff>
    </xdr:to>
    <xdr:pic>
      <xdr:nvPicPr>
        <xdr:cNvPr id="20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178</xdr:row>
      <xdr:rowOff>257175</xdr:rowOff>
    </xdr:from>
    <xdr:to>
      <xdr:col>10</xdr:col>
      <xdr:colOff>514350</xdr:colOff>
      <xdr:row>178</xdr:row>
      <xdr:rowOff>476250</xdr:rowOff>
    </xdr:to>
    <xdr:pic>
      <xdr:nvPicPr>
        <xdr:cNvPr id="20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178</xdr:row>
      <xdr:rowOff>257175</xdr:rowOff>
    </xdr:from>
    <xdr:to>
      <xdr:col>3</xdr:col>
      <xdr:colOff>514350</xdr:colOff>
      <xdr:row>178</xdr:row>
      <xdr:rowOff>476250</xdr:rowOff>
    </xdr:to>
    <xdr:pic>
      <xdr:nvPicPr>
        <xdr:cNvPr id="20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178</xdr:row>
      <xdr:rowOff>257175</xdr:rowOff>
    </xdr:from>
    <xdr:to>
      <xdr:col>3</xdr:col>
      <xdr:colOff>514350</xdr:colOff>
      <xdr:row>178</xdr:row>
      <xdr:rowOff>476250</xdr:rowOff>
    </xdr:to>
    <xdr:pic>
      <xdr:nvPicPr>
        <xdr:cNvPr id="20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178</xdr:row>
      <xdr:rowOff>257175</xdr:rowOff>
    </xdr:from>
    <xdr:to>
      <xdr:col>10</xdr:col>
      <xdr:colOff>514350</xdr:colOff>
      <xdr:row>178</xdr:row>
      <xdr:rowOff>476250</xdr:rowOff>
    </xdr:to>
    <xdr:pic>
      <xdr:nvPicPr>
        <xdr:cNvPr id="20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178</xdr:row>
      <xdr:rowOff>257175</xdr:rowOff>
    </xdr:from>
    <xdr:to>
      <xdr:col>3</xdr:col>
      <xdr:colOff>514350</xdr:colOff>
      <xdr:row>178</xdr:row>
      <xdr:rowOff>476250</xdr:rowOff>
    </xdr:to>
    <xdr:pic>
      <xdr:nvPicPr>
        <xdr:cNvPr id="20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178</xdr:row>
      <xdr:rowOff>257175</xdr:rowOff>
    </xdr:from>
    <xdr:to>
      <xdr:col>3</xdr:col>
      <xdr:colOff>514350</xdr:colOff>
      <xdr:row>178</xdr:row>
      <xdr:rowOff>476250</xdr:rowOff>
    </xdr:to>
    <xdr:pic>
      <xdr:nvPicPr>
        <xdr:cNvPr id="20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178</xdr:row>
      <xdr:rowOff>257175</xdr:rowOff>
    </xdr:from>
    <xdr:to>
      <xdr:col>10</xdr:col>
      <xdr:colOff>514350</xdr:colOff>
      <xdr:row>178</xdr:row>
      <xdr:rowOff>476250</xdr:rowOff>
    </xdr:to>
    <xdr:pic>
      <xdr:nvPicPr>
        <xdr:cNvPr id="20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178</xdr:row>
      <xdr:rowOff>257175</xdr:rowOff>
    </xdr:from>
    <xdr:to>
      <xdr:col>3</xdr:col>
      <xdr:colOff>514350</xdr:colOff>
      <xdr:row>178</xdr:row>
      <xdr:rowOff>476250</xdr:rowOff>
    </xdr:to>
    <xdr:pic>
      <xdr:nvPicPr>
        <xdr:cNvPr id="20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4797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0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0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4820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178</xdr:row>
      <xdr:rowOff>228600</xdr:rowOff>
    </xdr:from>
    <xdr:to>
      <xdr:col>3</xdr:col>
      <xdr:colOff>260350</xdr:colOff>
      <xdr:row>178</xdr:row>
      <xdr:rowOff>447675</xdr:rowOff>
    </xdr:to>
    <xdr:pic>
      <xdr:nvPicPr>
        <xdr:cNvPr id="20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34769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178</xdr:row>
      <xdr:rowOff>231775</xdr:rowOff>
    </xdr:from>
    <xdr:to>
      <xdr:col>3</xdr:col>
      <xdr:colOff>539750</xdr:colOff>
      <xdr:row>178</xdr:row>
      <xdr:rowOff>450850</xdr:rowOff>
    </xdr:to>
    <xdr:pic>
      <xdr:nvPicPr>
        <xdr:cNvPr id="20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34772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178</xdr:row>
      <xdr:rowOff>228600</xdr:rowOff>
    </xdr:from>
    <xdr:to>
      <xdr:col>10</xdr:col>
      <xdr:colOff>260350</xdr:colOff>
      <xdr:row>178</xdr:row>
      <xdr:rowOff>447675</xdr:rowOff>
    </xdr:to>
    <xdr:pic>
      <xdr:nvPicPr>
        <xdr:cNvPr id="20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34769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178</xdr:row>
      <xdr:rowOff>231775</xdr:rowOff>
    </xdr:from>
    <xdr:to>
      <xdr:col>10</xdr:col>
      <xdr:colOff>539750</xdr:colOff>
      <xdr:row>178</xdr:row>
      <xdr:rowOff>450850</xdr:rowOff>
    </xdr:to>
    <xdr:pic>
      <xdr:nvPicPr>
        <xdr:cNvPr id="20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34772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178</xdr:row>
      <xdr:rowOff>228600</xdr:rowOff>
    </xdr:from>
    <xdr:to>
      <xdr:col>3</xdr:col>
      <xdr:colOff>260350</xdr:colOff>
      <xdr:row>178</xdr:row>
      <xdr:rowOff>447675</xdr:rowOff>
    </xdr:to>
    <xdr:pic>
      <xdr:nvPicPr>
        <xdr:cNvPr id="20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34769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178</xdr:row>
      <xdr:rowOff>231775</xdr:rowOff>
    </xdr:from>
    <xdr:to>
      <xdr:col>3</xdr:col>
      <xdr:colOff>539750</xdr:colOff>
      <xdr:row>178</xdr:row>
      <xdr:rowOff>450850</xdr:rowOff>
    </xdr:to>
    <xdr:pic>
      <xdr:nvPicPr>
        <xdr:cNvPr id="20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34772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178</xdr:row>
      <xdr:rowOff>228600</xdr:rowOff>
    </xdr:from>
    <xdr:to>
      <xdr:col>3</xdr:col>
      <xdr:colOff>260350</xdr:colOff>
      <xdr:row>178</xdr:row>
      <xdr:rowOff>447675</xdr:rowOff>
    </xdr:to>
    <xdr:pic>
      <xdr:nvPicPr>
        <xdr:cNvPr id="20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34769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178</xdr:row>
      <xdr:rowOff>231775</xdr:rowOff>
    </xdr:from>
    <xdr:to>
      <xdr:col>3</xdr:col>
      <xdr:colOff>539750</xdr:colOff>
      <xdr:row>178</xdr:row>
      <xdr:rowOff>450850</xdr:rowOff>
    </xdr:to>
    <xdr:pic>
      <xdr:nvPicPr>
        <xdr:cNvPr id="20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34772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178</xdr:row>
      <xdr:rowOff>228600</xdr:rowOff>
    </xdr:from>
    <xdr:to>
      <xdr:col>10</xdr:col>
      <xdr:colOff>260350</xdr:colOff>
      <xdr:row>178</xdr:row>
      <xdr:rowOff>447675</xdr:rowOff>
    </xdr:to>
    <xdr:pic>
      <xdr:nvPicPr>
        <xdr:cNvPr id="20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34769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178</xdr:row>
      <xdr:rowOff>231775</xdr:rowOff>
    </xdr:from>
    <xdr:to>
      <xdr:col>10</xdr:col>
      <xdr:colOff>539750</xdr:colOff>
      <xdr:row>178</xdr:row>
      <xdr:rowOff>450850</xdr:rowOff>
    </xdr:to>
    <xdr:pic>
      <xdr:nvPicPr>
        <xdr:cNvPr id="20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34772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178</xdr:row>
      <xdr:rowOff>228600</xdr:rowOff>
    </xdr:from>
    <xdr:to>
      <xdr:col>3</xdr:col>
      <xdr:colOff>260350</xdr:colOff>
      <xdr:row>178</xdr:row>
      <xdr:rowOff>447675</xdr:rowOff>
    </xdr:to>
    <xdr:pic>
      <xdr:nvPicPr>
        <xdr:cNvPr id="2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34769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178</xdr:row>
      <xdr:rowOff>231775</xdr:rowOff>
    </xdr:from>
    <xdr:to>
      <xdr:col>3</xdr:col>
      <xdr:colOff>539750</xdr:colOff>
      <xdr:row>178</xdr:row>
      <xdr:rowOff>450850</xdr:rowOff>
    </xdr:to>
    <xdr:pic>
      <xdr:nvPicPr>
        <xdr:cNvPr id="20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34772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178</xdr:row>
      <xdr:rowOff>228600</xdr:rowOff>
    </xdr:from>
    <xdr:to>
      <xdr:col>10</xdr:col>
      <xdr:colOff>260350</xdr:colOff>
      <xdr:row>178</xdr:row>
      <xdr:rowOff>447675</xdr:rowOff>
    </xdr:to>
    <xdr:pic>
      <xdr:nvPicPr>
        <xdr:cNvPr id="20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34769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178</xdr:row>
      <xdr:rowOff>231775</xdr:rowOff>
    </xdr:from>
    <xdr:to>
      <xdr:col>10</xdr:col>
      <xdr:colOff>539750</xdr:colOff>
      <xdr:row>178</xdr:row>
      <xdr:rowOff>450850</xdr:rowOff>
    </xdr:to>
    <xdr:pic>
      <xdr:nvPicPr>
        <xdr:cNvPr id="20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34772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183</xdr:row>
      <xdr:rowOff>279400</xdr:rowOff>
    </xdr:from>
    <xdr:to>
      <xdr:col>3</xdr:col>
      <xdr:colOff>196850</xdr:colOff>
      <xdr:row>183</xdr:row>
      <xdr:rowOff>498475</xdr:rowOff>
    </xdr:to>
    <xdr:pic>
      <xdr:nvPicPr>
        <xdr:cNvPr id="20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183</xdr:row>
      <xdr:rowOff>257175</xdr:rowOff>
    </xdr:from>
    <xdr:to>
      <xdr:col>3</xdr:col>
      <xdr:colOff>514350</xdr:colOff>
      <xdr:row>183</xdr:row>
      <xdr:rowOff>476250</xdr:rowOff>
    </xdr:to>
    <xdr:pic>
      <xdr:nvPicPr>
        <xdr:cNvPr id="20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9084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183</xdr:row>
      <xdr:rowOff>279400</xdr:rowOff>
    </xdr:from>
    <xdr:to>
      <xdr:col>10</xdr:col>
      <xdr:colOff>196850</xdr:colOff>
      <xdr:row>183</xdr:row>
      <xdr:rowOff>498475</xdr:rowOff>
    </xdr:to>
    <xdr:pic>
      <xdr:nvPicPr>
        <xdr:cNvPr id="20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183</xdr:row>
      <xdr:rowOff>257175</xdr:rowOff>
    </xdr:from>
    <xdr:to>
      <xdr:col>10</xdr:col>
      <xdr:colOff>514350</xdr:colOff>
      <xdr:row>183</xdr:row>
      <xdr:rowOff>476250</xdr:rowOff>
    </xdr:to>
    <xdr:pic>
      <xdr:nvPicPr>
        <xdr:cNvPr id="20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39084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183</xdr:row>
      <xdr:rowOff>279400</xdr:rowOff>
    </xdr:from>
    <xdr:to>
      <xdr:col>3</xdr:col>
      <xdr:colOff>196850</xdr:colOff>
      <xdr:row>183</xdr:row>
      <xdr:rowOff>498475</xdr:rowOff>
    </xdr:to>
    <xdr:pic>
      <xdr:nvPicPr>
        <xdr:cNvPr id="20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183</xdr:row>
      <xdr:rowOff>257175</xdr:rowOff>
    </xdr:from>
    <xdr:to>
      <xdr:col>3</xdr:col>
      <xdr:colOff>514350</xdr:colOff>
      <xdr:row>183</xdr:row>
      <xdr:rowOff>476250</xdr:rowOff>
    </xdr:to>
    <xdr:pic>
      <xdr:nvPicPr>
        <xdr:cNvPr id="20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9084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183</xdr:row>
      <xdr:rowOff>279400</xdr:rowOff>
    </xdr:from>
    <xdr:to>
      <xdr:col>3</xdr:col>
      <xdr:colOff>196850</xdr:colOff>
      <xdr:row>183</xdr:row>
      <xdr:rowOff>498475</xdr:rowOff>
    </xdr:to>
    <xdr:pic>
      <xdr:nvPicPr>
        <xdr:cNvPr id="20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183</xdr:row>
      <xdr:rowOff>279400</xdr:rowOff>
    </xdr:from>
    <xdr:to>
      <xdr:col>10</xdr:col>
      <xdr:colOff>196850</xdr:colOff>
      <xdr:row>183</xdr:row>
      <xdr:rowOff>498475</xdr:rowOff>
    </xdr:to>
    <xdr:pic>
      <xdr:nvPicPr>
        <xdr:cNvPr id="20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183</xdr:row>
      <xdr:rowOff>279400</xdr:rowOff>
    </xdr:from>
    <xdr:to>
      <xdr:col>3</xdr:col>
      <xdr:colOff>196850</xdr:colOff>
      <xdr:row>183</xdr:row>
      <xdr:rowOff>498475</xdr:rowOff>
    </xdr:to>
    <xdr:pic>
      <xdr:nvPicPr>
        <xdr:cNvPr id="20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183</xdr:row>
      <xdr:rowOff>279400</xdr:rowOff>
    </xdr:from>
    <xdr:to>
      <xdr:col>3</xdr:col>
      <xdr:colOff>196850</xdr:colOff>
      <xdr:row>183</xdr:row>
      <xdr:rowOff>498475</xdr:rowOff>
    </xdr:to>
    <xdr:pic>
      <xdr:nvPicPr>
        <xdr:cNvPr id="20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183</xdr:row>
      <xdr:rowOff>279400</xdr:rowOff>
    </xdr:from>
    <xdr:to>
      <xdr:col>10</xdr:col>
      <xdr:colOff>196850</xdr:colOff>
      <xdr:row>183</xdr:row>
      <xdr:rowOff>498475</xdr:rowOff>
    </xdr:to>
    <xdr:pic>
      <xdr:nvPicPr>
        <xdr:cNvPr id="20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183</xdr:row>
      <xdr:rowOff>279400</xdr:rowOff>
    </xdr:from>
    <xdr:to>
      <xdr:col>3</xdr:col>
      <xdr:colOff>196850</xdr:colOff>
      <xdr:row>183</xdr:row>
      <xdr:rowOff>498475</xdr:rowOff>
    </xdr:to>
    <xdr:pic>
      <xdr:nvPicPr>
        <xdr:cNvPr id="20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183</xdr:row>
      <xdr:rowOff>279400</xdr:rowOff>
    </xdr:from>
    <xdr:to>
      <xdr:col>3</xdr:col>
      <xdr:colOff>196850</xdr:colOff>
      <xdr:row>183</xdr:row>
      <xdr:rowOff>498475</xdr:rowOff>
    </xdr:to>
    <xdr:pic>
      <xdr:nvPicPr>
        <xdr:cNvPr id="20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183</xdr:row>
      <xdr:rowOff>279400</xdr:rowOff>
    </xdr:from>
    <xdr:to>
      <xdr:col>10</xdr:col>
      <xdr:colOff>196850</xdr:colOff>
      <xdr:row>183</xdr:row>
      <xdr:rowOff>498475</xdr:rowOff>
    </xdr:to>
    <xdr:pic>
      <xdr:nvPicPr>
        <xdr:cNvPr id="20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183</xdr:row>
      <xdr:rowOff>279400</xdr:rowOff>
    </xdr:from>
    <xdr:to>
      <xdr:col>3</xdr:col>
      <xdr:colOff>196850</xdr:colOff>
      <xdr:row>183</xdr:row>
      <xdr:rowOff>498475</xdr:rowOff>
    </xdr:to>
    <xdr:pic>
      <xdr:nvPicPr>
        <xdr:cNvPr id="21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183</xdr:row>
      <xdr:rowOff>279400</xdr:rowOff>
    </xdr:from>
    <xdr:to>
      <xdr:col>3</xdr:col>
      <xdr:colOff>196850</xdr:colOff>
      <xdr:row>183</xdr:row>
      <xdr:rowOff>498475</xdr:rowOff>
    </xdr:to>
    <xdr:pic>
      <xdr:nvPicPr>
        <xdr:cNvPr id="21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183</xdr:row>
      <xdr:rowOff>279400</xdr:rowOff>
    </xdr:from>
    <xdr:to>
      <xdr:col>10</xdr:col>
      <xdr:colOff>196850</xdr:colOff>
      <xdr:row>183</xdr:row>
      <xdr:rowOff>498475</xdr:rowOff>
    </xdr:to>
    <xdr:pic>
      <xdr:nvPicPr>
        <xdr:cNvPr id="21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183</xdr:row>
      <xdr:rowOff>279400</xdr:rowOff>
    </xdr:from>
    <xdr:to>
      <xdr:col>3</xdr:col>
      <xdr:colOff>196850</xdr:colOff>
      <xdr:row>183</xdr:row>
      <xdr:rowOff>498475</xdr:rowOff>
    </xdr:to>
    <xdr:pic>
      <xdr:nvPicPr>
        <xdr:cNvPr id="21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183</xdr:row>
      <xdr:rowOff>279400</xdr:rowOff>
    </xdr:from>
    <xdr:to>
      <xdr:col>3</xdr:col>
      <xdr:colOff>196850</xdr:colOff>
      <xdr:row>183</xdr:row>
      <xdr:rowOff>498475</xdr:rowOff>
    </xdr:to>
    <xdr:pic>
      <xdr:nvPicPr>
        <xdr:cNvPr id="21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183</xdr:row>
      <xdr:rowOff>279400</xdr:rowOff>
    </xdr:from>
    <xdr:to>
      <xdr:col>10</xdr:col>
      <xdr:colOff>196850</xdr:colOff>
      <xdr:row>183</xdr:row>
      <xdr:rowOff>498475</xdr:rowOff>
    </xdr:to>
    <xdr:pic>
      <xdr:nvPicPr>
        <xdr:cNvPr id="21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183</xdr:row>
      <xdr:rowOff>279400</xdr:rowOff>
    </xdr:from>
    <xdr:to>
      <xdr:col>3</xdr:col>
      <xdr:colOff>196850</xdr:colOff>
      <xdr:row>183</xdr:row>
      <xdr:rowOff>498475</xdr:rowOff>
    </xdr:to>
    <xdr:pic>
      <xdr:nvPicPr>
        <xdr:cNvPr id="2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183</xdr:row>
      <xdr:rowOff>279400</xdr:rowOff>
    </xdr:from>
    <xdr:to>
      <xdr:col>3</xdr:col>
      <xdr:colOff>196850</xdr:colOff>
      <xdr:row>183</xdr:row>
      <xdr:rowOff>498475</xdr:rowOff>
    </xdr:to>
    <xdr:pic>
      <xdr:nvPicPr>
        <xdr:cNvPr id="21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183</xdr:row>
      <xdr:rowOff>257175</xdr:rowOff>
    </xdr:from>
    <xdr:to>
      <xdr:col>3</xdr:col>
      <xdr:colOff>514350</xdr:colOff>
      <xdr:row>183</xdr:row>
      <xdr:rowOff>476250</xdr:rowOff>
    </xdr:to>
    <xdr:pic>
      <xdr:nvPicPr>
        <xdr:cNvPr id="21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9084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183</xdr:row>
      <xdr:rowOff>279400</xdr:rowOff>
    </xdr:from>
    <xdr:to>
      <xdr:col>10</xdr:col>
      <xdr:colOff>196850</xdr:colOff>
      <xdr:row>183</xdr:row>
      <xdr:rowOff>498475</xdr:rowOff>
    </xdr:to>
    <xdr:pic>
      <xdr:nvPicPr>
        <xdr:cNvPr id="21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183</xdr:row>
      <xdr:rowOff>257175</xdr:rowOff>
    </xdr:from>
    <xdr:to>
      <xdr:col>10</xdr:col>
      <xdr:colOff>514350</xdr:colOff>
      <xdr:row>183</xdr:row>
      <xdr:rowOff>476250</xdr:rowOff>
    </xdr:to>
    <xdr:pic>
      <xdr:nvPicPr>
        <xdr:cNvPr id="21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39084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183</xdr:row>
      <xdr:rowOff>279400</xdr:rowOff>
    </xdr:from>
    <xdr:to>
      <xdr:col>3</xdr:col>
      <xdr:colOff>196850</xdr:colOff>
      <xdr:row>183</xdr:row>
      <xdr:rowOff>498475</xdr:rowOff>
    </xdr:to>
    <xdr:pic>
      <xdr:nvPicPr>
        <xdr:cNvPr id="21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183</xdr:row>
      <xdr:rowOff>257175</xdr:rowOff>
    </xdr:from>
    <xdr:to>
      <xdr:col>3</xdr:col>
      <xdr:colOff>514350</xdr:colOff>
      <xdr:row>183</xdr:row>
      <xdr:rowOff>476250</xdr:rowOff>
    </xdr:to>
    <xdr:pic>
      <xdr:nvPicPr>
        <xdr:cNvPr id="21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9084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183</xdr:row>
      <xdr:rowOff>279400</xdr:rowOff>
    </xdr:from>
    <xdr:to>
      <xdr:col>3</xdr:col>
      <xdr:colOff>196850</xdr:colOff>
      <xdr:row>183</xdr:row>
      <xdr:rowOff>498475</xdr:rowOff>
    </xdr:to>
    <xdr:pic>
      <xdr:nvPicPr>
        <xdr:cNvPr id="21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183</xdr:row>
      <xdr:rowOff>279400</xdr:rowOff>
    </xdr:from>
    <xdr:to>
      <xdr:col>10</xdr:col>
      <xdr:colOff>196850</xdr:colOff>
      <xdr:row>183</xdr:row>
      <xdr:rowOff>498475</xdr:rowOff>
    </xdr:to>
    <xdr:pic>
      <xdr:nvPicPr>
        <xdr:cNvPr id="21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183</xdr:row>
      <xdr:rowOff>279400</xdr:rowOff>
    </xdr:from>
    <xdr:to>
      <xdr:col>3</xdr:col>
      <xdr:colOff>196850</xdr:colOff>
      <xdr:row>183</xdr:row>
      <xdr:rowOff>498475</xdr:rowOff>
    </xdr:to>
    <xdr:pic>
      <xdr:nvPicPr>
        <xdr:cNvPr id="21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183</xdr:row>
      <xdr:rowOff>279400</xdr:rowOff>
    </xdr:from>
    <xdr:to>
      <xdr:col>3</xdr:col>
      <xdr:colOff>196850</xdr:colOff>
      <xdr:row>183</xdr:row>
      <xdr:rowOff>498475</xdr:rowOff>
    </xdr:to>
    <xdr:pic>
      <xdr:nvPicPr>
        <xdr:cNvPr id="21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183</xdr:row>
      <xdr:rowOff>279400</xdr:rowOff>
    </xdr:from>
    <xdr:to>
      <xdr:col>10</xdr:col>
      <xdr:colOff>196850</xdr:colOff>
      <xdr:row>183</xdr:row>
      <xdr:rowOff>498475</xdr:rowOff>
    </xdr:to>
    <xdr:pic>
      <xdr:nvPicPr>
        <xdr:cNvPr id="21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183</xdr:row>
      <xdr:rowOff>279400</xdr:rowOff>
    </xdr:from>
    <xdr:to>
      <xdr:col>3</xdr:col>
      <xdr:colOff>196850</xdr:colOff>
      <xdr:row>183</xdr:row>
      <xdr:rowOff>498475</xdr:rowOff>
    </xdr:to>
    <xdr:pic>
      <xdr:nvPicPr>
        <xdr:cNvPr id="21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9106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183</xdr:row>
      <xdr:rowOff>228600</xdr:rowOff>
    </xdr:from>
    <xdr:to>
      <xdr:col>3</xdr:col>
      <xdr:colOff>260350</xdr:colOff>
      <xdr:row>183</xdr:row>
      <xdr:rowOff>447675</xdr:rowOff>
    </xdr:to>
    <xdr:pic>
      <xdr:nvPicPr>
        <xdr:cNvPr id="21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39055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183</xdr:row>
      <xdr:rowOff>231775</xdr:rowOff>
    </xdr:from>
    <xdr:to>
      <xdr:col>3</xdr:col>
      <xdr:colOff>539750</xdr:colOff>
      <xdr:row>183</xdr:row>
      <xdr:rowOff>450850</xdr:rowOff>
    </xdr:to>
    <xdr:pic>
      <xdr:nvPicPr>
        <xdr:cNvPr id="21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39058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183</xdr:row>
      <xdr:rowOff>228600</xdr:rowOff>
    </xdr:from>
    <xdr:to>
      <xdr:col>10</xdr:col>
      <xdr:colOff>260350</xdr:colOff>
      <xdr:row>183</xdr:row>
      <xdr:rowOff>447675</xdr:rowOff>
    </xdr:to>
    <xdr:pic>
      <xdr:nvPicPr>
        <xdr:cNvPr id="21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39055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183</xdr:row>
      <xdr:rowOff>231775</xdr:rowOff>
    </xdr:from>
    <xdr:to>
      <xdr:col>10</xdr:col>
      <xdr:colOff>539750</xdr:colOff>
      <xdr:row>183</xdr:row>
      <xdr:rowOff>450850</xdr:rowOff>
    </xdr:to>
    <xdr:pic>
      <xdr:nvPicPr>
        <xdr:cNvPr id="21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39058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183</xdr:row>
      <xdr:rowOff>228600</xdr:rowOff>
    </xdr:from>
    <xdr:to>
      <xdr:col>3</xdr:col>
      <xdr:colOff>260350</xdr:colOff>
      <xdr:row>183</xdr:row>
      <xdr:rowOff>447675</xdr:rowOff>
    </xdr:to>
    <xdr:pic>
      <xdr:nvPicPr>
        <xdr:cNvPr id="21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39055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183</xdr:row>
      <xdr:rowOff>231775</xdr:rowOff>
    </xdr:from>
    <xdr:to>
      <xdr:col>3</xdr:col>
      <xdr:colOff>539750</xdr:colOff>
      <xdr:row>183</xdr:row>
      <xdr:rowOff>450850</xdr:rowOff>
    </xdr:to>
    <xdr:pic>
      <xdr:nvPicPr>
        <xdr:cNvPr id="21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39058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183</xdr:row>
      <xdr:rowOff>228600</xdr:rowOff>
    </xdr:from>
    <xdr:to>
      <xdr:col>3</xdr:col>
      <xdr:colOff>260350</xdr:colOff>
      <xdr:row>183</xdr:row>
      <xdr:rowOff>447675</xdr:rowOff>
    </xdr:to>
    <xdr:pic>
      <xdr:nvPicPr>
        <xdr:cNvPr id="21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39055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183</xdr:row>
      <xdr:rowOff>231775</xdr:rowOff>
    </xdr:from>
    <xdr:to>
      <xdr:col>3</xdr:col>
      <xdr:colOff>539750</xdr:colOff>
      <xdr:row>183</xdr:row>
      <xdr:rowOff>450850</xdr:rowOff>
    </xdr:to>
    <xdr:pic>
      <xdr:nvPicPr>
        <xdr:cNvPr id="21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39058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183</xdr:row>
      <xdr:rowOff>228600</xdr:rowOff>
    </xdr:from>
    <xdr:to>
      <xdr:col>10</xdr:col>
      <xdr:colOff>260350</xdr:colOff>
      <xdr:row>183</xdr:row>
      <xdr:rowOff>447675</xdr:rowOff>
    </xdr:to>
    <xdr:pic>
      <xdr:nvPicPr>
        <xdr:cNvPr id="21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39055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183</xdr:row>
      <xdr:rowOff>231775</xdr:rowOff>
    </xdr:from>
    <xdr:to>
      <xdr:col>10</xdr:col>
      <xdr:colOff>539750</xdr:colOff>
      <xdr:row>183</xdr:row>
      <xdr:rowOff>450850</xdr:rowOff>
    </xdr:to>
    <xdr:pic>
      <xdr:nvPicPr>
        <xdr:cNvPr id="21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39058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183</xdr:row>
      <xdr:rowOff>228600</xdr:rowOff>
    </xdr:from>
    <xdr:to>
      <xdr:col>3</xdr:col>
      <xdr:colOff>260350</xdr:colOff>
      <xdr:row>183</xdr:row>
      <xdr:rowOff>447675</xdr:rowOff>
    </xdr:to>
    <xdr:pic>
      <xdr:nvPicPr>
        <xdr:cNvPr id="21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39055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183</xdr:row>
      <xdr:rowOff>231775</xdr:rowOff>
    </xdr:from>
    <xdr:to>
      <xdr:col>3</xdr:col>
      <xdr:colOff>539750</xdr:colOff>
      <xdr:row>183</xdr:row>
      <xdr:rowOff>450850</xdr:rowOff>
    </xdr:to>
    <xdr:pic>
      <xdr:nvPicPr>
        <xdr:cNvPr id="21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39058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183</xdr:row>
      <xdr:rowOff>228600</xdr:rowOff>
    </xdr:from>
    <xdr:to>
      <xdr:col>10</xdr:col>
      <xdr:colOff>260350</xdr:colOff>
      <xdr:row>183</xdr:row>
      <xdr:rowOff>447675</xdr:rowOff>
    </xdr:to>
    <xdr:pic>
      <xdr:nvPicPr>
        <xdr:cNvPr id="21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39055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183</xdr:row>
      <xdr:rowOff>231775</xdr:rowOff>
    </xdr:from>
    <xdr:to>
      <xdr:col>10</xdr:col>
      <xdr:colOff>539750</xdr:colOff>
      <xdr:row>183</xdr:row>
      <xdr:rowOff>450850</xdr:rowOff>
    </xdr:to>
    <xdr:pic>
      <xdr:nvPicPr>
        <xdr:cNvPr id="21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39058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188</xdr:row>
      <xdr:rowOff>257175</xdr:rowOff>
    </xdr:from>
    <xdr:to>
      <xdr:col>3</xdr:col>
      <xdr:colOff>514350</xdr:colOff>
      <xdr:row>188</xdr:row>
      <xdr:rowOff>476250</xdr:rowOff>
    </xdr:to>
    <xdr:pic>
      <xdr:nvPicPr>
        <xdr:cNvPr id="21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2217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1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188</xdr:row>
      <xdr:rowOff>257175</xdr:rowOff>
    </xdr:from>
    <xdr:to>
      <xdr:col>10</xdr:col>
      <xdr:colOff>514350</xdr:colOff>
      <xdr:row>188</xdr:row>
      <xdr:rowOff>476250</xdr:rowOff>
    </xdr:to>
    <xdr:pic>
      <xdr:nvPicPr>
        <xdr:cNvPr id="21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42217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188</xdr:row>
      <xdr:rowOff>257175</xdr:rowOff>
    </xdr:from>
    <xdr:to>
      <xdr:col>3</xdr:col>
      <xdr:colOff>514350</xdr:colOff>
      <xdr:row>188</xdr:row>
      <xdr:rowOff>476250</xdr:rowOff>
    </xdr:to>
    <xdr:pic>
      <xdr:nvPicPr>
        <xdr:cNvPr id="21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2217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1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1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1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1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1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1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1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188</xdr:row>
      <xdr:rowOff>257175</xdr:rowOff>
    </xdr:from>
    <xdr:to>
      <xdr:col>3</xdr:col>
      <xdr:colOff>514350</xdr:colOff>
      <xdr:row>188</xdr:row>
      <xdr:rowOff>476250</xdr:rowOff>
    </xdr:to>
    <xdr:pic>
      <xdr:nvPicPr>
        <xdr:cNvPr id="21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2217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1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188</xdr:row>
      <xdr:rowOff>257175</xdr:rowOff>
    </xdr:from>
    <xdr:to>
      <xdr:col>10</xdr:col>
      <xdr:colOff>514350</xdr:colOff>
      <xdr:row>188</xdr:row>
      <xdr:rowOff>476250</xdr:rowOff>
    </xdr:to>
    <xdr:pic>
      <xdr:nvPicPr>
        <xdr:cNvPr id="21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42217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188</xdr:row>
      <xdr:rowOff>257175</xdr:rowOff>
    </xdr:from>
    <xdr:to>
      <xdr:col>3</xdr:col>
      <xdr:colOff>514350</xdr:colOff>
      <xdr:row>188</xdr:row>
      <xdr:rowOff>476250</xdr:rowOff>
    </xdr:to>
    <xdr:pic>
      <xdr:nvPicPr>
        <xdr:cNvPr id="21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2217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1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1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1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1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1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188</xdr:row>
      <xdr:rowOff>257175</xdr:rowOff>
    </xdr:from>
    <xdr:to>
      <xdr:col>3</xdr:col>
      <xdr:colOff>514350</xdr:colOff>
      <xdr:row>188</xdr:row>
      <xdr:rowOff>476250</xdr:rowOff>
    </xdr:to>
    <xdr:pic>
      <xdr:nvPicPr>
        <xdr:cNvPr id="21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2217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1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188</xdr:row>
      <xdr:rowOff>257175</xdr:rowOff>
    </xdr:from>
    <xdr:to>
      <xdr:col>10</xdr:col>
      <xdr:colOff>514350</xdr:colOff>
      <xdr:row>188</xdr:row>
      <xdr:rowOff>476250</xdr:rowOff>
    </xdr:to>
    <xdr:pic>
      <xdr:nvPicPr>
        <xdr:cNvPr id="21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42217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188</xdr:row>
      <xdr:rowOff>257175</xdr:rowOff>
    </xdr:from>
    <xdr:to>
      <xdr:col>3</xdr:col>
      <xdr:colOff>514350</xdr:colOff>
      <xdr:row>188</xdr:row>
      <xdr:rowOff>476250</xdr:rowOff>
    </xdr:to>
    <xdr:pic>
      <xdr:nvPicPr>
        <xdr:cNvPr id="21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2217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1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1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1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1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188</xdr:row>
      <xdr:rowOff>257175</xdr:rowOff>
    </xdr:from>
    <xdr:to>
      <xdr:col>3</xdr:col>
      <xdr:colOff>514350</xdr:colOff>
      <xdr:row>188</xdr:row>
      <xdr:rowOff>476250</xdr:rowOff>
    </xdr:to>
    <xdr:pic>
      <xdr:nvPicPr>
        <xdr:cNvPr id="21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2217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1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188</xdr:row>
      <xdr:rowOff>257175</xdr:rowOff>
    </xdr:from>
    <xdr:to>
      <xdr:col>10</xdr:col>
      <xdr:colOff>514350</xdr:colOff>
      <xdr:row>188</xdr:row>
      <xdr:rowOff>476250</xdr:rowOff>
    </xdr:to>
    <xdr:pic>
      <xdr:nvPicPr>
        <xdr:cNvPr id="21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42217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2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188</xdr:row>
      <xdr:rowOff>257175</xdr:rowOff>
    </xdr:from>
    <xdr:to>
      <xdr:col>3</xdr:col>
      <xdr:colOff>514350</xdr:colOff>
      <xdr:row>188</xdr:row>
      <xdr:rowOff>476250</xdr:rowOff>
    </xdr:to>
    <xdr:pic>
      <xdr:nvPicPr>
        <xdr:cNvPr id="22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2217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2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2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2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2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2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2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2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2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2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2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2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2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2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2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2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2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188</xdr:row>
      <xdr:rowOff>257175</xdr:rowOff>
    </xdr:from>
    <xdr:to>
      <xdr:col>3</xdr:col>
      <xdr:colOff>514350</xdr:colOff>
      <xdr:row>188</xdr:row>
      <xdr:rowOff>476250</xdr:rowOff>
    </xdr:to>
    <xdr:pic>
      <xdr:nvPicPr>
        <xdr:cNvPr id="22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2217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2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188</xdr:row>
      <xdr:rowOff>257175</xdr:rowOff>
    </xdr:from>
    <xdr:to>
      <xdr:col>10</xdr:col>
      <xdr:colOff>514350</xdr:colOff>
      <xdr:row>188</xdr:row>
      <xdr:rowOff>476250</xdr:rowOff>
    </xdr:to>
    <xdr:pic>
      <xdr:nvPicPr>
        <xdr:cNvPr id="22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42217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2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188</xdr:row>
      <xdr:rowOff>257175</xdr:rowOff>
    </xdr:from>
    <xdr:to>
      <xdr:col>3</xdr:col>
      <xdr:colOff>514350</xdr:colOff>
      <xdr:row>188</xdr:row>
      <xdr:rowOff>476250</xdr:rowOff>
    </xdr:to>
    <xdr:pic>
      <xdr:nvPicPr>
        <xdr:cNvPr id="22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2217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2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2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2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2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188</xdr:row>
      <xdr:rowOff>279400</xdr:rowOff>
    </xdr:from>
    <xdr:to>
      <xdr:col>10</xdr:col>
      <xdr:colOff>196850</xdr:colOff>
      <xdr:row>188</xdr:row>
      <xdr:rowOff>498475</xdr:rowOff>
    </xdr:to>
    <xdr:pic>
      <xdr:nvPicPr>
        <xdr:cNvPr id="22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188</xdr:row>
      <xdr:rowOff>279400</xdr:rowOff>
    </xdr:from>
    <xdr:to>
      <xdr:col>3</xdr:col>
      <xdr:colOff>196850</xdr:colOff>
      <xdr:row>188</xdr:row>
      <xdr:rowOff>498475</xdr:rowOff>
    </xdr:to>
    <xdr:pic>
      <xdr:nvPicPr>
        <xdr:cNvPr id="22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4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188</xdr:row>
      <xdr:rowOff>228600</xdr:rowOff>
    </xdr:from>
    <xdr:to>
      <xdr:col>3</xdr:col>
      <xdr:colOff>260350</xdr:colOff>
      <xdr:row>188</xdr:row>
      <xdr:rowOff>447675</xdr:rowOff>
    </xdr:to>
    <xdr:pic>
      <xdr:nvPicPr>
        <xdr:cNvPr id="22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42189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188</xdr:row>
      <xdr:rowOff>231775</xdr:rowOff>
    </xdr:from>
    <xdr:to>
      <xdr:col>3</xdr:col>
      <xdr:colOff>539750</xdr:colOff>
      <xdr:row>188</xdr:row>
      <xdr:rowOff>450850</xdr:rowOff>
    </xdr:to>
    <xdr:pic>
      <xdr:nvPicPr>
        <xdr:cNvPr id="22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42192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188</xdr:row>
      <xdr:rowOff>228600</xdr:rowOff>
    </xdr:from>
    <xdr:to>
      <xdr:col>10</xdr:col>
      <xdr:colOff>260350</xdr:colOff>
      <xdr:row>188</xdr:row>
      <xdr:rowOff>447675</xdr:rowOff>
    </xdr:to>
    <xdr:pic>
      <xdr:nvPicPr>
        <xdr:cNvPr id="22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42189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188</xdr:row>
      <xdr:rowOff>231775</xdr:rowOff>
    </xdr:from>
    <xdr:to>
      <xdr:col>10</xdr:col>
      <xdr:colOff>539750</xdr:colOff>
      <xdr:row>188</xdr:row>
      <xdr:rowOff>450850</xdr:rowOff>
    </xdr:to>
    <xdr:pic>
      <xdr:nvPicPr>
        <xdr:cNvPr id="22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42192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188</xdr:row>
      <xdr:rowOff>228600</xdr:rowOff>
    </xdr:from>
    <xdr:to>
      <xdr:col>3</xdr:col>
      <xdr:colOff>260350</xdr:colOff>
      <xdr:row>188</xdr:row>
      <xdr:rowOff>447675</xdr:rowOff>
    </xdr:to>
    <xdr:pic>
      <xdr:nvPicPr>
        <xdr:cNvPr id="22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42189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188</xdr:row>
      <xdr:rowOff>231775</xdr:rowOff>
    </xdr:from>
    <xdr:to>
      <xdr:col>3</xdr:col>
      <xdr:colOff>539750</xdr:colOff>
      <xdr:row>188</xdr:row>
      <xdr:rowOff>450850</xdr:rowOff>
    </xdr:to>
    <xdr:pic>
      <xdr:nvPicPr>
        <xdr:cNvPr id="22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42192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188</xdr:row>
      <xdr:rowOff>228600</xdr:rowOff>
    </xdr:from>
    <xdr:to>
      <xdr:col>3</xdr:col>
      <xdr:colOff>260350</xdr:colOff>
      <xdr:row>188</xdr:row>
      <xdr:rowOff>447675</xdr:rowOff>
    </xdr:to>
    <xdr:pic>
      <xdr:nvPicPr>
        <xdr:cNvPr id="22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42189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188</xdr:row>
      <xdr:rowOff>231775</xdr:rowOff>
    </xdr:from>
    <xdr:to>
      <xdr:col>3</xdr:col>
      <xdr:colOff>539750</xdr:colOff>
      <xdr:row>188</xdr:row>
      <xdr:rowOff>450850</xdr:rowOff>
    </xdr:to>
    <xdr:pic>
      <xdr:nvPicPr>
        <xdr:cNvPr id="22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42192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188</xdr:row>
      <xdr:rowOff>228600</xdr:rowOff>
    </xdr:from>
    <xdr:to>
      <xdr:col>10</xdr:col>
      <xdr:colOff>260350</xdr:colOff>
      <xdr:row>188</xdr:row>
      <xdr:rowOff>447675</xdr:rowOff>
    </xdr:to>
    <xdr:pic>
      <xdr:nvPicPr>
        <xdr:cNvPr id="22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42189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188</xdr:row>
      <xdr:rowOff>231775</xdr:rowOff>
    </xdr:from>
    <xdr:to>
      <xdr:col>10</xdr:col>
      <xdr:colOff>539750</xdr:colOff>
      <xdr:row>188</xdr:row>
      <xdr:rowOff>450850</xdr:rowOff>
    </xdr:to>
    <xdr:pic>
      <xdr:nvPicPr>
        <xdr:cNvPr id="22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42192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188</xdr:row>
      <xdr:rowOff>228600</xdr:rowOff>
    </xdr:from>
    <xdr:to>
      <xdr:col>3</xdr:col>
      <xdr:colOff>260350</xdr:colOff>
      <xdr:row>188</xdr:row>
      <xdr:rowOff>447675</xdr:rowOff>
    </xdr:to>
    <xdr:pic>
      <xdr:nvPicPr>
        <xdr:cNvPr id="22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42189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188</xdr:row>
      <xdr:rowOff>287804</xdr:rowOff>
    </xdr:from>
    <xdr:to>
      <xdr:col>3</xdr:col>
      <xdr:colOff>465044</xdr:colOff>
      <xdr:row>188</xdr:row>
      <xdr:rowOff>506879</xdr:rowOff>
    </xdr:to>
    <xdr:pic>
      <xdr:nvPicPr>
        <xdr:cNvPr id="22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1422484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188</xdr:row>
      <xdr:rowOff>228600</xdr:rowOff>
    </xdr:from>
    <xdr:to>
      <xdr:col>10</xdr:col>
      <xdr:colOff>260350</xdr:colOff>
      <xdr:row>188</xdr:row>
      <xdr:rowOff>447675</xdr:rowOff>
    </xdr:to>
    <xdr:pic>
      <xdr:nvPicPr>
        <xdr:cNvPr id="22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42189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188</xdr:row>
      <xdr:rowOff>231775</xdr:rowOff>
    </xdr:from>
    <xdr:to>
      <xdr:col>10</xdr:col>
      <xdr:colOff>539750</xdr:colOff>
      <xdr:row>188</xdr:row>
      <xdr:rowOff>450850</xdr:rowOff>
    </xdr:to>
    <xdr:pic>
      <xdr:nvPicPr>
        <xdr:cNvPr id="22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42192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2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193</xdr:row>
      <xdr:rowOff>257175</xdr:rowOff>
    </xdr:from>
    <xdr:to>
      <xdr:col>10</xdr:col>
      <xdr:colOff>514350</xdr:colOff>
      <xdr:row>193</xdr:row>
      <xdr:rowOff>476250</xdr:rowOff>
    </xdr:to>
    <xdr:pic>
      <xdr:nvPicPr>
        <xdr:cNvPr id="22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46618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193</xdr:row>
      <xdr:rowOff>257175</xdr:rowOff>
    </xdr:from>
    <xdr:to>
      <xdr:col>3</xdr:col>
      <xdr:colOff>514350</xdr:colOff>
      <xdr:row>193</xdr:row>
      <xdr:rowOff>476250</xdr:rowOff>
    </xdr:to>
    <xdr:pic>
      <xdr:nvPicPr>
        <xdr:cNvPr id="22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6618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193</xdr:row>
      <xdr:rowOff>257175</xdr:rowOff>
    </xdr:from>
    <xdr:to>
      <xdr:col>3</xdr:col>
      <xdr:colOff>514350</xdr:colOff>
      <xdr:row>193</xdr:row>
      <xdr:rowOff>476250</xdr:rowOff>
    </xdr:to>
    <xdr:pic>
      <xdr:nvPicPr>
        <xdr:cNvPr id="22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6618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2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2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2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2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2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2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2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193</xdr:row>
      <xdr:rowOff>257175</xdr:rowOff>
    </xdr:from>
    <xdr:to>
      <xdr:col>3</xdr:col>
      <xdr:colOff>514350</xdr:colOff>
      <xdr:row>193</xdr:row>
      <xdr:rowOff>476250</xdr:rowOff>
    </xdr:to>
    <xdr:pic>
      <xdr:nvPicPr>
        <xdr:cNvPr id="22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6618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2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193</xdr:row>
      <xdr:rowOff>257175</xdr:rowOff>
    </xdr:from>
    <xdr:to>
      <xdr:col>10</xdr:col>
      <xdr:colOff>514350</xdr:colOff>
      <xdr:row>193</xdr:row>
      <xdr:rowOff>476250</xdr:rowOff>
    </xdr:to>
    <xdr:pic>
      <xdr:nvPicPr>
        <xdr:cNvPr id="22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46618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193</xdr:row>
      <xdr:rowOff>257175</xdr:rowOff>
    </xdr:from>
    <xdr:to>
      <xdr:col>3</xdr:col>
      <xdr:colOff>514350</xdr:colOff>
      <xdr:row>193</xdr:row>
      <xdr:rowOff>476250</xdr:rowOff>
    </xdr:to>
    <xdr:pic>
      <xdr:nvPicPr>
        <xdr:cNvPr id="22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6618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2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2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2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2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2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2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2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2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193</xdr:row>
      <xdr:rowOff>257175</xdr:rowOff>
    </xdr:from>
    <xdr:to>
      <xdr:col>3</xdr:col>
      <xdr:colOff>514350</xdr:colOff>
      <xdr:row>193</xdr:row>
      <xdr:rowOff>476250</xdr:rowOff>
    </xdr:to>
    <xdr:pic>
      <xdr:nvPicPr>
        <xdr:cNvPr id="22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6618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2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193</xdr:row>
      <xdr:rowOff>257175</xdr:rowOff>
    </xdr:from>
    <xdr:to>
      <xdr:col>10</xdr:col>
      <xdr:colOff>514350</xdr:colOff>
      <xdr:row>193</xdr:row>
      <xdr:rowOff>476250</xdr:rowOff>
    </xdr:to>
    <xdr:pic>
      <xdr:nvPicPr>
        <xdr:cNvPr id="23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46618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193</xdr:row>
      <xdr:rowOff>257175</xdr:rowOff>
    </xdr:from>
    <xdr:to>
      <xdr:col>3</xdr:col>
      <xdr:colOff>514350</xdr:colOff>
      <xdr:row>193</xdr:row>
      <xdr:rowOff>476250</xdr:rowOff>
    </xdr:to>
    <xdr:pic>
      <xdr:nvPicPr>
        <xdr:cNvPr id="23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6618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3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3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3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3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3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193</xdr:row>
      <xdr:rowOff>257175</xdr:rowOff>
    </xdr:from>
    <xdr:to>
      <xdr:col>3</xdr:col>
      <xdr:colOff>514350</xdr:colOff>
      <xdr:row>193</xdr:row>
      <xdr:rowOff>476250</xdr:rowOff>
    </xdr:to>
    <xdr:pic>
      <xdr:nvPicPr>
        <xdr:cNvPr id="23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6618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3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193</xdr:row>
      <xdr:rowOff>257175</xdr:rowOff>
    </xdr:from>
    <xdr:to>
      <xdr:col>10</xdr:col>
      <xdr:colOff>514350</xdr:colOff>
      <xdr:row>193</xdr:row>
      <xdr:rowOff>476250</xdr:rowOff>
    </xdr:to>
    <xdr:pic>
      <xdr:nvPicPr>
        <xdr:cNvPr id="23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46618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193</xdr:row>
      <xdr:rowOff>257175</xdr:rowOff>
    </xdr:from>
    <xdr:to>
      <xdr:col>3</xdr:col>
      <xdr:colOff>514350</xdr:colOff>
      <xdr:row>193</xdr:row>
      <xdr:rowOff>476250</xdr:rowOff>
    </xdr:to>
    <xdr:pic>
      <xdr:nvPicPr>
        <xdr:cNvPr id="23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6618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3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3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3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193</xdr:row>
      <xdr:rowOff>257175</xdr:rowOff>
    </xdr:from>
    <xdr:to>
      <xdr:col>3</xdr:col>
      <xdr:colOff>514350</xdr:colOff>
      <xdr:row>193</xdr:row>
      <xdr:rowOff>476250</xdr:rowOff>
    </xdr:to>
    <xdr:pic>
      <xdr:nvPicPr>
        <xdr:cNvPr id="23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6618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3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193</xdr:row>
      <xdr:rowOff>257175</xdr:rowOff>
    </xdr:from>
    <xdr:to>
      <xdr:col>10</xdr:col>
      <xdr:colOff>514350</xdr:colOff>
      <xdr:row>193</xdr:row>
      <xdr:rowOff>476250</xdr:rowOff>
    </xdr:to>
    <xdr:pic>
      <xdr:nvPicPr>
        <xdr:cNvPr id="23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46618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193</xdr:row>
      <xdr:rowOff>257175</xdr:rowOff>
    </xdr:from>
    <xdr:to>
      <xdr:col>3</xdr:col>
      <xdr:colOff>514350</xdr:colOff>
      <xdr:row>193</xdr:row>
      <xdr:rowOff>476250</xdr:rowOff>
    </xdr:to>
    <xdr:pic>
      <xdr:nvPicPr>
        <xdr:cNvPr id="23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6618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3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3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3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3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3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193</xdr:row>
      <xdr:rowOff>257175</xdr:rowOff>
    </xdr:from>
    <xdr:to>
      <xdr:col>3</xdr:col>
      <xdr:colOff>514350</xdr:colOff>
      <xdr:row>193</xdr:row>
      <xdr:rowOff>476250</xdr:rowOff>
    </xdr:to>
    <xdr:pic>
      <xdr:nvPicPr>
        <xdr:cNvPr id="23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6618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3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193</xdr:row>
      <xdr:rowOff>257175</xdr:rowOff>
    </xdr:from>
    <xdr:to>
      <xdr:col>10</xdr:col>
      <xdr:colOff>514350</xdr:colOff>
      <xdr:row>193</xdr:row>
      <xdr:rowOff>476250</xdr:rowOff>
    </xdr:to>
    <xdr:pic>
      <xdr:nvPicPr>
        <xdr:cNvPr id="23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46618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193</xdr:row>
      <xdr:rowOff>257175</xdr:rowOff>
    </xdr:from>
    <xdr:to>
      <xdr:col>3</xdr:col>
      <xdr:colOff>514350</xdr:colOff>
      <xdr:row>193</xdr:row>
      <xdr:rowOff>476250</xdr:rowOff>
    </xdr:to>
    <xdr:pic>
      <xdr:nvPicPr>
        <xdr:cNvPr id="23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6618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3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23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23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6640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193</xdr:row>
      <xdr:rowOff>228600</xdr:rowOff>
    </xdr:from>
    <xdr:to>
      <xdr:col>3</xdr:col>
      <xdr:colOff>260350</xdr:colOff>
      <xdr:row>193</xdr:row>
      <xdr:rowOff>447675</xdr:rowOff>
    </xdr:to>
    <xdr:pic>
      <xdr:nvPicPr>
        <xdr:cNvPr id="23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46589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193</xdr:row>
      <xdr:rowOff>231775</xdr:rowOff>
    </xdr:from>
    <xdr:to>
      <xdr:col>3</xdr:col>
      <xdr:colOff>539750</xdr:colOff>
      <xdr:row>193</xdr:row>
      <xdr:rowOff>450850</xdr:rowOff>
    </xdr:to>
    <xdr:pic>
      <xdr:nvPicPr>
        <xdr:cNvPr id="23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46592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193</xdr:row>
      <xdr:rowOff>228600</xdr:rowOff>
    </xdr:from>
    <xdr:to>
      <xdr:col>10</xdr:col>
      <xdr:colOff>260350</xdr:colOff>
      <xdr:row>193</xdr:row>
      <xdr:rowOff>447675</xdr:rowOff>
    </xdr:to>
    <xdr:pic>
      <xdr:nvPicPr>
        <xdr:cNvPr id="23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46589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193</xdr:row>
      <xdr:rowOff>231775</xdr:rowOff>
    </xdr:from>
    <xdr:to>
      <xdr:col>10</xdr:col>
      <xdr:colOff>539750</xdr:colOff>
      <xdr:row>193</xdr:row>
      <xdr:rowOff>450850</xdr:rowOff>
    </xdr:to>
    <xdr:pic>
      <xdr:nvPicPr>
        <xdr:cNvPr id="23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46592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193</xdr:row>
      <xdr:rowOff>228600</xdr:rowOff>
    </xdr:from>
    <xdr:to>
      <xdr:col>3</xdr:col>
      <xdr:colOff>260350</xdr:colOff>
      <xdr:row>193</xdr:row>
      <xdr:rowOff>447675</xdr:rowOff>
    </xdr:to>
    <xdr:pic>
      <xdr:nvPicPr>
        <xdr:cNvPr id="23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46589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193</xdr:row>
      <xdr:rowOff>231775</xdr:rowOff>
    </xdr:from>
    <xdr:to>
      <xdr:col>3</xdr:col>
      <xdr:colOff>539750</xdr:colOff>
      <xdr:row>193</xdr:row>
      <xdr:rowOff>450850</xdr:rowOff>
    </xdr:to>
    <xdr:pic>
      <xdr:nvPicPr>
        <xdr:cNvPr id="23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46592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193</xdr:row>
      <xdr:rowOff>228600</xdr:rowOff>
    </xdr:from>
    <xdr:to>
      <xdr:col>3</xdr:col>
      <xdr:colOff>260350</xdr:colOff>
      <xdr:row>193</xdr:row>
      <xdr:rowOff>447675</xdr:rowOff>
    </xdr:to>
    <xdr:pic>
      <xdr:nvPicPr>
        <xdr:cNvPr id="23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46589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193</xdr:row>
      <xdr:rowOff>231775</xdr:rowOff>
    </xdr:from>
    <xdr:to>
      <xdr:col>3</xdr:col>
      <xdr:colOff>539750</xdr:colOff>
      <xdr:row>193</xdr:row>
      <xdr:rowOff>450850</xdr:rowOff>
    </xdr:to>
    <xdr:pic>
      <xdr:nvPicPr>
        <xdr:cNvPr id="23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46592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193</xdr:row>
      <xdr:rowOff>228600</xdr:rowOff>
    </xdr:from>
    <xdr:to>
      <xdr:col>10</xdr:col>
      <xdr:colOff>260350</xdr:colOff>
      <xdr:row>193</xdr:row>
      <xdr:rowOff>447675</xdr:rowOff>
    </xdr:to>
    <xdr:pic>
      <xdr:nvPicPr>
        <xdr:cNvPr id="23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46589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193</xdr:row>
      <xdr:rowOff>231775</xdr:rowOff>
    </xdr:from>
    <xdr:to>
      <xdr:col>10</xdr:col>
      <xdr:colOff>539750</xdr:colOff>
      <xdr:row>193</xdr:row>
      <xdr:rowOff>450850</xdr:rowOff>
    </xdr:to>
    <xdr:pic>
      <xdr:nvPicPr>
        <xdr:cNvPr id="23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46592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193</xdr:row>
      <xdr:rowOff>228600</xdr:rowOff>
    </xdr:from>
    <xdr:to>
      <xdr:col>3</xdr:col>
      <xdr:colOff>260350</xdr:colOff>
      <xdr:row>193</xdr:row>
      <xdr:rowOff>447675</xdr:rowOff>
    </xdr:to>
    <xdr:pic>
      <xdr:nvPicPr>
        <xdr:cNvPr id="23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46589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193</xdr:row>
      <xdr:rowOff>287804</xdr:rowOff>
    </xdr:from>
    <xdr:to>
      <xdr:col>3</xdr:col>
      <xdr:colOff>465044</xdr:colOff>
      <xdr:row>193</xdr:row>
      <xdr:rowOff>506879</xdr:rowOff>
    </xdr:to>
    <xdr:pic>
      <xdr:nvPicPr>
        <xdr:cNvPr id="23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14664895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193</xdr:row>
      <xdr:rowOff>228600</xdr:rowOff>
    </xdr:from>
    <xdr:to>
      <xdr:col>10</xdr:col>
      <xdr:colOff>260350</xdr:colOff>
      <xdr:row>193</xdr:row>
      <xdr:rowOff>447675</xdr:rowOff>
    </xdr:to>
    <xdr:pic>
      <xdr:nvPicPr>
        <xdr:cNvPr id="23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46589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193</xdr:row>
      <xdr:rowOff>231775</xdr:rowOff>
    </xdr:from>
    <xdr:to>
      <xdr:col>10</xdr:col>
      <xdr:colOff>539750</xdr:colOff>
      <xdr:row>193</xdr:row>
      <xdr:rowOff>450850</xdr:rowOff>
    </xdr:to>
    <xdr:pic>
      <xdr:nvPicPr>
        <xdr:cNvPr id="23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46592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3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198</xdr:row>
      <xdr:rowOff>257175</xdr:rowOff>
    </xdr:from>
    <xdr:to>
      <xdr:col>10</xdr:col>
      <xdr:colOff>514350</xdr:colOff>
      <xdr:row>198</xdr:row>
      <xdr:rowOff>476250</xdr:rowOff>
    </xdr:to>
    <xdr:pic>
      <xdr:nvPicPr>
        <xdr:cNvPr id="23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3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198</xdr:row>
      <xdr:rowOff>257175</xdr:rowOff>
    </xdr:from>
    <xdr:to>
      <xdr:col>3</xdr:col>
      <xdr:colOff>514350</xdr:colOff>
      <xdr:row>198</xdr:row>
      <xdr:rowOff>476250</xdr:rowOff>
    </xdr:to>
    <xdr:pic>
      <xdr:nvPicPr>
        <xdr:cNvPr id="23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3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198</xdr:row>
      <xdr:rowOff>257175</xdr:rowOff>
    </xdr:from>
    <xdr:to>
      <xdr:col>3</xdr:col>
      <xdr:colOff>514350</xdr:colOff>
      <xdr:row>198</xdr:row>
      <xdr:rowOff>476250</xdr:rowOff>
    </xdr:to>
    <xdr:pic>
      <xdr:nvPicPr>
        <xdr:cNvPr id="23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3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3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3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3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3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3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3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3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3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3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3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3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3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3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198</xdr:row>
      <xdr:rowOff>257175</xdr:rowOff>
    </xdr:from>
    <xdr:to>
      <xdr:col>3</xdr:col>
      <xdr:colOff>514350</xdr:colOff>
      <xdr:row>198</xdr:row>
      <xdr:rowOff>476250</xdr:rowOff>
    </xdr:to>
    <xdr:pic>
      <xdr:nvPicPr>
        <xdr:cNvPr id="24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198</xdr:row>
      <xdr:rowOff>257175</xdr:rowOff>
    </xdr:from>
    <xdr:to>
      <xdr:col>10</xdr:col>
      <xdr:colOff>514350</xdr:colOff>
      <xdr:row>198</xdr:row>
      <xdr:rowOff>476250</xdr:rowOff>
    </xdr:to>
    <xdr:pic>
      <xdr:nvPicPr>
        <xdr:cNvPr id="24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198</xdr:row>
      <xdr:rowOff>257175</xdr:rowOff>
    </xdr:from>
    <xdr:to>
      <xdr:col>3</xdr:col>
      <xdr:colOff>514350</xdr:colOff>
      <xdr:row>198</xdr:row>
      <xdr:rowOff>476250</xdr:rowOff>
    </xdr:to>
    <xdr:pic>
      <xdr:nvPicPr>
        <xdr:cNvPr id="24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198</xdr:row>
      <xdr:rowOff>257175</xdr:rowOff>
    </xdr:from>
    <xdr:to>
      <xdr:col>3</xdr:col>
      <xdr:colOff>514350</xdr:colOff>
      <xdr:row>198</xdr:row>
      <xdr:rowOff>476250</xdr:rowOff>
    </xdr:to>
    <xdr:pic>
      <xdr:nvPicPr>
        <xdr:cNvPr id="24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198</xdr:row>
      <xdr:rowOff>257175</xdr:rowOff>
    </xdr:from>
    <xdr:to>
      <xdr:col>10</xdr:col>
      <xdr:colOff>514350</xdr:colOff>
      <xdr:row>198</xdr:row>
      <xdr:rowOff>476250</xdr:rowOff>
    </xdr:to>
    <xdr:pic>
      <xdr:nvPicPr>
        <xdr:cNvPr id="24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198</xdr:row>
      <xdr:rowOff>257175</xdr:rowOff>
    </xdr:from>
    <xdr:to>
      <xdr:col>3</xdr:col>
      <xdr:colOff>514350</xdr:colOff>
      <xdr:row>198</xdr:row>
      <xdr:rowOff>476250</xdr:rowOff>
    </xdr:to>
    <xdr:pic>
      <xdr:nvPicPr>
        <xdr:cNvPr id="24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198</xdr:row>
      <xdr:rowOff>257175</xdr:rowOff>
    </xdr:from>
    <xdr:to>
      <xdr:col>3</xdr:col>
      <xdr:colOff>514350</xdr:colOff>
      <xdr:row>198</xdr:row>
      <xdr:rowOff>476250</xdr:rowOff>
    </xdr:to>
    <xdr:pic>
      <xdr:nvPicPr>
        <xdr:cNvPr id="24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198</xdr:row>
      <xdr:rowOff>257175</xdr:rowOff>
    </xdr:from>
    <xdr:to>
      <xdr:col>10</xdr:col>
      <xdr:colOff>514350</xdr:colOff>
      <xdr:row>198</xdr:row>
      <xdr:rowOff>476250</xdr:rowOff>
    </xdr:to>
    <xdr:pic>
      <xdr:nvPicPr>
        <xdr:cNvPr id="24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198</xdr:row>
      <xdr:rowOff>257175</xdr:rowOff>
    </xdr:from>
    <xdr:to>
      <xdr:col>3</xdr:col>
      <xdr:colOff>514350</xdr:colOff>
      <xdr:row>198</xdr:row>
      <xdr:rowOff>476250</xdr:rowOff>
    </xdr:to>
    <xdr:pic>
      <xdr:nvPicPr>
        <xdr:cNvPr id="24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198</xdr:row>
      <xdr:rowOff>257175</xdr:rowOff>
    </xdr:from>
    <xdr:to>
      <xdr:col>3</xdr:col>
      <xdr:colOff>514350</xdr:colOff>
      <xdr:row>198</xdr:row>
      <xdr:rowOff>476250</xdr:rowOff>
    </xdr:to>
    <xdr:pic>
      <xdr:nvPicPr>
        <xdr:cNvPr id="24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198</xdr:row>
      <xdr:rowOff>257175</xdr:rowOff>
    </xdr:from>
    <xdr:to>
      <xdr:col>10</xdr:col>
      <xdr:colOff>514350</xdr:colOff>
      <xdr:row>198</xdr:row>
      <xdr:rowOff>476250</xdr:rowOff>
    </xdr:to>
    <xdr:pic>
      <xdr:nvPicPr>
        <xdr:cNvPr id="24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198</xdr:row>
      <xdr:rowOff>257175</xdr:rowOff>
    </xdr:from>
    <xdr:to>
      <xdr:col>3</xdr:col>
      <xdr:colOff>514350</xdr:colOff>
      <xdr:row>198</xdr:row>
      <xdr:rowOff>476250</xdr:rowOff>
    </xdr:to>
    <xdr:pic>
      <xdr:nvPicPr>
        <xdr:cNvPr id="24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198</xdr:row>
      <xdr:rowOff>257175</xdr:rowOff>
    </xdr:from>
    <xdr:to>
      <xdr:col>3</xdr:col>
      <xdr:colOff>514350</xdr:colOff>
      <xdr:row>198</xdr:row>
      <xdr:rowOff>476250</xdr:rowOff>
    </xdr:to>
    <xdr:pic>
      <xdr:nvPicPr>
        <xdr:cNvPr id="24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198</xdr:row>
      <xdr:rowOff>257175</xdr:rowOff>
    </xdr:from>
    <xdr:to>
      <xdr:col>10</xdr:col>
      <xdr:colOff>514350</xdr:colOff>
      <xdr:row>198</xdr:row>
      <xdr:rowOff>476250</xdr:rowOff>
    </xdr:to>
    <xdr:pic>
      <xdr:nvPicPr>
        <xdr:cNvPr id="24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198</xdr:row>
      <xdr:rowOff>257175</xdr:rowOff>
    </xdr:from>
    <xdr:to>
      <xdr:col>3</xdr:col>
      <xdr:colOff>514350</xdr:colOff>
      <xdr:row>198</xdr:row>
      <xdr:rowOff>476250</xdr:rowOff>
    </xdr:to>
    <xdr:pic>
      <xdr:nvPicPr>
        <xdr:cNvPr id="24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002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4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4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5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198</xdr:row>
      <xdr:rowOff>279400</xdr:rowOff>
    </xdr:from>
    <xdr:to>
      <xdr:col>10</xdr:col>
      <xdr:colOff>196850</xdr:colOff>
      <xdr:row>198</xdr:row>
      <xdr:rowOff>498475</xdr:rowOff>
    </xdr:to>
    <xdr:pic>
      <xdr:nvPicPr>
        <xdr:cNvPr id="25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198</xdr:row>
      <xdr:rowOff>279400</xdr:rowOff>
    </xdr:from>
    <xdr:to>
      <xdr:col>3</xdr:col>
      <xdr:colOff>196850</xdr:colOff>
      <xdr:row>198</xdr:row>
      <xdr:rowOff>498475</xdr:rowOff>
    </xdr:to>
    <xdr:pic>
      <xdr:nvPicPr>
        <xdr:cNvPr id="25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005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25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49999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198</xdr:row>
      <xdr:rowOff>231775</xdr:rowOff>
    </xdr:from>
    <xdr:to>
      <xdr:col>3</xdr:col>
      <xdr:colOff>539750</xdr:colOff>
      <xdr:row>198</xdr:row>
      <xdr:rowOff>450850</xdr:rowOff>
    </xdr:to>
    <xdr:pic>
      <xdr:nvPicPr>
        <xdr:cNvPr id="25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50002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198</xdr:row>
      <xdr:rowOff>228600</xdr:rowOff>
    </xdr:from>
    <xdr:to>
      <xdr:col>10</xdr:col>
      <xdr:colOff>260350</xdr:colOff>
      <xdr:row>198</xdr:row>
      <xdr:rowOff>447675</xdr:rowOff>
    </xdr:to>
    <xdr:pic>
      <xdr:nvPicPr>
        <xdr:cNvPr id="25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49999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198</xdr:row>
      <xdr:rowOff>231775</xdr:rowOff>
    </xdr:from>
    <xdr:to>
      <xdr:col>10</xdr:col>
      <xdr:colOff>539750</xdr:colOff>
      <xdr:row>198</xdr:row>
      <xdr:rowOff>450850</xdr:rowOff>
    </xdr:to>
    <xdr:pic>
      <xdr:nvPicPr>
        <xdr:cNvPr id="25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50002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25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49999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198</xdr:row>
      <xdr:rowOff>231775</xdr:rowOff>
    </xdr:from>
    <xdr:to>
      <xdr:col>3</xdr:col>
      <xdr:colOff>539750</xdr:colOff>
      <xdr:row>198</xdr:row>
      <xdr:rowOff>450850</xdr:rowOff>
    </xdr:to>
    <xdr:pic>
      <xdr:nvPicPr>
        <xdr:cNvPr id="25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50002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25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49999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198</xdr:row>
      <xdr:rowOff>231775</xdr:rowOff>
    </xdr:from>
    <xdr:to>
      <xdr:col>3</xdr:col>
      <xdr:colOff>539750</xdr:colOff>
      <xdr:row>198</xdr:row>
      <xdr:rowOff>450850</xdr:rowOff>
    </xdr:to>
    <xdr:pic>
      <xdr:nvPicPr>
        <xdr:cNvPr id="25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50002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198</xdr:row>
      <xdr:rowOff>228600</xdr:rowOff>
    </xdr:from>
    <xdr:to>
      <xdr:col>10</xdr:col>
      <xdr:colOff>260350</xdr:colOff>
      <xdr:row>198</xdr:row>
      <xdr:rowOff>447675</xdr:rowOff>
    </xdr:to>
    <xdr:pic>
      <xdr:nvPicPr>
        <xdr:cNvPr id="25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49999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198</xdr:row>
      <xdr:rowOff>231775</xdr:rowOff>
    </xdr:from>
    <xdr:to>
      <xdr:col>10</xdr:col>
      <xdr:colOff>539750</xdr:colOff>
      <xdr:row>198</xdr:row>
      <xdr:rowOff>450850</xdr:rowOff>
    </xdr:to>
    <xdr:pic>
      <xdr:nvPicPr>
        <xdr:cNvPr id="25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50002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25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49999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198</xdr:row>
      <xdr:rowOff>287804</xdr:rowOff>
    </xdr:from>
    <xdr:to>
      <xdr:col>3</xdr:col>
      <xdr:colOff>465044</xdr:colOff>
      <xdr:row>198</xdr:row>
      <xdr:rowOff>506879</xdr:rowOff>
    </xdr:to>
    <xdr:pic>
      <xdr:nvPicPr>
        <xdr:cNvPr id="25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1500589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198</xdr:row>
      <xdr:rowOff>228600</xdr:rowOff>
    </xdr:from>
    <xdr:to>
      <xdr:col>10</xdr:col>
      <xdr:colOff>260350</xdr:colOff>
      <xdr:row>198</xdr:row>
      <xdr:rowOff>447675</xdr:rowOff>
    </xdr:to>
    <xdr:pic>
      <xdr:nvPicPr>
        <xdr:cNvPr id="25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49999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198</xdr:row>
      <xdr:rowOff>231775</xdr:rowOff>
    </xdr:from>
    <xdr:to>
      <xdr:col>10</xdr:col>
      <xdr:colOff>539750</xdr:colOff>
      <xdr:row>198</xdr:row>
      <xdr:rowOff>450850</xdr:rowOff>
    </xdr:to>
    <xdr:pic>
      <xdr:nvPicPr>
        <xdr:cNvPr id="25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50002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203</xdr:row>
      <xdr:rowOff>257175</xdr:rowOff>
    </xdr:from>
    <xdr:to>
      <xdr:col>10</xdr:col>
      <xdr:colOff>514350</xdr:colOff>
      <xdr:row>203</xdr:row>
      <xdr:rowOff>476250</xdr:rowOff>
    </xdr:to>
    <xdr:pic>
      <xdr:nvPicPr>
        <xdr:cNvPr id="25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203</xdr:row>
      <xdr:rowOff>257175</xdr:rowOff>
    </xdr:from>
    <xdr:to>
      <xdr:col>3</xdr:col>
      <xdr:colOff>514350</xdr:colOff>
      <xdr:row>203</xdr:row>
      <xdr:rowOff>476250</xdr:rowOff>
    </xdr:to>
    <xdr:pic>
      <xdr:nvPicPr>
        <xdr:cNvPr id="25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203</xdr:row>
      <xdr:rowOff>257175</xdr:rowOff>
    </xdr:from>
    <xdr:to>
      <xdr:col>3</xdr:col>
      <xdr:colOff>514350</xdr:colOff>
      <xdr:row>203</xdr:row>
      <xdr:rowOff>476250</xdr:rowOff>
    </xdr:to>
    <xdr:pic>
      <xdr:nvPicPr>
        <xdr:cNvPr id="25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203</xdr:row>
      <xdr:rowOff>257175</xdr:rowOff>
    </xdr:from>
    <xdr:to>
      <xdr:col>10</xdr:col>
      <xdr:colOff>514350</xdr:colOff>
      <xdr:row>203</xdr:row>
      <xdr:rowOff>476250</xdr:rowOff>
    </xdr:to>
    <xdr:pic>
      <xdr:nvPicPr>
        <xdr:cNvPr id="25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203</xdr:row>
      <xdr:rowOff>257175</xdr:rowOff>
    </xdr:from>
    <xdr:to>
      <xdr:col>3</xdr:col>
      <xdr:colOff>514350</xdr:colOff>
      <xdr:row>203</xdr:row>
      <xdr:rowOff>476250</xdr:rowOff>
    </xdr:to>
    <xdr:pic>
      <xdr:nvPicPr>
        <xdr:cNvPr id="25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203</xdr:row>
      <xdr:rowOff>257175</xdr:rowOff>
    </xdr:from>
    <xdr:to>
      <xdr:col>3</xdr:col>
      <xdr:colOff>514350</xdr:colOff>
      <xdr:row>203</xdr:row>
      <xdr:rowOff>476250</xdr:rowOff>
    </xdr:to>
    <xdr:pic>
      <xdr:nvPicPr>
        <xdr:cNvPr id="25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203</xdr:row>
      <xdr:rowOff>257175</xdr:rowOff>
    </xdr:from>
    <xdr:to>
      <xdr:col>3</xdr:col>
      <xdr:colOff>514350</xdr:colOff>
      <xdr:row>203</xdr:row>
      <xdr:rowOff>476250</xdr:rowOff>
    </xdr:to>
    <xdr:pic>
      <xdr:nvPicPr>
        <xdr:cNvPr id="25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203</xdr:row>
      <xdr:rowOff>257175</xdr:rowOff>
    </xdr:from>
    <xdr:to>
      <xdr:col>10</xdr:col>
      <xdr:colOff>514350</xdr:colOff>
      <xdr:row>203</xdr:row>
      <xdr:rowOff>476250</xdr:rowOff>
    </xdr:to>
    <xdr:pic>
      <xdr:nvPicPr>
        <xdr:cNvPr id="25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203</xdr:row>
      <xdr:rowOff>257175</xdr:rowOff>
    </xdr:from>
    <xdr:to>
      <xdr:col>3</xdr:col>
      <xdr:colOff>514350</xdr:colOff>
      <xdr:row>203</xdr:row>
      <xdr:rowOff>476250</xdr:rowOff>
    </xdr:to>
    <xdr:pic>
      <xdr:nvPicPr>
        <xdr:cNvPr id="25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203</xdr:row>
      <xdr:rowOff>257175</xdr:rowOff>
    </xdr:from>
    <xdr:to>
      <xdr:col>3</xdr:col>
      <xdr:colOff>514350</xdr:colOff>
      <xdr:row>203</xdr:row>
      <xdr:rowOff>476250</xdr:rowOff>
    </xdr:to>
    <xdr:pic>
      <xdr:nvPicPr>
        <xdr:cNvPr id="25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203</xdr:row>
      <xdr:rowOff>257175</xdr:rowOff>
    </xdr:from>
    <xdr:to>
      <xdr:col>10</xdr:col>
      <xdr:colOff>514350</xdr:colOff>
      <xdr:row>203</xdr:row>
      <xdr:rowOff>476250</xdr:rowOff>
    </xdr:to>
    <xdr:pic>
      <xdr:nvPicPr>
        <xdr:cNvPr id="25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203</xdr:row>
      <xdr:rowOff>257175</xdr:rowOff>
    </xdr:from>
    <xdr:to>
      <xdr:col>3</xdr:col>
      <xdr:colOff>514350</xdr:colOff>
      <xdr:row>203</xdr:row>
      <xdr:rowOff>476250</xdr:rowOff>
    </xdr:to>
    <xdr:pic>
      <xdr:nvPicPr>
        <xdr:cNvPr id="25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5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5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203</xdr:row>
      <xdr:rowOff>257175</xdr:rowOff>
    </xdr:from>
    <xdr:to>
      <xdr:col>3</xdr:col>
      <xdr:colOff>514350</xdr:colOff>
      <xdr:row>203</xdr:row>
      <xdr:rowOff>476250</xdr:rowOff>
    </xdr:to>
    <xdr:pic>
      <xdr:nvPicPr>
        <xdr:cNvPr id="25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6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203</xdr:row>
      <xdr:rowOff>257175</xdr:rowOff>
    </xdr:from>
    <xdr:to>
      <xdr:col>10</xdr:col>
      <xdr:colOff>514350</xdr:colOff>
      <xdr:row>203</xdr:row>
      <xdr:rowOff>476250</xdr:rowOff>
    </xdr:to>
    <xdr:pic>
      <xdr:nvPicPr>
        <xdr:cNvPr id="26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203</xdr:row>
      <xdr:rowOff>257175</xdr:rowOff>
    </xdr:from>
    <xdr:to>
      <xdr:col>3</xdr:col>
      <xdr:colOff>514350</xdr:colOff>
      <xdr:row>203</xdr:row>
      <xdr:rowOff>476250</xdr:rowOff>
    </xdr:to>
    <xdr:pic>
      <xdr:nvPicPr>
        <xdr:cNvPr id="26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6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6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6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203</xdr:row>
      <xdr:rowOff>257175</xdr:rowOff>
    </xdr:from>
    <xdr:to>
      <xdr:col>3</xdr:col>
      <xdr:colOff>514350</xdr:colOff>
      <xdr:row>203</xdr:row>
      <xdr:rowOff>476250</xdr:rowOff>
    </xdr:to>
    <xdr:pic>
      <xdr:nvPicPr>
        <xdr:cNvPr id="26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6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203</xdr:row>
      <xdr:rowOff>257175</xdr:rowOff>
    </xdr:from>
    <xdr:to>
      <xdr:col>10</xdr:col>
      <xdr:colOff>514350</xdr:colOff>
      <xdr:row>203</xdr:row>
      <xdr:rowOff>476250</xdr:rowOff>
    </xdr:to>
    <xdr:pic>
      <xdr:nvPicPr>
        <xdr:cNvPr id="26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203</xdr:row>
      <xdr:rowOff>257175</xdr:rowOff>
    </xdr:from>
    <xdr:to>
      <xdr:col>3</xdr:col>
      <xdr:colOff>514350</xdr:colOff>
      <xdr:row>203</xdr:row>
      <xdr:rowOff>476250</xdr:rowOff>
    </xdr:to>
    <xdr:pic>
      <xdr:nvPicPr>
        <xdr:cNvPr id="26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6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6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6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6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6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203</xdr:row>
      <xdr:rowOff>257175</xdr:rowOff>
    </xdr:from>
    <xdr:to>
      <xdr:col>3</xdr:col>
      <xdr:colOff>514350</xdr:colOff>
      <xdr:row>203</xdr:row>
      <xdr:rowOff>476250</xdr:rowOff>
    </xdr:to>
    <xdr:pic>
      <xdr:nvPicPr>
        <xdr:cNvPr id="26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6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203</xdr:row>
      <xdr:rowOff>257175</xdr:rowOff>
    </xdr:from>
    <xdr:to>
      <xdr:col>10</xdr:col>
      <xdr:colOff>514350</xdr:colOff>
      <xdr:row>203</xdr:row>
      <xdr:rowOff>476250</xdr:rowOff>
    </xdr:to>
    <xdr:pic>
      <xdr:nvPicPr>
        <xdr:cNvPr id="26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203</xdr:row>
      <xdr:rowOff>257175</xdr:rowOff>
    </xdr:from>
    <xdr:to>
      <xdr:col>3</xdr:col>
      <xdr:colOff>514350</xdr:colOff>
      <xdr:row>203</xdr:row>
      <xdr:rowOff>476250</xdr:rowOff>
    </xdr:to>
    <xdr:pic>
      <xdr:nvPicPr>
        <xdr:cNvPr id="26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437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6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203</xdr:row>
      <xdr:rowOff>279400</xdr:rowOff>
    </xdr:from>
    <xdr:to>
      <xdr:col>10</xdr:col>
      <xdr:colOff>196850</xdr:colOff>
      <xdr:row>203</xdr:row>
      <xdr:rowOff>498475</xdr:rowOff>
    </xdr:to>
    <xdr:pic>
      <xdr:nvPicPr>
        <xdr:cNvPr id="26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203</xdr:row>
      <xdr:rowOff>279400</xdr:rowOff>
    </xdr:from>
    <xdr:to>
      <xdr:col>3</xdr:col>
      <xdr:colOff>196850</xdr:colOff>
      <xdr:row>203</xdr:row>
      <xdr:rowOff>498475</xdr:rowOff>
    </xdr:to>
    <xdr:pic>
      <xdr:nvPicPr>
        <xdr:cNvPr id="26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439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203</xdr:row>
      <xdr:rowOff>228600</xdr:rowOff>
    </xdr:from>
    <xdr:to>
      <xdr:col>3</xdr:col>
      <xdr:colOff>260350</xdr:colOff>
      <xdr:row>203</xdr:row>
      <xdr:rowOff>447675</xdr:rowOff>
    </xdr:to>
    <xdr:pic>
      <xdr:nvPicPr>
        <xdr:cNvPr id="26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5434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203</xdr:row>
      <xdr:rowOff>231775</xdr:rowOff>
    </xdr:from>
    <xdr:to>
      <xdr:col>3</xdr:col>
      <xdr:colOff>539750</xdr:colOff>
      <xdr:row>203</xdr:row>
      <xdr:rowOff>450850</xdr:rowOff>
    </xdr:to>
    <xdr:pic>
      <xdr:nvPicPr>
        <xdr:cNvPr id="26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54346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203</xdr:row>
      <xdr:rowOff>228600</xdr:rowOff>
    </xdr:from>
    <xdr:to>
      <xdr:col>10</xdr:col>
      <xdr:colOff>260350</xdr:colOff>
      <xdr:row>203</xdr:row>
      <xdr:rowOff>447675</xdr:rowOff>
    </xdr:to>
    <xdr:pic>
      <xdr:nvPicPr>
        <xdr:cNvPr id="26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5434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203</xdr:row>
      <xdr:rowOff>231775</xdr:rowOff>
    </xdr:from>
    <xdr:to>
      <xdr:col>10</xdr:col>
      <xdr:colOff>539750</xdr:colOff>
      <xdr:row>203</xdr:row>
      <xdr:rowOff>450850</xdr:rowOff>
    </xdr:to>
    <xdr:pic>
      <xdr:nvPicPr>
        <xdr:cNvPr id="26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54346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203</xdr:row>
      <xdr:rowOff>228600</xdr:rowOff>
    </xdr:from>
    <xdr:to>
      <xdr:col>3</xdr:col>
      <xdr:colOff>260350</xdr:colOff>
      <xdr:row>203</xdr:row>
      <xdr:rowOff>447675</xdr:rowOff>
    </xdr:to>
    <xdr:pic>
      <xdr:nvPicPr>
        <xdr:cNvPr id="26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5434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203</xdr:row>
      <xdr:rowOff>231775</xdr:rowOff>
    </xdr:from>
    <xdr:to>
      <xdr:col>3</xdr:col>
      <xdr:colOff>539750</xdr:colOff>
      <xdr:row>203</xdr:row>
      <xdr:rowOff>450850</xdr:rowOff>
    </xdr:to>
    <xdr:pic>
      <xdr:nvPicPr>
        <xdr:cNvPr id="26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54346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203</xdr:row>
      <xdr:rowOff>228600</xdr:rowOff>
    </xdr:from>
    <xdr:to>
      <xdr:col>3</xdr:col>
      <xdr:colOff>260350</xdr:colOff>
      <xdr:row>203</xdr:row>
      <xdr:rowOff>447675</xdr:rowOff>
    </xdr:to>
    <xdr:pic>
      <xdr:nvPicPr>
        <xdr:cNvPr id="26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5434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203</xdr:row>
      <xdr:rowOff>231775</xdr:rowOff>
    </xdr:from>
    <xdr:to>
      <xdr:col>3</xdr:col>
      <xdr:colOff>539750</xdr:colOff>
      <xdr:row>203</xdr:row>
      <xdr:rowOff>450850</xdr:rowOff>
    </xdr:to>
    <xdr:pic>
      <xdr:nvPicPr>
        <xdr:cNvPr id="26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54346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203</xdr:row>
      <xdr:rowOff>228600</xdr:rowOff>
    </xdr:from>
    <xdr:to>
      <xdr:col>10</xdr:col>
      <xdr:colOff>260350</xdr:colOff>
      <xdr:row>203</xdr:row>
      <xdr:rowOff>447675</xdr:rowOff>
    </xdr:to>
    <xdr:pic>
      <xdr:nvPicPr>
        <xdr:cNvPr id="26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5434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203</xdr:row>
      <xdr:rowOff>231775</xdr:rowOff>
    </xdr:from>
    <xdr:to>
      <xdr:col>10</xdr:col>
      <xdr:colOff>539750</xdr:colOff>
      <xdr:row>203</xdr:row>
      <xdr:rowOff>450850</xdr:rowOff>
    </xdr:to>
    <xdr:pic>
      <xdr:nvPicPr>
        <xdr:cNvPr id="26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54346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203</xdr:row>
      <xdr:rowOff>228600</xdr:rowOff>
    </xdr:from>
    <xdr:to>
      <xdr:col>3</xdr:col>
      <xdr:colOff>260350</xdr:colOff>
      <xdr:row>203</xdr:row>
      <xdr:rowOff>447675</xdr:rowOff>
    </xdr:to>
    <xdr:pic>
      <xdr:nvPicPr>
        <xdr:cNvPr id="26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5434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203</xdr:row>
      <xdr:rowOff>287804</xdr:rowOff>
    </xdr:from>
    <xdr:to>
      <xdr:col>3</xdr:col>
      <xdr:colOff>465044</xdr:colOff>
      <xdr:row>203</xdr:row>
      <xdr:rowOff>506879</xdr:rowOff>
    </xdr:to>
    <xdr:pic>
      <xdr:nvPicPr>
        <xdr:cNvPr id="26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1544023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203</xdr:row>
      <xdr:rowOff>228600</xdr:rowOff>
    </xdr:from>
    <xdr:to>
      <xdr:col>10</xdr:col>
      <xdr:colOff>260350</xdr:colOff>
      <xdr:row>203</xdr:row>
      <xdr:rowOff>447675</xdr:rowOff>
    </xdr:to>
    <xdr:pic>
      <xdr:nvPicPr>
        <xdr:cNvPr id="26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54343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203</xdr:row>
      <xdr:rowOff>231775</xdr:rowOff>
    </xdr:from>
    <xdr:to>
      <xdr:col>10</xdr:col>
      <xdr:colOff>539750</xdr:colOff>
      <xdr:row>203</xdr:row>
      <xdr:rowOff>450850</xdr:rowOff>
    </xdr:to>
    <xdr:pic>
      <xdr:nvPicPr>
        <xdr:cNvPr id="26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54346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6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208</xdr:row>
      <xdr:rowOff>257175</xdr:rowOff>
    </xdr:from>
    <xdr:to>
      <xdr:col>10</xdr:col>
      <xdr:colOff>514350</xdr:colOff>
      <xdr:row>208</xdr:row>
      <xdr:rowOff>476250</xdr:rowOff>
    </xdr:to>
    <xdr:pic>
      <xdr:nvPicPr>
        <xdr:cNvPr id="26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208</xdr:row>
      <xdr:rowOff>257175</xdr:rowOff>
    </xdr:from>
    <xdr:to>
      <xdr:col>3</xdr:col>
      <xdr:colOff>514350</xdr:colOff>
      <xdr:row>208</xdr:row>
      <xdr:rowOff>476250</xdr:rowOff>
    </xdr:to>
    <xdr:pic>
      <xdr:nvPicPr>
        <xdr:cNvPr id="26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208</xdr:row>
      <xdr:rowOff>257175</xdr:rowOff>
    </xdr:from>
    <xdr:to>
      <xdr:col>3</xdr:col>
      <xdr:colOff>514350</xdr:colOff>
      <xdr:row>208</xdr:row>
      <xdr:rowOff>476250</xdr:rowOff>
    </xdr:to>
    <xdr:pic>
      <xdr:nvPicPr>
        <xdr:cNvPr id="26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6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208</xdr:row>
      <xdr:rowOff>257175</xdr:rowOff>
    </xdr:from>
    <xdr:to>
      <xdr:col>10</xdr:col>
      <xdr:colOff>514350</xdr:colOff>
      <xdr:row>208</xdr:row>
      <xdr:rowOff>476250</xdr:rowOff>
    </xdr:to>
    <xdr:pic>
      <xdr:nvPicPr>
        <xdr:cNvPr id="26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208</xdr:row>
      <xdr:rowOff>257175</xdr:rowOff>
    </xdr:from>
    <xdr:to>
      <xdr:col>3</xdr:col>
      <xdr:colOff>514350</xdr:colOff>
      <xdr:row>208</xdr:row>
      <xdr:rowOff>476250</xdr:rowOff>
    </xdr:to>
    <xdr:pic>
      <xdr:nvPicPr>
        <xdr:cNvPr id="26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208</xdr:row>
      <xdr:rowOff>257175</xdr:rowOff>
    </xdr:from>
    <xdr:to>
      <xdr:col>3</xdr:col>
      <xdr:colOff>514350</xdr:colOff>
      <xdr:row>208</xdr:row>
      <xdr:rowOff>476250</xdr:rowOff>
    </xdr:to>
    <xdr:pic>
      <xdr:nvPicPr>
        <xdr:cNvPr id="26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6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6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6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6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6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6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6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208</xdr:row>
      <xdr:rowOff>257175</xdr:rowOff>
    </xdr:from>
    <xdr:to>
      <xdr:col>3</xdr:col>
      <xdr:colOff>514350</xdr:colOff>
      <xdr:row>208</xdr:row>
      <xdr:rowOff>476250</xdr:rowOff>
    </xdr:to>
    <xdr:pic>
      <xdr:nvPicPr>
        <xdr:cNvPr id="26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6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208</xdr:row>
      <xdr:rowOff>257175</xdr:rowOff>
    </xdr:from>
    <xdr:to>
      <xdr:col>10</xdr:col>
      <xdr:colOff>514350</xdr:colOff>
      <xdr:row>208</xdr:row>
      <xdr:rowOff>476250</xdr:rowOff>
    </xdr:to>
    <xdr:pic>
      <xdr:nvPicPr>
        <xdr:cNvPr id="26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208</xdr:row>
      <xdr:rowOff>257175</xdr:rowOff>
    </xdr:from>
    <xdr:to>
      <xdr:col>3</xdr:col>
      <xdr:colOff>514350</xdr:colOff>
      <xdr:row>208</xdr:row>
      <xdr:rowOff>476250</xdr:rowOff>
    </xdr:to>
    <xdr:pic>
      <xdr:nvPicPr>
        <xdr:cNvPr id="26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6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208</xdr:row>
      <xdr:rowOff>257175</xdr:rowOff>
    </xdr:from>
    <xdr:to>
      <xdr:col>3</xdr:col>
      <xdr:colOff>514350</xdr:colOff>
      <xdr:row>208</xdr:row>
      <xdr:rowOff>476250</xdr:rowOff>
    </xdr:to>
    <xdr:pic>
      <xdr:nvPicPr>
        <xdr:cNvPr id="27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208</xdr:row>
      <xdr:rowOff>257175</xdr:rowOff>
    </xdr:from>
    <xdr:to>
      <xdr:col>10</xdr:col>
      <xdr:colOff>514350</xdr:colOff>
      <xdr:row>208</xdr:row>
      <xdr:rowOff>476250</xdr:rowOff>
    </xdr:to>
    <xdr:pic>
      <xdr:nvPicPr>
        <xdr:cNvPr id="27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208</xdr:row>
      <xdr:rowOff>257175</xdr:rowOff>
    </xdr:from>
    <xdr:to>
      <xdr:col>3</xdr:col>
      <xdr:colOff>514350</xdr:colOff>
      <xdr:row>208</xdr:row>
      <xdr:rowOff>476250</xdr:rowOff>
    </xdr:to>
    <xdr:pic>
      <xdr:nvPicPr>
        <xdr:cNvPr id="27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208</xdr:row>
      <xdr:rowOff>257175</xdr:rowOff>
    </xdr:from>
    <xdr:to>
      <xdr:col>3</xdr:col>
      <xdr:colOff>514350</xdr:colOff>
      <xdr:row>208</xdr:row>
      <xdr:rowOff>476250</xdr:rowOff>
    </xdr:to>
    <xdr:pic>
      <xdr:nvPicPr>
        <xdr:cNvPr id="27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208</xdr:row>
      <xdr:rowOff>257175</xdr:rowOff>
    </xdr:from>
    <xdr:to>
      <xdr:col>10</xdr:col>
      <xdr:colOff>514350</xdr:colOff>
      <xdr:row>208</xdr:row>
      <xdr:rowOff>476250</xdr:rowOff>
    </xdr:to>
    <xdr:pic>
      <xdr:nvPicPr>
        <xdr:cNvPr id="27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208</xdr:row>
      <xdr:rowOff>257175</xdr:rowOff>
    </xdr:from>
    <xdr:to>
      <xdr:col>3</xdr:col>
      <xdr:colOff>514350</xdr:colOff>
      <xdr:row>208</xdr:row>
      <xdr:rowOff>476250</xdr:rowOff>
    </xdr:to>
    <xdr:pic>
      <xdr:nvPicPr>
        <xdr:cNvPr id="27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208</xdr:row>
      <xdr:rowOff>257175</xdr:rowOff>
    </xdr:from>
    <xdr:to>
      <xdr:col>3</xdr:col>
      <xdr:colOff>514350</xdr:colOff>
      <xdr:row>208</xdr:row>
      <xdr:rowOff>476250</xdr:rowOff>
    </xdr:to>
    <xdr:pic>
      <xdr:nvPicPr>
        <xdr:cNvPr id="27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208</xdr:row>
      <xdr:rowOff>257175</xdr:rowOff>
    </xdr:from>
    <xdr:to>
      <xdr:col>10</xdr:col>
      <xdr:colOff>514350</xdr:colOff>
      <xdr:row>208</xdr:row>
      <xdr:rowOff>476250</xdr:rowOff>
    </xdr:to>
    <xdr:pic>
      <xdr:nvPicPr>
        <xdr:cNvPr id="27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208</xdr:row>
      <xdr:rowOff>257175</xdr:rowOff>
    </xdr:from>
    <xdr:to>
      <xdr:col>3</xdr:col>
      <xdr:colOff>514350</xdr:colOff>
      <xdr:row>208</xdr:row>
      <xdr:rowOff>476250</xdr:rowOff>
    </xdr:to>
    <xdr:pic>
      <xdr:nvPicPr>
        <xdr:cNvPr id="27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208</xdr:row>
      <xdr:rowOff>257175</xdr:rowOff>
    </xdr:from>
    <xdr:to>
      <xdr:col>3</xdr:col>
      <xdr:colOff>514350</xdr:colOff>
      <xdr:row>208</xdr:row>
      <xdr:rowOff>476250</xdr:rowOff>
    </xdr:to>
    <xdr:pic>
      <xdr:nvPicPr>
        <xdr:cNvPr id="27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208</xdr:row>
      <xdr:rowOff>257175</xdr:rowOff>
    </xdr:from>
    <xdr:to>
      <xdr:col>10</xdr:col>
      <xdr:colOff>514350</xdr:colOff>
      <xdr:row>208</xdr:row>
      <xdr:rowOff>476250</xdr:rowOff>
    </xdr:to>
    <xdr:pic>
      <xdr:nvPicPr>
        <xdr:cNvPr id="27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208</xdr:row>
      <xdr:rowOff>257175</xdr:rowOff>
    </xdr:from>
    <xdr:to>
      <xdr:col>3</xdr:col>
      <xdr:colOff>514350</xdr:colOff>
      <xdr:row>208</xdr:row>
      <xdr:rowOff>476250</xdr:rowOff>
    </xdr:to>
    <xdr:pic>
      <xdr:nvPicPr>
        <xdr:cNvPr id="27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766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7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7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768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208</xdr:row>
      <xdr:rowOff>228600</xdr:rowOff>
    </xdr:from>
    <xdr:to>
      <xdr:col>3</xdr:col>
      <xdr:colOff>260350</xdr:colOff>
      <xdr:row>208</xdr:row>
      <xdr:rowOff>447675</xdr:rowOff>
    </xdr:to>
    <xdr:pic>
      <xdr:nvPicPr>
        <xdr:cNvPr id="27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57638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208</xdr:row>
      <xdr:rowOff>231775</xdr:rowOff>
    </xdr:from>
    <xdr:to>
      <xdr:col>3</xdr:col>
      <xdr:colOff>539750</xdr:colOff>
      <xdr:row>208</xdr:row>
      <xdr:rowOff>450850</xdr:rowOff>
    </xdr:to>
    <xdr:pic>
      <xdr:nvPicPr>
        <xdr:cNvPr id="27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57641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208</xdr:row>
      <xdr:rowOff>228600</xdr:rowOff>
    </xdr:from>
    <xdr:to>
      <xdr:col>10</xdr:col>
      <xdr:colOff>260350</xdr:colOff>
      <xdr:row>208</xdr:row>
      <xdr:rowOff>447675</xdr:rowOff>
    </xdr:to>
    <xdr:pic>
      <xdr:nvPicPr>
        <xdr:cNvPr id="27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57638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208</xdr:row>
      <xdr:rowOff>231775</xdr:rowOff>
    </xdr:from>
    <xdr:to>
      <xdr:col>10</xdr:col>
      <xdr:colOff>539750</xdr:colOff>
      <xdr:row>208</xdr:row>
      <xdr:rowOff>450850</xdr:rowOff>
    </xdr:to>
    <xdr:pic>
      <xdr:nvPicPr>
        <xdr:cNvPr id="27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57641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208</xdr:row>
      <xdr:rowOff>228600</xdr:rowOff>
    </xdr:from>
    <xdr:to>
      <xdr:col>3</xdr:col>
      <xdr:colOff>260350</xdr:colOff>
      <xdr:row>208</xdr:row>
      <xdr:rowOff>447675</xdr:rowOff>
    </xdr:to>
    <xdr:pic>
      <xdr:nvPicPr>
        <xdr:cNvPr id="27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57638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208</xdr:row>
      <xdr:rowOff>231775</xdr:rowOff>
    </xdr:from>
    <xdr:to>
      <xdr:col>3</xdr:col>
      <xdr:colOff>539750</xdr:colOff>
      <xdr:row>208</xdr:row>
      <xdr:rowOff>450850</xdr:rowOff>
    </xdr:to>
    <xdr:pic>
      <xdr:nvPicPr>
        <xdr:cNvPr id="27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57641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208</xdr:row>
      <xdr:rowOff>228600</xdr:rowOff>
    </xdr:from>
    <xdr:to>
      <xdr:col>3</xdr:col>
      <xdr:colOff>260350</xdr:colOff>
      <xdr:row>208</xdr:row>
      <xdr:rowOff>447675</xdr:rowOff>
    </xdr:to>
    <xdr:pic>
      <xdr:nvPicPr>
        <xdr:cNvPr id="27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57638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208</xdr:row>
      <xdr:rowOff>231775</xdr:rowOff>
    </xdr:from>
    <xdr:to>
      <xdr:col>3</xdr:col>
      <xdr:colOff>539750</xdr:colOff>
      <xdr:row>208</xdr:row>
      <xdr:rowOff>450850</xdr:rowOff>
    </xdr:to>
    <xdr:pic>
      <xdr:nvPicPr>
        <xdr:cNvPr id="27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57641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208</xdr:row>
      <xdr:rowOff>228600</xdr:rowOff>
    </xdr:from>
    <xdr:to>
      <xdr:col>10</xdr:col>
      <xdr:colOff>260350</xdr:colOff>
      <xdr:row>208</xdr:row>
      <xdr:rowOff>447675</xdr:rowOff>
    </xdr:to>
    <xdr:pic>
      <xdr:nvPicPr>
        <xdr:cNvPr id="27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57638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208</xdr:row>
      <xdr:rowOff>231775</xdr:rowOff>
    </xdr:from>
    <xdr:to>
      <xdr:col>10</xdr:col>
      <xdr:colOff>539750</xdr:colOff>
      <xdr:row>208</xdr:row>
      <xdr:rowOff>450850</xdr:rowOff>
    </xdr:to>
    <xdr:pic>
      <xdr:nvPicPr>
        <xdr:cNvPr id="27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57641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208</xdr:row>
      <xdr:rowOff>228600</xdr:rowOff>
    </xdr:from>
    <xdr:to>
      <xdr:col>3</xdr:col>
      <xdr:colOff>260350</xdr:colOff>
      <xdr:row>208</xdr:row>
      <xdr:rowOff>447675</xdr:rowOff>
    </xdr:to>
    <xdr:pic>
      <xdr:nvPicPr>
        <xdr:cNvPr id="27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57638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208</xdr:row>
      <xdr:rowOff>287804</xdr:rowOff>
    </xdr:from>
    <xdr:to>
      <xdr:col>3</xdr:col>
      <xdr:colOff>465044</xdr:colOff>
      <xdr:row>208</xdr:row>
      <xdr:rowOff>506879</xdr:rowOff>
    </xdr:to>
    <xdr:pic>
      <xdr:nvPicPr>
        <xdr:cNvPr id="28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15769795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208</xdr:row>
      <xdr:rowOff>228600</xdr:rowOff>
    </xdr:from>
    <xdr:to>
      <xdr:col>10</xdr:col>
      <xdr:colOff>260350</xdr:colOff>
      <xdr:row>208</xdr:row>
      <xdr:rowOff>447675</xdr:rowOff>
    </xdr:to>
    <xdr:pic>
      <xdr:nvPicPr>
        <xdr:cNvPr id="28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57638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208</xdr:row>
      <xdr:rowOff>231775</xdr:rowOff>
    </xdr:from>
    <xdr:to>
      <xdr:col>10</xdr:col>
      <xdr:colOff>539750</xdr:colOff>
      <xdr:row>208</xdr:row>
      <xdr:rowOff>450850</xdr:rowOff>
    </xdr:to>
    <xdr:pic>
      <xdr:nvPicPr>
        <xdr:cNvPr id="28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57641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213</xdr:row>
      <xdr:rowOff>279400</xdr:rowOff>
    </xdr:from>
    <xdr:to>
      <xdr:col>3</xdr:col>
      <xdr:colOff>196850</xdr:colOff>
      <xdr:row>213</xdr:row>
      <xdr:rowOff>498475</xdr:rowOff>
    </xdr:to>
    <xdr:pic>
      <xdr:nvPicPr>
        <xdr:cNvPr id="28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213</xdr:row>
      <xdr:rowOff>257175</xdr:rowOff>
    </xdr:from>
    <xdr:to>
      <xdr:col>3</xdr:col>
      <xdr:colOff>514350</xdr:colOff>
      <xdr:row>213</xdr:row>
      <xdr:rowOff>476250</xdr:rowOff>
    </xdr:to>
    <xdr:pic>
      <xdr:nvPicPr>
        <xdr:cNvPr id="28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1524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213</xdr:row>
      <xdr:rowOff>279400</xdr:rowOff>
    </xdr:from>
    <xdr:to>
      <xdr:col>10</xdr:col>
      <xdr:colOff>196850</xdr:colOff>
      <xdr:row>213</xdr:row>
      <xdr:rowOff>498475</xdr:rowOff>
    </xdr:to>
    <xdr:pic>
      <xdr:nvPicPr>
        <xdr:cNvPr id="28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213</xdr:row>
      <xdr:rowOff>257175</xdr:rowOff>
    </xdr:from>
    <xdr:to>
      <xdr:col>10</xdr:col>
      <xdr:colOff>514350</xdr:colOff>
      <xdr:row>213</xdr:row>
      <xdr:rowOff>476250</xdr:rowOff>
    </xdr:to>
    <xdr:pic>
      <xdr:nvPicPr>
        <xdr:cNvPr id="28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1524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213</xdr:row>
      <xdr:rowOff>279400</xdr:rowOff>
    </xdr:from>
    <xdr:to>
      <xdr:col>3</xdr:col>
      <xdr:colOff>196850</xdr:colOff>
      <xdr:row>213</xdr:row>
      <xdr:rowOff>498475</xdr:rowOff>
    </xdr:to>
    <xdr:pic>
      <xdr:nvPicPr>
        <xdr:cNvPr id="28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213</xdr:row>
      <xdr:rowOff>257175</xdr:rowOff>
    </xdr:from>
    <xdr:to>
      <xdr:col>3</xdr:col>
      <xdr:colOff>514350</xdr:colOff>
      <xdr:row>213</xdr:row>
      <xdr:rowOff>476250</xdr:rowOff>
    </xdr:to>
    <xdr:pic>
      <xdr:nvPicPr>
        <xdr:cNvPr id="28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1524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213</xdr:row>
      <xdr:rowOff>279400</xdr:rowOff>
    </xdr:from>
    <xdr:to>
      <xdr:col>3</xdr:col>
      <xdr:colOff>196850</xdr:colOff>
      <xdr:row>213</xdr:row>
      <xdr:rowOff>498475</xdr:rowOff>
    </xdr:to>
    <xdr:pic>
      <xdr:nvPicPr>
        <xdr:cNvPr id="28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213</xdr:row>
      <xdr:rowOff>279400</xdr:rowOff>
    </xdr:from>
    <xdr:to>
      <xdr:col>10</xdr:col>
      <xdr:colOff>196850</xdr:colOff>
      <xdr:row>213</xdr:row>
      <xdr:rowOff>498475</xdr:rowOff>
    </xdr:to>
    <xdr:pic>
      <xdr:nvPicPr>
        <xdr:cNvPr id="28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213</xdr:row>
      <xdr:rowOff>279400</xdr:rowOff>
    </xdr:from>
    <xdr:to>
      <xdr:col>3</xdr:col>
      <xdr:colOff>196850</xdr:colOff>
      <xdr:row>213</xdr:row>
      <xdr:rowOff>498475</xdr:rowOff>
    </xdr:to>
    <xdr:pic>
      <xdr:nvPicPr>
        <xdr:cNvPr id="28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213</xdr:row>
      <xdr:rowOff>279400</xdr:rowOff>
    </xdr:from>
    <xdr:to>
      <xdr:col>3</xdr:col>
      <xdr:colOff>196850</xdr:colOff>
      <xdr:row>213</xdr:row>
      <xdr:rowOff>498475</xdr:rowOff>
    </xdr:to>
    <xdr:pic>
      <xdr:nvPicPr>
        <xdr:cNvPr id="28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213</xdr:row>
      <xdr:rowOff>279400</xdr:rowOff>
    </xdr:from>
    <xdr:to>
      <xdr:col>10</xdr:col>
      <xdr:colOff>196850</xdr:colOff>
      <xdr:row>213</xdr:row>
      <xdr:rowOff>498475</xdr:rowOff>
    </xdr:to>
    <xdr:pic>
      <xdr:nvPicPr>
        <xdr:cNvPr id="28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213</xdr:row>
      <xdr:rowOff>279400</xdr:rowOff>
    </xdr:from>
    <xdr:to>
      <xdr:col>3</xdr:col>
      <xdr:colOff>196850</xdr:colOff>
      <xdr:row>213</xdr:row>
      <xdr:rowOff>498475</xdr:rowOff>
    </xdr:to>
    <xdr:pic>
      <xdr:nvPicPr>
        <xdr:cNvPr id="28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213</xdr:row>
      <xdr:rowOff>279400</xdr:rowOff>
    </xdr:from>
    <xdr:to>
      <xdr:col>3</xdr:col>
      <xdr:colOff>196850</xdr:colOff>
      <xdr:row>213</xdr:row>
      <xdr:rowOff>498475</xdr:rowOff>
    </xdr:to>
    <xdr:pic>
      <xdr:nvPicPr>
        <xdr:cNvPr id="28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213</xdr:row>
      <xdr:rowOff>279400</xdr:rowOff>
    </xdr:from>
    <xdr:to>
      <xdr:col>10</xdr:col>
      <xdr:colOff>196850</xdr:colOff>
      <xdr:row>213</xdr:row>
      <xdr:rowOff>498475</xdr:rowOff>
    </xdr:to>
    <xdr:pic>
      <xdr:nvPicPr>
        <xdr:cNvPr id="28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213</xdr:row>
      <xdr:rowOff>279400</xdr:rowOff>
    </xdr:from>
    <xdr:to>
      <xdr:col>3</xdr:col>
      <xdr:colOff>196850</xdr:colOff>
      <xdr:row>213</xdr:row>
      <xdr:rowOff>498475</xdr:rowOff>
    </xdr:to>
    <xdr:pic>
      <xdr:nvPicPr>
        <xdr:cNvPr id="28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213</xdr:row>
      <xdr:rowOff>279400</xdr:rowOff>
    </xdr:from>
    <xdr:to>
      <xdr:col>3</xdr:col>
      <xdr:colOff>196850</xdr:colOff>
      <xdr:row>213</xdr:row>
      <xdr:rowOff>498475</xdr:rowOff>
    </xdr:to>
    <xdr:pic>
      <xdr:nvPicPr>
        <xdr:cNvPr id="28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213</xdr:row>
      <xdr:rowOff>279400</xdr:rowOff>
    </xdr:from>
    <xdr:to>
      <xdr:col>10</xdr:col>
      <xdr:colOff>196850</xdr:colOff>
      <xdr:row>213</xdr:row>
      <xdr:rowOff>498475</xdr:rowOff>
    </xdr:to>
    <xdr:pic>
      <xdr:nvPicPr>
        <xdr:cNvPr id="28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213</xdr:row>
      <xdr:rowOff>279400</xdr:rowOff>
    </xdr:from>
    <xdr:to>
      <xdr:col>3</xdr:col>
      <xdr:colOff>196850</xdr:colOff>
      <xdr:row>213</xdr:row>
      <xdr:rowOff>498475</xdr:rowOff>
    </xdr:to>
    <xdr:pic>
      <xdr:nvPicPr>
        <xdr:cNvPr id="28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213</xdr:row>
      <xdr:rowOff>279400</xdr:rowOff>
    </xdr:from>
    <xdr:to>
      <xdr:col>3</xdr:col>
      <xdr:colOff>196850</xdr:colOff>
      <xdr:row>213</xdr:row>
      <xdr:rowOff>498475</xdr:rowOff>
    </xdr:to>
    <xdr:pic>
      <xdr:nvPicPr>
        <xdr:cNvPr id="28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213</xdr:row>
      <xdr:rowOff>279400</xdr:rowOff>
    </xdr:from>
    <xdr:to>
      <xdr:col>10</xdr:col>
      <xdr:colOff>196850</xdr:colOff>
      <xdr:row>213</xdr:row>
      <xdr:rowOff>498475</xdr:rowOff>
    </xdr:to>
    <xdr:pic>
      <xdr:nvPicPr>
        <xdr:cNvPr id="28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213</xdr:row>
      <xdr:rowOff>279400</xdr:rowOff>
    </xdr:from>
    <xdr:to>
      <xdr:col>3</xdr:col>
      <xdr:colOff>196850</xdr:colOff>
      <xdr:row>213</xdr:row>
      <xdr:rowOff>498475</xdr:rowOff>
    </xdr:to>
    <xdr:pic>
      <xdr:nvPicPr>
        <xdr:cNvPr id="28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213</xdr:row>
      <xdr:rowOff>279400</xdr:rowOff>
    </xdr:from>
    <xdr:to>
      <xdr:col>3</xdr:col>
      <xdr:colOff>196850</xdr:colOff>
      <xdr:row>213</xdr:row>
      <xdr:rowOff>498475</xdr:rowOff>
    </xdr:to>
    <xdr:pic>
      <xdr:nvPicPr>
        <xdr:cNvPr id="28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213</xdr:row>
      <xdr:rowOff>257175</xdr:rowOff>
    </xdr:from>
    <xdr:to>
      <xdr:col>3</xdr:col>
      <xdr:colOff>514350</xdr:colOff>
      <xdr:row>213</xdr:row>
      <xdr:rowOff>476250</xdr:rowOff>
    </xdr:to>
    <xdr:pic>
      <xdr:nvPicPr>
        <xdr:cNvPr id="28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1524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213</xdr:row>
      <xdr:rowOff>279400</xdr:rowOff>
    </xdr:from>
    <xdr:to>
      <xdr:col>10</xdr:col>
      <xdr:colOff>196850</xdr:colOff>
      <xdr:row>213</xdr:row>
      <xdr:rowOff>498475</xdr:rowOff>
    </xdr:to>
    <xdr:pic>
      <xdr:nvPicPr>
        <xdr:cNvPr id="28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213</xdr:row>
      <xdr:rowOff>257175</xdr:rowOff>
    </xdr:from>
    <xdr:to>
      <xdr:col>10</xdr:col>
      <xdr:colOff>514350</xdr:colOff>
      <xdr:row>213</xdr:row>
      <xdr:rowOff>476250</xdr:rowOff>
    </xdr:to>
    <xdr:pic>
      <xdr:nvPicPr>
        <xdr:cNvPr id="28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1524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213</xdr:row>
      <xdr:rowOff>279400</xdr:rowOff>
    </xdr:from>
    <xdr:to>
      <xdr:col>3</xdr:col>
      <xdr:colOff>196850</xdr:colOff>
      <xdr:row>213</xdr:row>
      <xdr:rowOff>498475</xdr:rowOff>
    </xdr:to>
    <xdr:pic>
      <xdr:nvPicPr>
        <xdr:cNvPr id="28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213</xdr:row>
      <xdr:rowOff>257175</xdr:rowOff>
    </xdr:from>
    <xdr:to>
      <xdr:col>3</xdr:col>
      <xdr:colOff>514350</xdr:colOff>
      <xdr:row>213</xdr:row>
      <xdr:rowOff>476250</xdr:rowOff>
    </xdr:to>
    <xdr:pic>
      <xdr:nvPicPr>
        <xdr:cNvPr id="28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1524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213</xdr:row>
      <xdr:rowOff>279400</xdr:rowOff>
    </xdr:from>
    <xdr:to>
      <xdr:col>3</xdr:col>
      <xdr:colOff>196850</xdr:colOff>
      <xdr:row>213</xdr:row>
      <xdr:rowOff>498475</xdr:rowOff>
    </xdr:to>
    <xdr:pic>
      <xdr:nvPicPr>
        <xdr:cNvPr id="28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213</xdr:row>
      <xdr:rowOff>279400</xdr:rowOff>
    </xdr:from>
    <xdr:to>
      <xdr:col>10</xdr:col>
      <xdr:colOff>196850</xdr:colOff>
      <xdr:row>213</xdr:row>
      <xdr:rowOff>498475</xdr:rowOff>
    </xdr:to>
    <xdr:pic>
      <xdr:nvPicPr>
        <xdr:cNvPr id="28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213</xdr:row>
      <xdr:rowOff>279400</xdr:rowOff>
    </xdr:from>
    <xdr:to>
      <xdr:col>3</xdr:col>
      <xdr:colOff>196850</xdr:colOff>
      <xdr:row>213</xdr:row>
      <xdr:rowOff>498475</xdr:rowOff>
    </xdr:to>
    <xdr:pic>
      <xdr:nvPicPr>
        <xdr:cNvPr id="28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213</xdr:row>
      <xdr:rowOff>279400</xdr:rowOff>
    </xdr:from>
    <xdr:to>
      <xdr:col>3</xdr:col>
      <xdr:colOff>196850</xdr:colOff>
      <xdr:row>213</xdr:row>
      <xdr:rowOff>498475</xdr:rowOff>
    </xdr:to>
    <xdr:pic>
      <xdr:nvPicPr>
        <xdr:cNvPr id="28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213</xdr:row>
      <xdr:rowOff>279400</xdr:rowOff>
    </xdr:from>
    <xdr:to>
      <xdr:col>10</xdr:col>
      <xdr:colOff>196850</xdr:colOff>
      <xdr:row>213</xdr:row>
      <xdr:rowOff>498475</xdr:rowOff>
    </xdr:to>
    <xdr:pic>
      <xdr:nvPicPr>
        <xdr:cNvPr id="28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213</xdr:row>
      <xdr:rowOff>279400</xdr:rowOff>
    </xdr:from>
    <xdr:to>
      <xdr:col>3</xdr:col>
      <xdr:colOff>196850</xdr:colOff>
      <xdr:row>213</xdr:row>
      <xdr:rowOff>498475</xdr:rowOff>
    </xdr:to>
    <xdr:pic>
      <xdr:nvPicPr>
        <xdr:cNvPr id="28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154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213</xdr:row>
      <xdr:rowOff>228600</xdr:rowOff>
    </xdr:from>
    <xdr:to>
      <xdr:col>3</xdr:col>
      <xdr:colOff>260350</xdr:colOff>
      <xdr:row>213</xdr:row>
      <xdr:rowOff>447675</xdr:rowOff>
    </xdr:to>
    <xdr:pic>
      <xdr:nvPicPr>
        <xdr:cNvPr id="28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61496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213</xdr:row>
      <xdr:rowOff>231775</xdr:rowOff>
    </xdr:from>
    <xdr:to>
      <xdr:col>3</xdr:col>
      <xdr:colOff>539750</xdr:colOff>
      <xdr:row>213</xdr:row>
      <xdr:rowOff>450850</xdr:rowOff>
    </xdr:to>
    <xdr:pic>
      <xdr:nvPicPr>
        <xdr:cNvPr id="28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61499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213</xdr:row>
      <xdr:rowOff>228600</xdr:rowOff>
    </xdr:from>
    <xdr:to>
      <xdr:col>10</xdr:col>
      <xdr:colOff>260350</xdr:colOff>
      <xdr:row>213</xdr:row>
      <xdr:rowOff>447675</xdr:rowOff>
    </xdr:to>
    <xdr:pic>
      <xdr:nvPicPr>
        <xdr:cNvPr id="28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61496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213</xdr:row>
      <xdr:rowOff>231775</xdr:rowOff>
    </xdr:from>
    <xdr:to>
      <xdr:col>10</xdr:col>
      <xdr:colOff>539750</xdr:colOff>
      <xdr:row>213</xdr:row>
      <xdr:rowOff>450850</xdr:rowOff>
    </xdr:to>
    <xdr:pic>
      <xdr:nvPicPr>
        <xdr:cNvPr id="28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61499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213</xdr:row>
      <xdr:rowOff>228600</xdr:rowOff>
    </xdr:from>
    <xdr:to>
      <xdr:col>3</xdr:col>
      <xdr:colOff>260350</xdr:colOff>
      <xdr:row>213</xdr:row>
      <xdr:rowOff>447675</xdr:rowOff>
    </xdr:to>
    <xdr:pic>
      <xdr:nvPicPr>
        <xdr:cNvPr id="28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61496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213</xdr:row>
      <xdr:rowOff>231775</xdr:rowOff>
    </xdr:from>
    <xdr:to>
      <xdr:col>3</xdr:col>
      <xdr:colOff>539750</xdr:colOff>
      <xdr:row>213</xdr:row>
      <xdr:rowOff>450850</xdr:rowOff>
    </xdr:to>
    <xdr:pic>
      <xdr:nvPicPr>
        <xdr:cNvPr id="28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61499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213</xdr:row>
      <xdr:rowOff>228600</xdr:rowOff>
    </xdr:from>
    <xdr:to>
      <xdr:col>3</xdr:col>
      <xdr:colOff>260350</xdr:colOff>
      <xdr:row>213</xdr:row>
      <xdr:rowOff>447675</xdr:rowOff>
    </xdr:to>
    <xdr:pic>
      <xdr:nvPicPr>
        <xdr:cNvPr id="28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61496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213</xdr:row>
      <xdr:rowOff>231775</xdr:rowOff>
    </xdr:from>
    <xdr:to>
      <xdr:col>3</xdr:col>
      <xdr:colOff>539750</xdr:colOff>
      <xdr:row>213</xdr:row>
      <xdr:rowOff>450850</xdr:rowOff>
    </xdr:to>
    <xdr:pic>
      <xdr:nvPicPr>
        <xdr:cNvPr id="28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61499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213</xdr:row>
      <xdr:rowOff>228600</xdr:rowOff>
    </xdr:from>
    <xdr:to>
      <xdr:col>10</xdr:col>
      <xdr:colOff>260350</xdr:colOff>
      <xdr:row>213</xdr:row>
      <xdr:rowOff>447675</xdr:rowOff>
    </xdr:to>
    <xdr:pic>
      <xdr:nvPicPr>
        <xdr:cNvPr id="28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61496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213</xdr:row>
      <xdr:rowOff>231775</xdr:rowOff>
    </xdr:from>
    <xdr:to>
      <xdr:col>10</xdr:col>
      <xdr:colOff>539750</xdr:colOff>
      <xdr:row>213</xdr:row>
      <xdr:rowOff>450850</xdr:rowOff>
    </xdr:to>
    <xdr:pic>
      <xdr:nvPicPr>
        <xdr:cNvPr id="28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61499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213</xdr:row>
      <xdr:rowOff>228600</xdr:rowOff>
    </xdr:from>
    <xdr:to>
      <xdr:col>3</xdr:col>
      <xdr:colOff>260350</xdr:colOff>
      <xdr:row>213</xdr:row>
      <xdr:rowOff>447675</xdr:rowOff>
    </xdr:to>
    <xdr:pic>
      <xdr:nvPicPr>
        <xdr:cNvPr id="28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61496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213</xdr:row>
      <xdr:rowOff>231775</xdr:rowOff>
    </xdr:from>
    <xdr:to>
      <xdr:col>3</xdr:col>
      <xdr:colOff>539750</xdr:colOff>
      <xdr:row>213</xdr:row>
      <xdr:rowOff>450850</xdr:rowOff>
    </xdr:to>
    <xdr:pic>
      <xdr:nvPicPr>
        <xdr:cNvPr id="28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61499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213</xdr:row>
      <xdr:rowOff>228600</xdr:rowOff>
    </xdr:from>
    <xdr:to>
      <xdr:col>10</xdr:col>
      <xdr:colOff>260350</xdr:colOff>
      <xdr:row>213</xdr:row>
      <xdr:rowOff>447675</xdr:rowOff>
    </xdr:to>
    <xdr:pic>
      <xdr:nvPicPr>
        <xdr:cNvPr id="28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61496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213</xdr:row>
      <xdr:rowOff>231775</xdr:rowOff>
    </xdr:from>
    <xdr:to>
      <xdr:col>10</xdr:col>
      <xdr:colOff>539750</xdr:colOff>
      <xdr:row>213</xdr:row>
      <xdr:rowOff>450850</xdr:rowOff>
    </xdr:to>
    <xdr:pic>
      <xdr:nvPicPr>
        <xdr:cNvPr id="28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61499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8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218</xdr:row>
      <xdr:rowOff>257175</xdr:rowOff>
    </xdr:from>
    <xdr:to>
      <xdr:col>10</xdr:col>
      <xdr:colOff>514350</xdr:colOff>
      <xdr:row>218</xdr:row>
      <xdr:rowOff>476250</xdr:rowOff>
    </xdr:to>
    <xdr:pic>
      <xdr:nvPicPr>
        <xdr:cNvPr id="28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218</xdr:row>
      <xdr:rowOff>257175</xdr:rowOff>
    </xdr:from>
    <xdr:to>
      <xdr:col>3</xdr:col>
      <xdr:colOff>514350</xdr:colOff>
      <xdr:row>218</xdr:row>
      <xdr:rowOff>476250</xdr:rowOff>
    </xdr:to>
    <xdr:pic>
      <xdr:nvPicPr>
        <xdr:cNvPr id="28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218</xdr:row>
      <xdr:rowOff>257175</xdr:rowOff>
    </xdr:from>
    <xdr:to>
      <xdr:col>3</xdr:col>
      <xdr:colOff>514350</xdr:colOff>
      <xdr:row>218</xdr:row>
      <xdr:rowOff>476250</xdr:rowOff>
    </xdr:to>
    <xdr:pic>
      <xdr:nvPicPr>
        <xdr:cNvPr id="28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8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218</xdr:row>
      <xdr:rowOff>257175</xdr:rowOff>
    </xdr:from>
    <xdr:to>
      <xdr:col>10</xdr:col>
      <xdr:colOff>514350</xdr:colOff>
      <xdr:row>218</xdr:row>
      <xdr:rowOff>476250</xdr:rowOff>
    </xdr:to>
    <xdr:pic>
      <xdr:nvPicPr>
        <xdr:cNvPr id="28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218</xdr:row>
      <xdr:rowOff>257175</xdr:rowOff>
    </xdr:from>
    <xdr:to>
      <xdr:col>3</xdr:col>
      <xdr:colOff>514350</xdr:colOff>
      <xdr:row>218</xdr:row>
      <xdr:rowOff>476250</xdr:rowOff>
    </xdr:to>
    <xdr:pic>
      <xdr:nvPicPr>
        <xdr:cNvPr id="28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218</xdr:row>
      <xdr:rowOff>257175</xdr:rowOff>
    </xdr:from>
    <xdr:to>
      <xdr:col>3</xdr:col>
      <xdr:colOff>514350</xdr:colOff>
      <xdr:row>218</xdr:row>
      <xdr:rowOff>476250</xdr:rowOff>
    </xdr:to>
    <xdr:pic>
      <xdr:nvPicPr>
        <xdr:cNvPr id="28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8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218</xdr:row>
      <xdr:rowOff>257175</xdr:rowOff>
    </xdr:from>
    <xdr:to>
      <xdr:col>10</xdr:col>
      <xdr:colOff>514350</xdr:colOff>
      <xdr:row>218</xdr:row>
      <xdr:rowOff>476250</xdr:rowOff>
    </xdr:to>
    <xdr:pic>
      <xdr:nvPicPr>
        <xdr:cNvPr id="28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218</xdr:row>
      <xdr:rowOff>257175</xdr:rowOff>
    </xdr:from>
    <xdr:to>
      <xdr:col>3</xdr:col>
      <xdr:colOff>514350</xdr:colOff>
      <xdr:row>218</xdr:row>
      <xdr:rowOff>476250</xdr:rowOff>
    </xdr:to>
    <xdr:pic>
      <xdr:nvPicPr>
        <xdr:cNvPr id="28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218</xdr:row>
      <xdr:rowOff>257175</xdr:rowOff>
    </xdr:from>
    <xdr:to>
      <xdr:col>3</xdr:col>
      <xdr:colOff>514350</xdr:colOff>
      <xdr:row>218</xdr:row>
      <xdr:rowOff>476250</xdr:rowOff>
    </xdr:to>
    <xdr:pic>
      <xdr:nvPicPr>
        <xdr:cNvPr id="28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8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8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8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8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8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8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8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218</xdr:row>
      <xdr:rowOff>257175</xdr:rowOff>
    </xdr:from>
    <xdr:to>
      <xdr:col>3</xdr:col>
      <xdr:colOff>514350</xdr:colOff>
      <xdr:row>218</xdr:row>
      <xdr:rowOff>476250</xdr:rowOff>
    </xdr:to>
    <xdr:pic>
      <xdr:nvPicPr>
        <xdr:cNvPr id="28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8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218</xdr:row>
      <xdr:rowOff>257175</xdr:rowOff>
    </xdr:from>
    <xdr:to>
      <xdr:col>10</xdr:col>
      <xdr:colOff>514350</xdr:colOff>
      <xdr:row>218</xdr:row>
      <xdr:rowOff>476250</xdr:rowOff>
    </xdr:to>
    <xdr:pic>
      <xdr:nvPicPr>
        <xdr:cNvPr id="28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218</xdr:row>
      <xdr:rowOff>257175</xdr:rowOff>
    </xdr:from>
    <xdr:to>
      <xdr:col>3</xdr:col>
      <xdr:colOff>514350</xdr:colOff>
      <xdr:row>218</xdr:row>
      <xdr:rowOff>476250</xdr:rowOff>
    </xdr:to>
    <xdr:pic>
      <xdr:nvPicPr>
        <xdr:cNvPr id="28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8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8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8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218</xdr:row>
      <xdr:rowOff>257175</xdr:rowOff>
    </xdr:from>
    <xdr:to>
      <xdr:col>3</xdr:col>
      <xdr:colOff>514350</xdr:colOff>
      <xdr:row>218</xdr:row>
      <xdr:rowOff>476250</xdr:rowOff>
    </xdr:to>
    <xdr:pic>
      <xdr:nvPicPr>
        <xdr:cNvPr id="29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218</xdr:row>
      <xdr:rowOff>257175</xdr:rowOff>
    </xdr:from>
    <xdr:to>
      <xdr:col>10</xdr:col>
      <xdr:colOff>514350</xdr:colOff>
      <xdr:row>218</xdr:row>
      <xdr:rowOff>476250</xdr:rowOff>
    </xdr:to>
    <xdr:pic>
      <xdr:nvPicPr>
        <xdr:cNvPr id="29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218</xdr:row>
      <xdr:rowOff>257175</xdr:rowOff>
    </xdr:from>
    <xdr:to>
      <xdr:col>3</xdr:col>
      <xdr:colOff>514350</xdr:colOff>
      <xdr:row>218</xdr:row>
      <xdr:rowOff>476250</xdr:rowOff>
    </xdr:to>
    <xdr:pic>
      <xdr:nvPicPr>
        <xdr:cNvPr id="29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218</xdr:row>
      <xdr:rowOff>257175</xdr:rowOff>
    </xdr:from>
    <xdr:to>
      <xdr:col>3</xdr:col>
      <xdr:colOff>514350</xdr:colOff>
      <xdr:row>218</xdr:row>
      <xdr:rowOff>476250</xdr:rowOff>
    </xdr:to>
    <xdr:pic>
      <xdr:nvPicPr>
        <xdr:cNvPr id="29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218</xdr:row>
      <xdr:rowOff>257175</xdr:rowOff>
    </xdr:from>
    <xdr:to>
      <xdr:col>10</xdr:col>
      <xdr:colOff>514350</xdr:colOff>
      <xdr:row>218</xdr:row>
      <xdr:rowOff>476250</xdr:rowOff>
    </xdr:to>
    <xdr:pic>
      <xdr:nvPicPr>
        <xdr:cNvPr id="29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218</xdr:row>
      <xdr:rowOff>257175</xdr:rowOff>
    </xdr:from>
    <xdr:to>
      <xdr:col>3</xdr:col>
      <xdr:colOff>514350</xdr:colOff>
      <xdr:row>218</xdr:row>
      <xdr:rowOff>476250</xdr:rowOff>
    </xdr:to>
    <xdr:pic>
      <xdr:nvPicPr>
        <xdr:cNvPr id="29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218</xdr:row>
      <xdr:rowOff>257175</xdr:rowOff>
    </xdr:from>
    <xdr:to>
      <xdr:col>3</xdr:col>
      <xdr:colOff>514350</xdr:colOff>
      <xdr:row>218</xdr:row>
      <xdr:rowOff>476250</xdr:rowOff>
    </xdr:to>
    <xdr:pic>
      <xdr:nvPicPr>
        <xdr:cNvPr id="29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218</xdr:row>
      <xdr:rowOff>257175</xdr:rowOff>
    </xdr:from>
    <xdr:to>
      <xdr:col>10</xdr:col>
      <xdr:colOff>514350</xdr:colOff>
      <xdr:row>218</xdr:row>
      <xdr:rowOff>476250</xdr:rowOff>
    </xdr:to>
    <xdr:pic>
      <xdr:nvPicPr>
        <xdr:cNvPr id="29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218</xdr:row>
      <xdr:rowOff>257175</xdr:rowOff>
    </xdr:from>
    <xdr:to>
      <xdr:col>3</xdr:col>
      <xdr:colOff>514350</xdr:colOff>
      <xdr:row>218</xdr:row>
      <xdr:rowOff>476250</xdr:rowOff>
    </xdr:to>
    <xdr:pic>
      <xdr:nvPicPr>
        <xdr:cNvPr id="29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218</xdr:row>
      <xdr:rowOff>257175</xdr:rowOff>
    </xdr:from>
    <xdr:to>
      <xdr:col>3</xdr:col>
      <xdr:colOff>514350</xdr:colOff>
      <xdr:row>218</xdr:row>
      <xdr:rowOff>476250</xdr:rowOff>
    </xdr:to>
    <xdr:pic>
      <xdr:nvPicPr>
        <xdr:cNvPr id="29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218</xdr:row>
      <xdr:rowOff>257175</xdr:rowOff>
    </xdr:from>
    <xdr:to>
      <xdr:col>10</xdr:col>
      <xdr:colOff>514350</xdr:colOff>
      <xdr:row>218</xdr:row>
      <xdr:rowOff>476250</xdr:rowOff>
    </xdr:to>
    <xdr:pic>
      <xdr:nvPicPr>
        <xdr:cNvPr id="29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218</xdr:row>
      <xdr:rowOff>257175</xdr:rowOff>
    </xdr:from>
    <xdr:to>
      <xdr:col>3</xdr:col>
      <xdr:colOff>514350</xdr:colOff>
      <xdr:row>218</xdr:row>
      <xdr:rowOff>476250</xdr:rowOff>
    </xdr:to>
    <xdr:pic>
      <xdr:nvPicPr>
        <xdr:cNvPr id="29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46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29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29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46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218</xdr:row>
      <xdr:rowOff>228600</xdr:rowOff>
    </xdr:from>
    <xdr:to>
      <xdr:col>3</xdr:col>
      <xdr:colOff>260350</xdr:colOff>
      <xdr:row>218</xdr:row>
      <xdr:rowOff>447675</xdr:rowOff>
    </xdr:to>
    <xdr:pic>
      <xdr:nvPicPr>
        <xdr:cNvPr id="29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64630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218</xdr:row>
      <xdr:rowOff>231775</xdr:rowOff>
    </xdr:from>
    <xdr:to>
      <xdr:col>3</xdr:col>
      <xdr:colOff>539750</xdr:colOff>
      <xdr:row>218</xdr:row>
      <xdr:rowOff>450850</xdr:rowOff>
    </xdr:to>
    <xdr:pic>
      <xdr:nvPicPr>
        <xdr:cNvPr id="29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64633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218</xdr:row>
      <xdr:rowOff>228600</xdr:rowOff>
    </xdr:from>
    <xdr:to>
      <xdr:col>10</xdr:col>
      <xdr:colOff>260350</xdr:colOff>
      <xdr:row>218</xdr:row>
      <xdr:rowOff>447675</xdr:rowOff>
    </xdr:to>
    <xdr:pic>
      <xdr:nvPicPr>
        <xdr:cNvPr id="29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64630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218</xdr:row>
      <xdr:rowOff>231775</xdr:rowOff>
    </xdr:from>
    <xdr:to>
      <xdr:col>10</xdr:col>
      <xdr:colOff>539750</xdr:colOff>
      <xdr:row>218</xdr:row>
      <xdr:rowOff>450850</xdr:rowOff>
    </xdr:to>
    <xdr:pic>
      <xdr:nvPicPr>
        <xdr:cNvPr id="29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64633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218</xdr:row>
      <xdr:rowOff>228600</xdr:rowOff>
    </xdr:from>
    <xdr:to>
      <xdr:col>3</xdr:col>
      <xdr:colOff>260350</xdr:colOff>
      <xdr:row>218</xdr:row>
      <xdr:rowOff>447675</xdr:rowOff>
    </xdr:to>
    <xdr:pic>
      <xdr:nvPicPr>
        <xdr:cNvPr id="29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64630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218</xdr:row>
      <xdr:rowOff>231775</xdr:rowOff>
    </xdr:from>
    <xdr:to>
      <xdr:col>3</xdr:col>
      <xdr:colOff>539750</xdr:colOff>
      <xdr:row>218</xdr:row>
      <xdr:rowOff>450850</xdr:rowOff>
    </xdr:to>
    <xdr:pic>
      <xdr:nvPicPr>
        <xdr:cNvPr id="29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64633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218</xdr:row>
      <xdr:rowOff>228600</xdr:rowOff>
    </xdr:from>
    <xdr:to>
      <xdr:col>3</xdr:col>
      <xdr:colOff>260350</xdr:colOff>
      <xdr:row>218</xdr:row>
      <xdr:rowOff>447675</xdr:rowOff>
    </xdr:to>
    <xdr:pic>
      <xdr:nvPicPr>
        <xdr:cNvPr id="29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64630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218</xdr:row>
      <xdr:rowOff>231775</xdr:rowOff>
    </xdr:from>
    <xdr:to>
      <xdr:col>3</xdr:col>
      <xdr:colOff>539750</xdr:colOff>
      <xdr:row>218</xdr:row>
      <xdr:rowOff>450850</xdr:rowOff>
    </xdr:to>
    <xdr:pic>
      <xdr:nvPicPr>
        <xdr:cNvPr id="29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64633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218</xdr:row>
      <xdr:rowOff>228600</xdr:rowOff>
    </xdr:from>
    <xdr:to>
      <xdr:col>10</xdr:col>
      <xdr:colOff>260350</xdr:colOff>
      <xdr:row>218</xdr:row>
      <xdr:rowOff>447675</xdr:rowOff>
    </xdr:to>
    <xdr:pic>
      <xdr:nvPicPr>
        <xdr:cNvPr id="29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64630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218</xdr:row>
      <xdr:rowOff>231775</xdr:rowOff>
    </xdr:from>
    <xdr:to>
      <xdr:col>10</xdr:col>
      <xdr:colOff>539750</xdr:colOff>
      <xdr:row>218</xdr:row>
      <xdr:rowOff>450850</xdr:rowOff>
    </xdr:to>
    <xdr:pic>
      <xdr:nvPicPr>
        <xdr:cNvPr id="29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64633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218</xdr:row>
      <xdr:rowOff>228600</xdr:rowOff>
    </xdr:from>
    <xdr:to>
      <xdr:col>3</xdr:col>
      <xdr:colOff>260350</xdr:colOff>
      <xdr:row>218</xdr:row>
      <xdr:rowOff>447675</xdr:rowOff>
    </xdr:to>
    <xdr:pic>
      <xdr:nvPicPr>
        <xdr:cNvPr id="29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64630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218</xdr:row>
      <xdr:rowOff>287804</xdr:rowOff>
    </xdr:from>
    <xdr:to>
      <xdr:col>3</xdr:col>
      <xdr:colOff>465044</xdr:colOff>
      <xdr:row>218</xdr:row>
      <xdr:rowOff>506879</xdr:rowOff>
    </xdr:to>
    <xdr:pic>
      <xdr:nvPicPr>
        <xdr:cNvPr id="29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1646893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218</xdr:row>
      <xdr:rowOff>228600</xdr:rowOff>
    </xdr:from>
    <xdr:to>
      <xdr:col>10</xdr:col>
      <xdr:colOff>260350</xdr:colOff>
      <xdr:row>218</xdr:row>
      <xdr:rowOff>447675</xdr:rowOff>
    </xdr:to>
    <xdr:pic>
      <xdr:nvPicPr>
        <xdr:cNvPr id="29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64630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218</xdr:row>
      <xdr:rowOff>231775</xdr:rowOff>
    </xdr:from>
    <xdr:to>
      <xdr:col>10</xdr:col>
      <xdr:colOff>539750</xdr:colOff>
      <xdr:row>218</xdr:row>
      <xdr:rowOff>450850</xdr:rowOff>
    </xdr:to>
    <xdr:pic>
      <xdr:nvPicPr>
        <xdr:cNvPr id="29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64633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29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223</xdr:row>
      <xdr:rowOff>257175</xdr:rowOff>
    </xdr:from>
    <xdr:to>
      <xdr:col>10</xdr:col>
      <xdr:colOff>514350</xdr:colOff>
      <xdr:row>223</xdr:row>
      <xdr:rowOff>476250</xdr:rowOff>
    </xdr:to>
    <xdr:pic>
      <xdr:nvPicPr>
        <xdr:cNvPr id="30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223</xdr:row>
      <xdr:rowOff>257175</xdr:rowOff>
    </xdr:from>
    <xdr:to>
      <xdr:col>3</xdr:col>
      <xdr:colOff>514350</xdr:colOff>
      <xdr:row>223</xdr:row>
      <xdr:rowOff>476250</xdr:rowOff>
    </xdr:to>
    <xdr:pic>
      <xdr:nvPicPr>
        <xdr:cNvPr id="30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223</xdr:row>
      <xdr:rowOff>257175</xdr:rowOff>
    </xdr:from>
    <xdr:to>
      <xdr:col>3</xdr:col>
      <xdr:colOff>514350</xdr:colOff>
      <xdr:row>223</xdr:row>
      <xdr:rowOff>476250</xdr:rowOff>
    </xdr:to>
    <xdr:pic>
      <xdr:nvPicPr>
        <xdr:cNvPr id="30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223</xdr:row>
      <xdr:rowOff>257175</xdr:rowOff>
    </xdr:from>
    <xdr:to>
      <xdr:col>10</xdr:col>
      <xdr:colOff>514350</xdr:colOff>
      <xdr:row>223</xdr:row>
      <xdr:rowOff>476250</xdr:rowOff>
    </xdr:to>
    <xdr:pic>
      <xdr:nvPicPr>
        <xdr:cNvPr id="30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223</xdr:row>
      <xdr:rowOff>257175</xdr:rowOff>
    </xdr:from>
    <xdr:to>
      <xdr:col>3</xdr:col>
      <xdr:colOff>514350</xdr:colOff>
      <xdr:row>223</xdr:row>
      <xdr:rowOff>476250</xdr:rowOff>
    </xdr:to>
    <xdr:pic>
      <xdr:nvPicPr>
        <xdr:cNvPr id="30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223</xdr:row>
      <xdr:rowOff>257175</xdr:rowOff>
    </xdr:from>
    <xdr:to>
      <xdr:col>3</xdr:col>
      <xdr:colOff>514350</xdr:colOff>
      <xdr:row>223</xdr:row>
      <xdr:rowOff>476250</xdr:rowOff>
    </xdr:to>
    <xdr:pic>
      <xdr:nvPicPr>
        <xdr:cNvPr id="30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223</xdr:row>
      <xdr:rowOff>257175</xdr:rowOff>
    </xdr:from>
    <xdr:to>
      <xdr:col>10</xdr:col>
      <xdr:colOff>514350</xdr:colOff>
      <xdr:row>223</xdr:row>
      <xdr:rowOff>476250</xdr:rowOff>
    </xdr:to>
    <xdr:pic>
      <xdr:nvPicPr>
        <xdr:cNvPr id="30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223</xdr:row>
      <xdr:rowOff>257175</xdr:rowOff>
    </xdr:from>
    <xdr:to>
      <xdr:col>3</xdr:col>
      <xdr:colOff>514350</xdr:colOff>
      <xdr:row>223</xdr:row>
      <xdr:rowOff>476250</xdr:rowOff>
    </xdr:to>
    <xdr:pic>
      <xdr:nvPicPr>
        <xdr:cNvPr id="30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223</xdr:row>
      <xdr:rowOff>257175</xdr:rowOff>
    </xdr:from>
    <xdr:to>
      <xdr:col>3</xdr:col>
      <xdr:colOff>514350</xdr:colOff>
      <xdr:row>223</xdr:row>
      <xdr:rowOff>476250</xdr:rowOff>
    </xdr:to>
    <xdr:pic>
      <xdr:nvPicPr>
        <xdr:cNvPr id="30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223</xdr:row>
      <xdr:rowOff>257175</xdr:rowOff>
    </xdr:from>
    <xdr:to>
      <xdr:col>10</xdr:col>
      <xdr:colOff>514350</xdr:colOff>
      <xdr:row>223</xdr:row>
      <xdr:rowOff>476250</xdr:rowOff>
    </xdr:to>
    <xdr:pic>
      <xdr:nvPicPr>
        <xdr:cNvPr id="30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223</xdr:row>
      <xdr:rowOff>257175</xdr:rowOff>
    </xdr:from>
    <xdr:to>
      <xdr:col>3</xdr:col>
      <xdr:colOff>514350</xdr:colOff>
      <xdr:row>223</xdr:row>
      <xdr:rowOff>476250</xdr:rowOff>
    </xdr:to>
    <xdr:pic>
      <xdr:nvPicPr>
        <xdr:cNvPr id="30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223</xdr:row>
      <xdr:rowOff>257175</xdr:rowOff>
    </xdr:from>
    <xdr:to>
      <xdr:col>3</xdr:col>
      <xdr:colOff>514350</xdr:colOff>
      <xdr:row>223</xdr:row>
      <xdr:rowOff>476250</xdr:rowOff>
    </xdr:to>
    <xdr:pic>
      <xdr:nvPicPr>
        <xdr:cNvPr id="30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223</xdr:row>
      <xdr:rowOff>257175</xdr:rowOff>
    </xdr:from>
    <xdr:to>
      <xdr:col>3</xdr:col>
      <xdr:colOff>514350</xdr:colOff>
      <xdr:row>223</xdr:row>
      <xdr:rowOff>476250</xdr:rowOff>
    </xdr:to>
    <xdr:pic>
      <xdr:nvPicPr>
        <xdr:cNvPr id="30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223</xdr:row>
      <xdr:rowOff>257175</xdr:rowOff>
    </xdr:from>
    <xdr:to>
      <xdr:col>10</xdr:col>
      <xdr:colOff>514350</xdr:colOff>
      <xdr:row>223</xdr:row>
      <xdr:rowOff>476250</xdr:rowOff>
    </xdr:to>
    <xdr:pic>
      <xdr:nvPicPr>
        <xdr:cNvPr id="30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223</xdr:row>
      <xdr:rowOff>257175</xdr:rowOff>
    </xdr:from>
    <xdr:to>
      <xdr:col>3</xdr:col>
      <xdr:colOff>514350</xdr:colOff>
      <xdr:row>223</xdr:row>
      <xdr:rowOff>476250</xdr:rowOff>
    </xdr:to>
    <xdr:pic>
      <xdr:nvPicPr>
        <xdr:cNvPr id="30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223</xdr:row>
      <xdr:rowOff>257175</xdr:rowOff>
    </xdr:from>
    <xdr:to>
      <xdr:col>3</xdr:col>
      <xdr:colOff>514350</xdr:colOff>
      <xdr:row>223</xdr:row>
      <xdr:rowOff>476250</xdr:rowOff>
    </xdr:to>
    <xdr:pic>
      <xdr:nvPicPr>
        <xdr:cNvPr id="30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223</xdr:row>
      <xdr:rowOff>257175</xdr:rowOff>
    </xdr:from>
    <xdr:to>
      <xdr:col>10</xdr:col>
      <xdr:colOff>514350</xdr:colOff>
      <xdr:row>223</xdr:row>
      <xdr:rowOff>476250</xdr:rowOff>
    </xdr:to>
    <xdr:pic>
      <xdr:nvPicPr>
        <xdr:cNvPr id="30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223</xdr:row>
      <xdr:rowOff>257175</xdr:rowOff>
    </xdr:from>
    <xdr:to>
      <xdr:col>3</xdr:col>
      <xdr:colOff>514350</xdr:colOff>
      <xdr:row>223</xdr:row>
      <xdr:rowOff>476250</xdr:rowOff>
    </xdr:to>
    <xdr:pic>
      <xdr:nvPicPr>
        <xdr:cNvPr id="30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223</xdr:row>
      <xdr:rowOff>257175</xdr:rowOff>
    </xdr:from>
    <xdr:to>
      <xdr:col>3</xdr:col>
      <xdr:colOff>514350</xdr:colOff>
      <xdr:row>223</xdr:row>
      <xdr:rowOff>476250</xdr:rowOff>
    </xdr:to>
    <xdr:pic>
      <xdr:nvPicPr>
        <xdr:cNvPr id="30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223</xdr:row>
      <xdr:rowOff>257175</xdr:rowOff>
    </xdr:from>
    <xdr:to>
      <xdr:col>10</xdr:col>
      <xdr:colOff>514350</xdr:colOff>
      <xdr:row>223</xdr:row>
      <xdr:rowOff>476250</xdr:rowOff>
    </xdr:to>
    <xdr:pic>
      <xdr:nvPicPr>
        <xdr:cNvPr id="30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223</xdr:row>
      <xdr:rowOff>257175</xdr:rowOff>
    </xdr:from>
    <xdr:to>
      <xdr:col>3</xdr:col>
      <xdr:colOff>514350</xdr:colOff>
      <xdr:row>223</xdr:row>
      <xdr:rowOff>476250</xdr:rowOff>
    </xdr:to>
    <xdr:pic>
      <xdr:nvPicPr>
        <xdr:cNvPr id="30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0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0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1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1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223</xdr:row>
      <xdr:rowOff>257175</xdr:rowOff>
    </xdr:from>
    <xdr:to>
      <xdr:col>3</xdr:col>
      <xdr:colOff>514350</xdr:colOff>
      <xdr:row>223</xdr:row>
      <xdr:rowOff>476250</xdr:rowOff>
    </xdr:to>
    <xdr:pic>
      <xdr:nvPicPr>
        <xdr:cNvPr id="31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1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223</xdr:row>
      <xdr:rowOff>257175</xdr:rowOff>
    </xdr:from>
    <xdr:to>
      <xdr:col>10</xdr:col>
      <xdr:colOff>514350</xdr:colOff>
      <xdr:row>223</xdr:row>
      <xdr:rowOff>476250</xdr:rowOff>
    </xdr:to>
    <xdr:pic>
      <xdr:nvPicPr>
        <xdr:cNvPr id="31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223</xdr:row>
      <xdr:rowOff>257175</xdr:rowOff>
    </xdr:from>
    <xdr:to>
      <xdr:col>3</xdr:col>
      <xdr:colOff>514350</xdr:colOff>
      <xdr:row>223</xdr:row>
      <xdr:rowOff>476250</xdr:rowOff>
    </xdr:to>
    <xdr:pic>
      <xdr:nvPicPr>
        <xdr:cNvPr id="31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1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1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1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1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1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223</xdr:row>
      <xdr:rowOff>257175</xdr:rowOff>
    </xdr:from>
    <xdr:to>
      <xdr:col>3</xdr:col>
      <xdr:colOff>514350</xdr:colOff>
      <xdr:row>223</xdr:row>
      <xdr:rowOff>476250</xdr:rowOff>
    </xdr:to>
    <xdr:pic>
      <xdr:nvPicPr>
        <xdr:cNvPr id="31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223</xdr:row>
      <xdr:rowOff>257175</xdr:rowOff>
    </xdr:from>
    <xdr:to>
      <xdr:col>10</xdr:col>
      <xdr:colOff>514350</xdr:colOff>
      <xdr:row>223</xdr:row>
      <xdr:rowOff>476250</xdr:rowOff>
    </xdr:to>
    <xdr:pic>
      <xdr:nvPicPr>
        <xdr:cNvPr id="31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223</xdr:row>
      <xdr:rowOff>257175</xdr:rowOff>
    </xdr:from>
    <xdr:to>
      <xdr:col>3</xdr:col>
      <xdr:colOff>514350</xdr:colOff>
      <xdr:row>223</xdr:row>
      <xdr:rowOff>476250</xdr:rowOff>
    </xdr:to>
    <xdr:pic>
      <xdr:nvPicPr>
        <xdr:cNvPr id="31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840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1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223</xdr:row>
      <xdr:rowOff>279400</xdr:rowOff>
    </xdr:from>
    <xdr:to>
      <xdr:col>10</xdr:col>
      <xdr:colOff>196850</xdr:colOff>
      <xdr:row>223</xdr:row>
      <xdr:rowOff>498475</xdr:rowOff>
    </xdr:to>
    <xdr:pic>
      <xdr:nvPicPr>
        <xdr:cNvPr id="31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223</xdr:row>
      <xdr:rowOff>279400</xdr:rowOff>
    </xdr:from>
    <xdr:to>
      <xdr:col>3</xdr:col>
      <xdr:colOff>196850</xdr:colOff>
      <xdr:row>223</xdr:row>
      <xdr:rowOff>498475</xdr:rowOff>
    </xdr:to>
    <xdr:pic>
      <xdr:nvPicPr>
        <xdr:cNvPr id="31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842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223</xdr:row>
      <xdr:rowOff>228600</xdr:rowOff>
    </xdr:from>
    <xdr:to>
      <xdr:col>3</xdr:col>
      <xdr:colOff>260350</xdr:colOff>
      <xdr:row>223</xdr:row>
      <xdr:rowOff>447675</xdr:rowOff>
    </xdr:to>
    <xdr:pic>
      <xdr:nvPicPr>
        <xdr:cNvPr id="31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68373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223</xdr:row>
      <xdr:rowOff>231775</xdr:rowOff>
    </xdr:from>
    <xdr:to>
      <xdr:col>3</xdr:col>
      <xdr:colOff>539750</xdr:colOff>
      <xdr:row>223</xdr:row>
      <xdr:rowOff>450850</xdr:rowOff>
    </xdr:to>
    <xdr:pic>
      <xdr:nvPicPr>
        <xdr:cNvPr id="31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68376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223</xdr:row>
      <xdr:rowOff>228600</xdr:rowOff>
    </xdr:from>
    <xdr:to>
      <xdr:col>10</xdr:col>
      <xdr:colOff>260350</xdr:colOff>
      <xdr:row>223</xdr:row>
      <xdr:rowOff>447675</xdr:rowOff>
    </xdr:to>
    <xdr:pic>
      <xdr:nvPicPr>
        <xdr:cNvPr id="31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68373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223</xdr:row>
      <xdr:rowOff>231775</xdr:rowOff>
    </xdr:from>
    <xdr:to>
      <xdr:col>10</xdr:col>
      <xdr:colOff>539750</xdr:colOff>
      <xdr:row>223</xdr:row>
      <xdr:rowOff>450850</xdr:rowOff>
    </xdr:to>
    <xdr:pic>
      <xdr:nvPicPr>
        <xdr:cNvPr id="31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68376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223</xdr:row>
      <xdr:rowOff>228600</xdr:rowOff>
    </xdr:from>
    <xdr:to>
      <xdr:col>3</xdr:col>
      <xdr:colOff>260350</xdr:colOff>
      <xdr:row>223</xdr:row>
      <xdr:rowOff>447675</xdr:rowOff>
    </xdr:to>
    <xdr:pic>
      <xdr:nvPicPr>
        <xdr:cNvPr id="31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68373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223</xdr:row>
      <xdr:rowOff>231775</xdr:rowOff>
    </xdr:from>
    <xdr:to>
      <xdr:col>3</xdr:col>
      <xdr:colOff>539750</xdr:colOff>
      <xdr:row>223</xdr:row>
      <xdr:rowOff>450850</xdr:rowOff>
    </xdr:to>
    <xdr:pic>
      <xdr:nvPicPr>
        <xdr:cNvPr id="31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68376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223</xdr:row>
      <xdr:rowOff>228600</xdr:rowOff>
    </xdr:from>
    <xdr:to>
      <xdr:col>3</xdr:col>
      <xdr:colOff>260350</xdr:colOff>
      <xdr:row>223</xdr:row>
      <xdr:rowOff>447675</xdr:rowOff>
    </xdr:to>
    <xdr:pic>
      <xdr:nvPicPr>
        <xdr:cNvPr id="31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68373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223</xdr:row>
      <xdr:rowOff>231775</xdr:rowOff>
    </xdr:from>
    <xdr:to>
      <xdr:col>3</xdr:col>
      <xdr:colOff>539750</xdr:colOff>
      <xdr:row>223</xdr:row>
      <xdr:rowOff>450850</xdr:rowOff>
    </xdr:to>
    <xdr:pic>
      <xdr:nvPicPr>
        <xdr:cNvPr id="31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68376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223</xdr:row>
      <xdr:rowOff>228600</xdr:rowOff>
    </xdr:from>
    <xdr:to>
      <xdr:col>10</xdr:col>
      <xdr:colOff>260350</xdr:colOff>
      <xdr:row>223</xdr:row>
      <xdr:rowOff>447675</xdr:rowOff>
    </xdr:to>
    <xdr:pic>
      <xdr:nvPicPr>
        <xdr:cNvPr id="31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68373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223</xdr:row>
      <xdr:rowOff>231775</xdr:rowOff>
    </xdr:from>
    <xdr:to>
      <xdr:col>10</xdr:col>
      <xdr:colOff>539750</xdr:colOff>
      <xdr:row>223</xdr:row>
      <xdr:rowOff>450850</xdr:rowOff>
    </xdr:to>
    <xdr:pic>
      <xdr:nvPicPr>
        <xdr:cNvPr id="31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68376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223</xdr:row>
      <xdr:rowOff>228600</xdr:rowOff>
    </xdr:from>
    <xdr:to>
      <xdr:col>3</xdr:col>
      <xdr:colOff>260350</xdr:colOff>
      <xdr:row>223</xdr:row>
      <xdr:rowOff>447675</xdr:rowOff>
    </xdr:to>
    <xdr:pic>
      <xdr:nvPicPr>
        <xdr:cNvPr id="31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68373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223</xdr:row>
      <xdr:rowOff>287804</xdr:rowOff>
    </xdr:from>
    <xdr:to>
      <xdr:col>3</xdr:col>
      <xdr:colOff>465044</xdr:colOff>
      <xdr:row>223</xdr:row>
      <xdr:rowOff>506879</xdr:rowOff>
    </xdr:to>
    <xdr:pic>
      <xdr:nvPicPr>
        <xdr:cNvPr id="31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16843262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223</xdr:row>
      <xdr:rowOff>228600</xdr:rowOff>
    </xdr:from>
    <xdr:to>
      <xdr:col>10</xdr:col>
      <xdr:colOff>260350</xdr:colOff>
      <xdr:row>223</xdr:row>
      <xdr:rowOff>447675</xdr:rowOff>
    </xdr:to>
    <xdr:pic>
      <xdr:nvPicPr>
        <xdr:cNvPr id="31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68373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223</xdr:row>
      <xdr:rowOff>231775</xdr:rowOff>
    </xdr:from>
    <xdr:to>
      <xdr:col>10</xdr:col>
      <xdr:colOff>539750</xdr:colOff>
      <xdr:row>223</xdr:row>
      <xdr:rowOff>450850</xdr:rowOff>
    </xdr:to>
    <xdr:pic>
      <xdr:nvPicPr>
        <xdr:cNvPr id="31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68376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1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235</xdr:row>
      <xdr:rowOff>257175</xdr:rowOff>
    </xdr:from>
    <xdr:to>
      <xdr:col>10</xdr:col>
      <xdr:colOff>514350</xdr:colOff>
      <xdr:row>235</xdr:row>
      <xdr:rowOff>476250</xdr:rowOff>
    </xdr:to>
    <xdr:pic>
      <xdr:nvPicPr>
        <xdr:cNvPr id="31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235</xdr:row>
      <xdr:rowOff>257175</xdr:rowOff>
    </xdr:from>
    <xdr:to>
      <xdr:col>3</xdr:col>
      <xdr:colOff>514350</xdr:colOff>
      <xdr:row>235</xdr:row>
      <xdr:rowOff>476250</xdr:rowOff>
    </xdr:to>
    <xdr:pic>
      <xdr:nvPicPr>
        <xdr:cNvPr id="31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235</xdr:row>
      <xdr:rowOff>257175</xdr:rowOff>
    </xdr:from>
    <xdr:to>
      <xdr:col>3</xdr:col>
      <xdr:colOff>514350</xdr:colOff>
      <xdr:row>235</xdr:row>
      <xdr:rowOff>476250</xdr:rowOff>
    </xdr:to>
    <xdr:pic>
      <xdr:nvPicPr>
        <xdr:cNvPr id="31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1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235</xdr:row>
      <xdr:rowOff>257175</xdr:rowOff>
    </xdr:from>
    <xdr:to>
      <xdr:col>10</xdr:col>
      <xdr:colOff>514350</xdr:colOff>
      <xdr:row>235</xdr:row>
      <xdr:rowOff>476250</xdr:rowOff>
    </xdr:to>
    <xdr:pic>
      <xdr:nvPicPr>
        <xdr:cNvPr id="31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235</xdr:row>
      <xdr:rowOff>257175</xdr:rowOff>
    </xdr:from>
    <xdr:to>
      <xdr:col>3</xdr:col>
      <xdr:colOff>514350</xdr:colOff>
      <xdr:row>235</xdr:row>
      <xdr:rowOff>476250</xdr:rowOff>
    </xdr:to>
    <xdr:pic>
      <xdr:nvPicPr>
        <xdr:cNvPr id="31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235</xdr:row>
      <xdr:rowOff>257175</xdr:rowOff>
    </xdr:from>
    <xdr:to>
      <xdr:col>3</xdr:col>
      <xdr:colOff>514350</xdr:colOff>
      <xdr:row>235</xdr:row>
      <xdr:rowOff>476250</xdr:rowOff>
    </xdr:to>
    <xdr:pic>
      <xdr:nvPicPr>
        <xdr:cNvPr id="31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1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235</xdr:row>
      <xdr:rowOff>257175</xdr:rowOff>
    </xdr:from>
    <xdr:to>
      <xdr:col>10</xdr:col>
      <xdr:colOff>514350</xdr:colOff>
      <xdr:row>235</xdr:row>
      <xdr:rowOff>476250</xdr:rowOff>
    </xdr:to>
    <xdr:pic>
      <xdr:nvPicPr>
        <xdr:cNvPr id="31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235</xdr:row>
      <xdr:rowOff>257175</xdr:rowOff>
    </xdr:from>
    <xdr:to>
      <xdr:col>3</xdr:col>
      <xdr:colOff>514350</xdr:colOff>
      <xdr:row>235</xdr:row>
      <xdr:rowOff>476250</xdr:rowOff>
    </xdr:to>
    <xdr:pic>
      <xdr:nvPicPr>
        <xdr:cNvPr id="31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235</xdr:row>
      <xdr:rowOff>257175</xdr:rowOff>
    </xdr:from>
    <xdr:to>
      <xdr:col>3</xdr:col>
      <xdr:colOff>514350</xdr:colOff>
      <xdr:row>235</xdr:row>
      <xdr:rowOff>476250</xdr:rowOff>
    </xdr:to>
    <xdr:pic>
      <xdr:nvPicPr>
        <xdr:cNvPr id="31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1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235</xdr:row>
      <xdr:rowOff>257175</xdr:rowOff>
    </xdr:from>
    <xdr:to>
      <xdr:col>10</xdr:col>
      <xdr:colOff>514350</xdr:colOff>
      <xdr:row>235</xdr:row>
      <xdr:rowOff>476250</xdr:rowOff>
    </xdr:to>
    <xdr:pic>
      <xdr:nvPicPr>
        <xdr:cNvPr id="31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235</xdr:row>
      <xdr:rowOff>257175</xdr:rowOff>
    </xdr:from>
    <xdr:to>
      <xdr:col>3</xdr:col>
      <xdr:colOff>514350</xdr:colOff>
      <xdr:row>235</xdr:row>
      <xdr:rowOff>476250</xdr:rowOff>
    </xdr:to>
    <xdr:pic>
      <xdr:nvPicPr>
        <xdr:cNvPr id="31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235</xdr:row>
      <xdr:rowOff>257175</xdr:rowOff>
    </xdr:from>
    <xdr:to>
      <xdr:col>3</xdr:col>
      <xdr:colOff>514350</xdr:colOff>
      <xdr:row>235</xdr:row>
      <xdr:rowOff>476250</xdr:rowOff>
    </xdr:to>
    <xdr:pic>
      <xdr:nvPicPr>
        <xdr:cNvPr id="31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1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1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1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1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1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1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1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1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235</xdr:row>
      <xdr:rowOff>257175</xdr:rowOff>
    </xdr:from>
    <xdr:to>
      <xdr:col>3</xdr:col>
      <xdr:colOff>514350</xdr:colOff>
      <xdr:row>235</xdr:row>
      <xdr:rowOff>476250</xdr:rowOff>
    </xdr:to>
    <xdr:pic>
      <xdr:nvPicPr>
        <xdr:cNvPr id="32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235</xdr:row>
      <xdr:rowOff>257175</xdr:rowOff>
    </xdr:from>
    <xdr:to>
      <xdr:col>10</xdr:col>
      <xdr:colOff>514350</xdr:colOff>
      <xdr:row>235</xdr:row>
      <xdr:rowOff>476250</xdr:rowOff>
    </xdr:to>
    <xdr:pic>
      <xdr:nvPicPr>
        <xdr:cNvPr id="32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235</xdr:row>
      <xdr:rowOff>257175</xdr:rowOff>
    </xdr:from>
    <xdr:to>
      <xdr:col>3</xdr:col>
      <xdr:colOff>514350</xdr:colOff>
      <xdr:row>235</xdr:row>
      <xdr:rowOff>476250</xdr:rowOff>
    </xdr:to>
    <xdr:pic>
      <xdr:nvPicPr>
        <xdr:cNvPr id="32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235</xdr:row>
      <xdr:rowOff>257175</xdr:rowOff>
    </xdr:from>
    <xdr:to>
      <xdr:col>3</xdr:col>
      <xdr:colOff>514350</xdr:colOff>
      <xdr:row>235</xdr:row>
      <xdr:rowOff>476250</xdr:rowOff>
    </xdr:to>
    <xdr:pic>
      <xdr:nvPicPr>
        <xdr:cNvPr id="32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235</xdr:row>
      <xdr:rowOff>257175</xdr:rowOff>
    </xdr:from>
    <xdr:to>
      <xdr:col>10</xdr:col>
      <xdr:colOff>514350</xdr:colOff>
      <xdr:row>235</xdr:row>
      <xdr:rowOff>476250</xdr:rowOff>
    </xdr:to>
    <xdr:pic>
      <xdr:nvPicPr>
        <xdr:cNvPr id="32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235</xdr:row>
      <xdr:rowOff>257175</xdr:rowOff>
    </xdr:from>
    <xdr:to>
      <xdr:col>3</xdr:col>
      <xdr:colOff>514350</xdr:colOff>
      <xdr:row>235</xdr:row>
      <xdr:rowOff>476250</xdr:rowOff>
    </xdr:to>
    <xdr:pic>
      <xdr:nvPicPr>
        <xdr:cNvPr id="32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235</xdr:row>
      <xdr:rowOff>257175</xdr:rowOff>
    </xdr:from>
    <xdr:to>
      <xdr:col>3</xdr:col>
      <xdr:colOff>514350</xdr:colOff>
      <xdr:row>235</xdr:row>
      <xdr:rowOff>476250</xdr:rowOff>
    </xdr:to>
    <xdr:pic>
      <xdr:nvPicPr>
        <xdr:cNvPr id="32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235</xdr:row>
      <xdr:rowOff>257175</xdr:rowOff>
    </xdr:from>
    <xdr:to>
      <xdr:col>10</xdr:col>
      <xdr:colOff>514350</xdr:colOff>
      <xdr:row>235</xdr:row>
      <xdr:rowOff>476250</xdr:rowOff>
    </xdr:to>
    <xdr:pic>
      <xdr:nvPicPr>
        <xdr:cNvPr id="32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235</xdr:row>
      <xdr:rowOff>257175</xdr:rowOff>
    </xdr:from>
    <xdr:to>
      <xdr:col>3</xdr:col>
      <xdr:colOff>514350</xdr:colOff>
      <xdr:row>235</xdr:row>
      <xdr:rowOff>476250</xdr:rowOff>
    </xdr:to>
    <xdr:pic>
      <xdr:nvPicPr>
        <xdr:cNvPr id="32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235</xdr:row>
      <xdr:rowOff>257175</xdr:rowOff>
    </xdr:from>
    <xdr:to>
      <xdr:col>3</xdr:col>
      <xdr:colOff>514350</xdr:colOff>
      <xdr:row>235</xdr:row>
      <xdr:rowOff>476250</xdr:rowOff>
    </xdr:to>
    <xdr:pic>
      <xdr:nvPicPr>
        <xdr:cNvPr id="32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235</xdr:row>
      <xdr:rowOff>257175</xdr:rowOff>
    </xdr:from>
    <xdr:to>
      <xdr:col>10</xdr:col>
      <xdr:colOff>514350</xdr:colOff>
      <xdr:row>235</xdr:row>
      <xdr:rowOff>476250</xdr:rowOff>
    </xdr:to>
    <xdr:pic>
      <xdr:nvPicPr>
        <xdr:cNvPr id="32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235</xdr:row>
      <xdr:rowOff>257175</xdr:rowOff>
    </xdr:from>
    <xdr:to>
      <xdr:col>3</xdr:col>
      <xdr:colOff>514350</xdr:colOff>
      <xdr:row>235</xdr:row>
      <xdr:rowOff>476250</xdr:rowOff>
    </xdr:to>
    <xdr:pic>
      <xdr:nvPicPr>
        <xdr:cNvPr id="32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235</xdr:row>
      <xdr:rowOff>257175</xdr:rowOff>
    </xdr:from>
    <xdr:to>
      <xdr:col>3</xdr:col>
      <xdr:colOff>514350</xdr:colOff>
      <xdr:row>235</xdr:row>
      <xdr:rowOff>476250</xdr:rowOff>
    </xdr:to>
    <xdr:pic>
      <xdr:nvPicPr>
        <xdr:cNvPr id="32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235</xdr:row>
      <xdr:rowOff>257175</xdr:rowOff>
    </xdr:from>
    <xdr:to>
      <xdr:col>10</xdr:col>
      <xdr:colOff>514350</xdr:colOff>
      <xdr:row>235</xdr:row>
      <xdr:rowOff>476250</xdr:rowOff>
    </xdr:to>
    <xdr:pic>
      <xdr:nvPicPr>
        <xdr:cNvPr id="32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235</xdr:row>
      <xdr:rowOff>257175</xdr:rowOff>
    </xdr:from>
    <xdr:to>
      <xdr:col>3</xdr:col>
      <xdr:colOff>514350</xdr:colOff>
      <xdr:row>235</xdr:row>
      <xdr:rowOff>476250</xdr:rowOff>
    </xdr:to>
    <xdr:pic>
      <xdr:nvPicPr>
        <xdr:cNvPr id="32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753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235</xdr:row>
      <xdr:rowOff>279400</xdr:rowOff>
    </xdr:from>
    <xdr:to>
      <xdr:col>10</xdr:col>
      <xdr:colOff>196850</xdr:colOff>
      <xdr:row>235</xdr:row>
      <xdr:rowOff>498475</xdr:rowOff>
    </xdr:to>
    <xdr:pic>
      <xdr:nvPicPr>
        <xdr:cNvPr id="32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235</xdr:row>
      <xdr:rowOff>279400</xdr:rowOff>
    </xdr:from>
    <xdr:to>
      <xdr:col>3</xdr:col>
      <xdr:colOff>196850</xdr:colOff>
      <xdr:row>235</xdr:row>
      <xdr:rowOff>498475</xdr:rowOff>
    </xdr:to>
    <xdr:pic>
      <xdr:nvPicPr>
        <xdr:cNvPr id="32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755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235</xdr:row>
      <xdr:rowOff>228600</xdr:rowOff>
    </xdr:from>
    <xdr:to>
      <xdr:col>3</xdr:col>
      <xdr:colOff>260350</xdr:colOff>
      <xdr:row>235</xdr:row>
      <xdr:rowOff>447675</xdr:rowOff>
    </xdr:to>
    <xdr:pic>
      <xdr:nvPicPr>
        <xdr:cNvPr id="32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7750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235</xdr:row>
      <xdr:rowOff>231775</xdr:rowOff>
    </xdr:from>
    <xdr:to>
      <xdr:col>3</xdr:col>
      <xdr:colOff>539750</xdr:colOff>
      <xdr:row>235</xdr:row>
      <xdr:rowOff>450850</xdr:rowOff>
    </xdr:to>
    <xdr:pic>
      <xdr:nvPicPr>
        <xdr:cNvPr id="32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77511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235</xdr:row>
      <xdr:rowOff>228600</xdr:rowOff>
    </xdr:from>
    <xdr:to>
      <xdr:col>10</xdr:col>
      <xdr:colOff>260350</xdr:colOff>
      <xdr:row>235</xdr:row>
      <xdr:rowOff>447675</xdr:rowOff>
    </xdr:to>
    <xdr:pic>
      <xdr:nvPicPr>
        <xdr:cNvPr id="32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7750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235</xdr:row>
      <xdr:rowOff>231775</xdr:rowOff>
    </xdr:from>
    <xdr:to>
      <xdr:col>10</xdr:col>
      <xdr:colOff>539750</xdr:colOff>
      <xdr:row>235</xdr:row>
      <xdr:rowOff>450850</xdr:rowOff>
    </xdr:to>
    <xdr:pic>
      <xdr:nvPicPr>
        <xdr:cNvPr id="32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77511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235</xdr:row>
      <xdr:rowOff>228600</xdr:rowOff>
    </xdr:from>
    <xdr:to>
      <xdr:col>3</xdr:col>
      <xdr:colOff>260350</xdr:colOff>
      <xdr:row>235</xdr:row>
      <xdr:rowOff>447675</xdr:rowOff>
    </xdr:to>
    <xdr:pic>
      <xdr:nvPicPr>
        <xdr:cNvPr id="32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7750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235</xdr:row>
      <xdr:rowOff>231775</xdr:rowOff>
    </xdr:from>
    <xdr:to>
      <xdr:col>3</xdr:col>
      <xdr:colOff>539750</xdr:colOff>
      <xdr:row>235</xdr:row>
      <xdr:rowOff>450850</xdr:rowOff>
    </xdr:to>
    <xdr:pic>
      <xdr:nvPicPr>
        <xdr:cNvPr id="33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77511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235</xdr:row>
      <xdr:rowOff>228600</xdr:rowOff>
    </xdr:from>
    <xdr:to>
      <xdr:col>3</xdr:col>
      <xdr:colOff>260350</xdr:colOff>
      <xdr:row>235</xdr:row>
      <xdr:rowOff>447675</xdr:rowOff>
    </xdr:to>
    <xdr:pic>
      <xdr:nvPicPr>
        <xdr:cNvPr id="33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7750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235</xdr:row>
      <xdr:rowOff>231775</xdr:rowOff>
    </xdr:from>
    <xdr:to>
      <xdr:col>3</xdr:col>
      <xdr:colOff>539750</xdr:colOff>
      <xdr:row>235</xdr:row>
      <xdr:rowOff>450850</xdr:rowOff>
    </xdr:to>
    <xdr:pic>
      <xdr:nvPicPr>
        <xdr:cNvPr id="33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77511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235</xdr:row>
      <xdr:rowOff>228600</xdr:rowOff>
    </xdr:from>
    <xdr:to>
      <xdr:col>10</xdr:col>
      <xdr:colOff>260350</xdr:colOff>
      <xdr:row>235</xdr:row>
      <xdr:rowOff>447675</xdr:rowOff>
    </xdr:to>
    <xdr:pic>
      <xdr:nvPicPr>
        <xdr:cNvPr id="33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7750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235</xdr:row>
      <xdr:rowOff>231775</xdr:rowOff>
    </xdr:from>
    <xdr:to>
      <xdr:col>10</xdr:col>
      <xdr:colOff>539750</xdr:colOff>
      <xdr:row>235</xdr:row>
      <xdr:rowOff>450850</xdr:rowOff>
    </xdr:to>
    <xdr:pic>
      <xdr:nvPicPr>
        <xdr:cNvPr id="33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77511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235</xdr:row>
      <xdr:rowOff>228600</xdr:rowOff>
    </xdr:from>
    <xdr:to>
      <xdr:col>3</xdr:col>
      <xdr:colOff>260350</xdr:colOff>
      <xdr:row>235</xdr:row>
      <xdr:rowOff>447675</xdr:rowOff>
    </xdr:to>
    <xdr:pic>
      <xdr:nvPicPr>
        <xdr:cNvPr id="33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7750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235</xdr:row>
      <xdr:rowOff>287804</xdr:rowOff>
    </xdr:from>
    <xdr:to>
      <xdr:col>3</xdr:col>
      <xdr:colOff>465044</xdr:colOff>
      <xdr:row>235</xdr:row>
      <xdr:rowOff>506879</xdr:rowOff>
    </xdr:to>
    <xdr:pic>
      <xdr:nvPicPr>
        <xdr:cNvPr id="33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1775671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235</xdr:row>
      <xdr:rowOff>228600</xdr:rowOff>
    </xdr:from>
    <xdr:to>
      <xdr:col>10</xdr:col>
      <xdr:colOff>260350</xdr:colOff>
      <xdr:row>235</xdr:row>
      <xdr:rowOff>447675</xdr:rowOff>
    </xdr:to>
    <xdr:pic>
      <xdr:nvPicPr>
        <xdr:cNvPr id="33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77507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235</xdr:row>
      <xdr:rowOff>231775</xdr:rowOff>
    </xdr:from>
    <xdr:to>
      <xdr:col>10</xdr:col>
      <xdr:colOff>539750</xdr:colOff>
      <xdr:row>235</xdr:row>
      <xdr:rowOff>450850</xdr:rowOff>
    </xdr:to>
    <xdr:pic>
      <xdr:nvPicPr>
        <xdr:cNvPr id="33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77511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239</xdr:row>
      <xdr:rowOff>279400</xdr:rowOff>
    </xdr:from>
    <xdr:to>
      <xdr:col>10</xdr:col>
      <xdr:colOff>196850</xdr:colOff>
      <xdr:row>239</xdr:row>
      <xdr:rowOff>498475</xdr:rowOff>
    </xdr:to>
    <xdr:pic>
      <xdr:nvPicPr>
        <xdr:cNvPr id="33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0482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239</xdr:row>
      <xdr:rowOff>257175</xdr:rowOff>
    </xdr:from>
    <xdr:to>
      <xdr:col>10</xdr:col>
      <xdr:colOff>514350</xdr:colOff>
      <xdr:row>239</xdr:row>
      <xdr:rowOff>476250</xdr:rowOff>
    </xdr:to>
    <xdr:pic>
      <xdr:nvPicPr>
        <xdr:cNvPr id="33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80460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239</xdr:row>
      <xdr:rowOff>279400</xdr:rowOff>
    </xdr:from>
    <xdr:to>
      <xdr:col>3</xdr:col>
      <xdr:colOff>196850</xdr:colOff>
      <xdr:row>239</xdr:row>
      <xdr:rowOff>498475</xdr:rowOff>
    </xdr:to>
    <xdr:pic>
      <xdr:nvPicPr>
        <xdr:cNvPr id="33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0482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239</xdr:row>
      <xdr:rowOff>257175</xdr:rowOff>
    </xdr:from>
    <xdr:to>
      <xdr:col>3</xdr:col>
      <xdr:colOff>514350</xdr:colOff>
      <xdr:row>239</xdr:row>
      <xdr:rowOff>476250</xdr:rowOff>
    </xdr:to>
    <xdr:pic>
      <xdr:nvPicPr>
        <xdr:cNvPr id="33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0460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239</xdr:row>
      <xdr:rowOff>279400</xdr:rowOff>
    </xdr:from>
    <xdr:to>
      <xdr:col>3</xdr:col>
      <xdr:colOff>196850</xdr:colOff>
      <xdr:row>239</xdr:row>
      <xdr:rowOff>498475</xdr:rowOff>
    </xdr:to>
    <xdr:pic>
      <xdr:nvPicPr>
        <xdr:cNvPr id="33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0482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239</xdr:row>
      <xdr:rowOff>257175</xdr:rowOff>
    </xdr:from>
    <xdr:to>
      <xdr:col>3</xdr:col>
      <xdr:colOff>514350</xdr:colOff>
      <xdr:row>239</xdr:row>
      <xdr:rowOff>476250</xdr:rowOff>
    </xdr:to>
    <xdr:pic>
      <xdr:nvPicPr>
        <xdr:cNvPr id="33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0460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244</xdr:row>
      <xdr:rowOff>257175</xdr:rowOff>
    </xdr:from>
    <xdr:to>
      <xdr:col>10</xdr:col>
      <xdr:colOff>514350</xdr:colOff>
      <xdr:row>244</xdr:row>
      <xdr:rowOff>476250</xdr:rowOff>
    </xdr:to>
    <xdr:pic>
      <xdr:nvPicPr>
        <xdr:cNvPr id="33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244</xdr:row>
      <xdr:rowOff>257175</xdr:rowOff>
    </xdr:from>
    <xdr:to>
      <xdr:col>3</xdr:col>
      <xdr:colOff>514350</xdr:colOff>
      <xdr:row>244</xdr:row>
      <xdr:rowOff>476250</xdr:rowOff>
    </xdr:to>
    <xdr:pic>
      <xdr:nvPicPr>
        <xdr:cNvPr id="33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244</xdr:row>
      <xdr:rowOff>257175</xdr:rowOff>
    </xdr:from>
    <xdr:to>
      <xdr:col>3</xdr:col>
      <xdr:colOff>514350</xdr:colOff>
      <xdr:row>244</xdr:row>
      <xdr:rowOff>476250</xdr:rowOff>
    </xdr:to>
    <xdr:pic>
      <xdr:nvPicPr>
        <xdr:cNvPr id="33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244</xdr:row>
      <xdr:rowOff>257175</xdr:rowOff>
    </xdr:from>
    <xdr:to>
      <xdr:col>10</xdr:col>
      <xdr:colOff>514350</xdr:colOff>
      <xdr:row>244</xdr:row>
      <xdr:rowOff>476250</xdr:rowOff>
    </xdr:to>
    <xdr:pic>
      <xdr:nvPicPr>
        <xdr:cNvPr id="33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244</xdr:row>
      <xdr:rowOff>257175</xdr:rowOff>
    </xdr:from>
    <xdr:to>
      <xdr:col>3</xdr:col>
      <xdr:colOff>514350</xdr:colOff>
      <xdr:row>244</xdr:row>
      <xdr:rowOff>476250</xdr:rowOff>
    </xdr:to>
    <xdr:pic>
      <xdr:nvPicPr>
        <xdr:cNvPr id="33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244</xdr:row>
      <xdr:rowOff>257175</xdr:rowOff>
    </xdr:from>
    <xdr:to>
      <xdr:col>3</xdr:col>
      <xdr:colOff>514350</xdr:colOff>
      <xdr:row>244</xdr:row>
      <xdr:rowOff>476250</xdr:rowOff>
    </xdr:to>
    <xdr:pic>
      <xdr:nvPicPr>
        <xdr:cNvPr id="33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244</xdr:row>
      <xdr:rowOff>257175</xdr:rowOff>
    </xdr:from>
    <xdr:to>
      <xdr:col>10</xdr:col>
      <xdr:colOff>514350</xdr:colOff>
      <xdr:row>244</xdr:row>
      <xdr:rowOff>476250</xdr:rowOff>
    </xdr:to>
    <xdr:pic>
      <xdr:nvPicPr>
        <xdr:cNvPr id="33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244</xdr:row>
      <xdr:rowOff>257175</xdr:rowOff>
    </xdr:from>
    <xdr:to>
      <xdr:col>3</xdr:col>
      <xdr:colOff>514350</xdr:colOff>
      <xdr:row>244</xdr:row>
      <xdr:rowOff>476250</xdr:rowOff>
    </xdr:to>
    <xdr:pic>
      <xdr:nvPicPr>
        <xdr:cNvPr id="33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244</xdr:row>
      <xdr:rowOff>257175</xdr:rowOff>
    </xdr:from>
    <xdr:to>
      <xdr:col>3</xdr:col>
      <xdr:colOff>514350</xdr:colOff>
      <xdr:row>244</xdr:row>
      <xdr:rowOff>476250</xdr:rowOff>
    </xdr:to>
    <xdr:pic>
      <xdr:nvPicPr>
        <xdr:cNvPr id="33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244</xdr:row>
      <xdr:rowOff>257175</xdr:rowOff>
    </xdr:from>
    <xdr:to>
      <xdr:col>10</xdr:col>
      <xdr:colOff>514350</xdr:colOff>
      <xdr:row>244</xdr:row>
      <xdr:rowOff>476250</xdr:rowOff>
    </xdr:to>
    <xdr:pic>
      <xdr:nvPicPr>
        <xdr:cNvPr id="33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244</xdr:row>
      <xdr:rowOff>257175</xdr:rowOff>
    </xdr:from>
    <xdr:to>
      <xdr:col>3</xdr:col>
      <xdr:colOff>514350</xdr:colOff>
      <xdr:row>244</xdr:row>
      <xdr:rowOff>476250</xdr:rowOff>
    </xdr:to>
    <xdr:pic>
      <xdr:nvPicPr>
        <xdr:cNvPr id="33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244</xdr:row>
      <xdr:rowOff>257175</xdr:rowOff>
    </xdr:from>
    <xdr:to>
      <xdr:col>3</xdr:col>
      <xdr:colOff>514350</xdr:colOff>
      <xdr:row>244</xdr:row>
      <xdr:rowOff>476250</xdr:rowOff>
    </xdr:to>
    <xdr:pic>
      <xdr:nvPicPr>
        <xdr:cNvPr id="33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244</xdr:row>
      <xdr:rowOff>257175</xdr:rowOff>
    </xdr:from>
    <xdr:to>
      <xdr:col>3</xdr:col>
      <xdr:colOff>514350</xdr:colOff>
      <xdr:row>244</xdr:row>
      <xdr:rowOff>476250</xdr:rowOff>
    </xdr:to>
    <xdr:pic>
      <xdr:nvPicPr>
        <xdr:cNvPr id="33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244</xdr:row>
      <xdr:rowOff>257175</xdr:rowOff>
    </xdr:from>
    <xdr:to>
      <xdr:col>10</xdr:col>
      <xdr:colOff>514350</xdr:colOff>
      <xdr:row>244</xdr:row>
      <xdr:rowOff>476250</xdr:rowOff>
    </xdr:to>
    <xdr:pic>
      <xdr:nvPicPr>
        <xdr:cNvPr id="33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244</xdr:row>
      <xdr:rowOff>257175</xdr:rowOff>
    </xdr:from>
    <xdr:to>
      <xdr:col>3</xdr:col>
      <xdr:colOff>514350</xdr:colOff>
      <xdr:row>244</xdr:row>
      <xdr:rowOff>476250</xdr:rowOff>
    </xdr:to>
    <xdr:pic>
      <xdr:nvPicPr>
        <xdr:cNvPr id="33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244</xdr:row>
      <xdr:rowOff>257175</xdr:rowOff>
    </xdr:from>
    <xdr:to>
      <xdr:col>3</xdr:col>
      <xdr:colOff>514350</xdr:colOff>
      <xdr:row>244</xdr:row>
      <xdr:rowOff>476250</xdr:rowOff>
    </xdr:to>
    <xdr:pic>
      <xdr:nvPicPr>
        <xdr:cNvPr id="33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244</xdr:row>
      <xdr:rowOff>257175</xdr:rowOff>
    </xdr:from>
    <xdr:to>
      <xdr:col>10</xdr:col>
      <xdr:colOff>514350</xdr:colOff>
      <xdr:row>244</xdr:row>
      <xdr:rowOff>476250</xdr:rowOff>
    </xdr:to>
    <xdr:pic>
      <xdr:nvPicPr>
        <xdr:cNvPr id="33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244</xdr:row>
      <xdr:rowOff>257175</xdr:rowOff>
    </xdr:from>
    <xdr:to>
      <xdr:col>3</xdr:col>
      <xdr:colOff>514350</xdr:colOff>
      <xdr:row>244</xdr:row>
      <xdr:rowOff>476250</xdr:rowOff>
    </xdr:to>
    <xdr:pic>
      <xdr:nvPicPr>
        <xdr:cNvPr id="33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3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3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4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4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4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244</xdr:row>
      <xdr:rowOff>257175</xdr:rowOff>
    </xdr:from>
    <xdr:to>
      <xdr:col>3</xdr:col>
      <xdr:colOff>514350</xdr:colOff>
      <xdr:row>244</xdr:row>
      <xdr:rowOff>476250</xdr:rowOff>
    </xdr:to>
    <xdr:pic>
      <xdr:nvPicPr>
        <xdr:cNvPr id="34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4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244</xdr:row>
      <xdr:rowOff>257175</xdr:rowOff>
    </xdr:from>
    <xdr:to>
      <xdr:col>10</xdr:col>
      <xdr:colOff>514350</xdr:colOff>
      <xdr:row>244</xdr:row>
      <xdr:rowOff>476250</xdr:rowOff>
    </xdr:to>
    <xdr:pic>
      <xdr:nvPicPr>
        <xdr:cNvPr id="34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244</xdr:row>
      <xdr:rowOff>257175</xdr:rowOff>
    </xdr:from>
    <xdr:to>
      <xdr:col>3</xdr:col>
      <xdr:colOff>514350</xdr:colOff>
      <xdr:row>244</xdr:row>
      <xdr:rowOff>476250</xdr:rowOff>
    </xdr:to>
    <xdr:pic>
      <xdr:nvPicPr>
        <xdr:cNvPr id="34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4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4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4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244</xdr:row>
      <xdr:rowOff>257175</xdr:rowOff>
    </xdr:from>
    <xdr:to>
      <xdr:col>3</xdr:col>
      <xdr:colOff>514350</xdr:colOff>
      <xdr:row>244</xdr:row>
      <xdr:rowOff>476250</xdr:rowOff>
    </xdr:to>
    <xdr:pic>
      <xdr:nvPicPr>
        <xdr:cNvPr id="34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4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244</xdr:row>
      <xdr:rowOff>257175</xdr:rowOff>
    </xdr:from>
    <xdr:to>
      <xdr:col>10</xdr:col>
      <xdr:colOff>514350</xdr:colOff>
      <xdr:row>244</xdr:row>
      <xdr:rowOff>476250</xdr:rowOff>
    </xdr:to>
    <xdr:pic>
      <xdr:nvPicPr>
        <xdr:cNvPr id="34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244</xdr:row>
      <xdr:rowOff>257175</xdr:rowOff>
    </xdr:from>
    <xdr:to>
      <xdr:col>3</xdr:col>
      <xdr:colOff>514350</xdr:colOff>
      <xdr:row>244</xdr:row>
      <xdr:rowOff>476250</xdr:rowOff>
    </xdr:to>
    <xdr:pic>
      <xdr:nvPicPr>
        <xdr:cNvPr id="34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4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4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4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4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4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244</xdr:row>
      <xdr:rowOff>257175</xdr:rowOff>
    </xdr:from>
    <xdr:to>
      <xdr:col>3</xdr:col>
      <xdr:colOff>514350</xdr:colOff>
      <xdr:row>244</xdr:row>
      <xdr:rowOff>476250</xdr:rowOff>
    </xdr:to>
    <xdr:pic>
      <xdr:nvPicPr>
        <xdr:cNvPr id="34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4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244</xdr:row>
      <xdr:rowOff>257175</xdr:rowOff>
    </xdr:from>
    <xdr:to>
      <xdr:col>10</xdr:col>
      <xdr:colOff>514350</xdr:colOff>
      <xdr:row>244</xdr:row>
      <xdr:rowOff>476250</xdr:rowOff>
    </xdr:to>
    <xdr:pic>
      <xdr:nvPicPr>
        <xdr:cNvPr id="34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244</xdr:row>
      <xdr:rowOff>257175</xdr:rowOff>
    </xdr:from>
    <xdr:to>
      <xdr:col>3</xdr:col>
      <xdr:colOff>514350</xdr:colOff>
      <xdr:row>244</xdr:row>
      <xdr:rowOff>476250</xdr:rowOff>
    </xdr:to>
    <xdr:pic>
      <xdr:nvPicPr>
        <xdr:cNvPr id="34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383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4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4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34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385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244</xdr:row>
      <xdr:rowOff>228600</xdr:rowOff>
    </xdr:from>
    <xdr:to>
      <xdr:col>3</xdr:col>
      <xdr:colOff>260350</xdr:colOff>
      <xdr:row>244</xdr:row>
      <xdr:rowOff>447675</xdr:rowOff>
    </xdr:to>
    <xdr:pic>
      <xdr:nvPicPr>
        <xdr:cNvPr id="34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8380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244</xdr:row>
      <xdr:rowOff>231775</xdr:rowOff>
    </xdr:from>
    <xdr:to>
      <xdr:col>3</xdr:col>
      <xdr:colOff>539750</xdr:colOff>
      <xdr:row>244</xdr:row>
      <xdr:rowOff>450850</xdr:rowOff>
    </xdr:to>
    <xdr:pic>
      <xdr:nvPicPr>
        <xdr:cNvPr id="34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8380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244</xdr:row>
      <xdr:rowOff>228600</xdr:rowOff>
    </xdr:from>
    <xdr:to>
      <xdr:col>10</xdr:col>
      <xdr:colOff>260350</xdr:colOff>
      <xdr:row>244</xdr:row>
      <xdr:rowOff>447675</xdr:rowOff>
    </xdr:to>
    <xdr:pic>
      <xdr:nvPicPr>
        <xdr:cNvPr id="34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8380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244</xdr:row>
      <xdr:rowOff>231775</xdr:rowOff>
    </xdr:from>
    <xdr:to>
      <xdr:col>10</xdr:col>
      <xdr:colOff>539750</xdr:colOff>
      <xdr:row>244</xdr:row>
      <xdr:rowOff>450850</xdr:rowOff>
    </xdr:to>
    <xdr:pic>
      <xdr:nvPicPr>
        <xdr:cNvPr id="34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8380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244</xdr:row>
      <xdr:rowOff>228600</xdr:rowOff>
    </xdr:from>
    <xdr:to>
      <xdr:col>3</xdr:col>
      <xdr:colOff>260350</xdr:colOff>
      <xdr:row>244</xdr:row>
      <xdr:rowOff>447675</xdr:rowOff>
    </xdr:to>
    <xdr:pic>
      <xdr:nvPicPr>
        <xdr:cNvPr id="34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8380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244</xdr:row>
      <xdr:rowOff>231775</xdr:rowOff>
    </xdr:from>
    <xdr:to>
      <xdr:col>3</xdr:col>
      <xdr:colOff>539750</xdr:colOff>
      <xdr:row>244</xdr:row>
      <xdr:rowOff>450850</xdr:rowOff>
    </xdr:to>
    <xdr:pic>
      <xdr:nvPicPr>
        <xdr:cNvPr id="34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8380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244</xdr:row>
      <xdr:rowOff>228600</xdr:rowOff>
    </xdr:from>
    <xdr:to>
      <xdr:col>3</xdr:col>
      <xdr:colOff>260350</xdr:colOff>
      <xdr:row>244</xdr:row>
      <xdr:rowOff>447675</xdr:rowOff>
    </xdr:to>
    <xdr:pic>
      <xdr:nvPicPr>
        <xdr:cNvPr id="34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8380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244</xdr:row>
      <xdr:rowOff>231775</xdr:rowOff>
    </xdr:from>
    <xdr:to>
      <xdr:col>3</xdr:col>
      <xdr:colOff>539750</xdr:colOff>
      <xdr:row>244</xdr:row>
      <xdr:rowOff>450850</xdr:rowOff>
    </xdr:to>
    <xdr:pic>
      <xdr:nvPicPr>
        <xdr:cNvPr id="34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8380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244</xdr:row>
      <xdr:rowOff>228600</xdr:rowOff>
    </xdr:from>
    <xdr:to>
      <xdr:col>10</xdr:col>
      <xdr:colOff>260350</xdr:colOff>
      <xdr:row>244</xdr:row>
      <xdr:rowOff>447675</xdr:rowOff>
    </xdr:to>
    <xdr:pic>
      <xdr:nvPicPr>
        <xdr:cNvPr id="34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8380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244</xdr:row>
      <xdr:rowOff>231775</xdr:rowOff>
    </xdr:from>
    <xdr:to>
      <xdr:col>10</xdr:col>
      <xdr:colOff>539750</xdr:colOff>
      <xdr:row>244</xdr:row>
      <xdr:rowOff>450850</xdr:rowOff>
    </xdr:to>
    <xdr:pic>
      <xdr:nvPicPr>
        <xdr:cNvPr id="34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8380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244</xdr:row>
      <xdr:rowOff>228600</xdr:rowOff>
    </xdr:from>
    <xdr:to>
      <xdr:col>3</xdr:col>
      <xdr:colOff>260350</xdr:colOff>
      <xdr:row>244</xdr:row>
      <xdr:rowOff>447675</xdr:rowOff>
    </xdr:to>
    <xdr:pic>
      <xdr:nvPicPr>
        <xdr:cNvPr id="34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8380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244</xdr:row>
      <xdr:rowOff>287804</xdr:rowOff>
    </xdr:from>
    <xdr:to>
      <xdr:col>3</xdr:col>
      <xdr:colOff>465044</xdr:colOff>
      <xdr:row>244</xdr:row>
      <xdr:rowOff>506879</xdr:rowOff>
    </xdr:to>
    <xdr:pic>
      <xdr:nvPicPr>
        <xdr:cNvPr id="34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18386312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244</xdr:row>
      <xdr:rowOff>228600</xdr:rowOff>
    </xdr:from>
    <xdr:to>
      <xdr:col>10</xdr:col>
      <xdr:colOff>260350</xdr:colOff>
      <xdr:row>244</xdr:row>
      <xdr:rowOff>447675</xdr:rowOff>
    </xdr:to>
    <xdr:pic>
      <xdr:nvPicPr>
        <xdr:cNvPr id="34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8380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244</xdr:row>
      <xdr:rowOff>231775</xdr:rowOff>
    </xdr:from>
    <xdr:to>
      <xdr:col>10</xdr:col>
      <xdr:colOff>539750</xdr:colOff>
      <xdr:row>244</xdr:row>
      <xdr:rowOff>450850</xdr:rowOff>
    </xdr:to>
    <xdr:pic>
      <xdr:nvPicPr>
        <xdr:cNvPr id="34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8380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248</xdr:row>
      <xdr:rowOff>279400</xdr:rowOff>
    </xdr:from>
    <xdr:to>
      <xdr:col>10</xdr:col>
      <xdr:colOff>196850</xdr:colOff>
      <xdr:row>248</xdr:row>
      <xdr:rowOff>498475</xdr:rowOff>
    </xdr:to>
    <xdr:pic>
      <xdr:nvPicPr>
        <xdr:cNvPr id="34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6969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248</xdr:row>
      <xdr:rowOff>257175</xdr:rowOff>
    </xdr:from>
    <xdr:to>
      <xdr:col>10</xdr:col>
      <xdr:colOff>514350</xdr:colOff>
      <xdr:row>248</xdr:row>
      <xdr:rowOff>476250</xdr:rowOff>
    </xdr:to>
    <xdr:pic>
      <xdr:nvPicPr>
        <xdr:cNvPr id="34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86947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248</xdr:row>
      <xdr:rowOff>279400</xdr:rowOff>
    </xdr:from>
    <xdr:to>
      <xdr:col>3</xdr:col>
      <xdr:colOff>196850</xdr:colOff>
      <xdr:row>248</xdr:row>
      <xdr:rowOff>498475</xdr:rowOff>
    </xdr:to>
    <xdr:pic>
      <xdr:nvPicPr>
        <xdr:cNvPr id="34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6969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248</xdr:row>
      <xdr:rowOff>257175</xdr:rowOff>
    </xdr:from>
    <xdr:to>
      <xdr:col>3</xdr:col>
      <xdr:colOff>514350</xdr:colOff>
      <xdr:row>248</xdr:row>
      <xdr:rowOff>476250</xdr:rowOff>
    </xdr:to>
    <xdr:pic>
      <xdr:nvPicPr>
        <xdr:cNvPr id="34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6947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248</xdr:row>
      <xdr:rowOff>279400</xdr:rowOff>
    </xdr:from>
    <xdr:to>
      <xdr:col>3</xdr:col>
      <xdr:colOff>196850</xdr:colOff>
      <xdr:row>248</xdr:row>
      <xdr:rowOff>498475</xdr:rowOff>
    </xdr:to>
    <xdr:pic>
      <xdr:nvPicPr>
        <xdr:cNvPr id="34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6969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248</xdr:row>
      <xdr:rowOff>257175</xdr:rowOff>
    </xdr:from>
    <xdr:to>
      <xdr:col>3</xdr:col>
      <xdr:colOff>514350</xdr:colOff>
      <xdr:row>248</xdr:row>
      <xdr:rowOff>476250</xdr:rowOff>
    </xdr:to>
    <xdr:pic>
      <xdr:nvPicPr>
        <xdr:cNvPr id="34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6947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248</xdr:row>
      <xdr:rowOff>279400</xdr:rowOff>
    </xdr:from>
    <xdr:to>
      <xdr:col>10</xdr:col>
      <xdr:colOff>196850</xdr:colOff>
      <xdr:row>248</xdr:row>
      <xdr:rowOff>498475</xdr:rowOff>
    </xdr:to>
    <xdr:pic>
      <xdr:nvPicPr>
        <xdr:cNvPr id="34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6969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248</xdr:row>
      <xdr:rowOff>257175</xdr:rowOff>
    </xdr:from>
    <xdr:to>
      <xdr:col>10</xdr:col>
      <xdr:colOff>514350</xdr:colOff>
      <xdr:row>248</xdr:row>
      <xdr:rowOff>476250</xdr:rowOff>
    </xdr:to>
    <xdr:pic>
      <xdr:nvPicPr>
        <xdr:cNvPr id="34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86947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248</xdr:row>
      <xdr:rowOff>279400</xdr:rowOff>
    </xdr:from>
    <xdr:to>
      <xdr:col>3</xdr:col>
      <xdr:colOff>196850</xdr:colOff>
      <xdr:row>248</xdr:row>
      <xdr:rowOff>498475</xdr:rowOff>
    </xdr:to>
    <xdr:pic>
      <xdr:nvPicPr>
        <xdr:cNvPr id="34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6969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248</xdr:row>
      <xdr:rowOff>257175</xdr:rowOff>
    </xdr:from>
    <xdr:to>
      <xdr:col>3</xdr:col>
      <xdr:colOff>514350</xdr:colOff>
      <xdr:row>248</xdr:row>
      <xdr:rowOff>476250</xdr:rowOff>
    </xdr:to>
    <xdr:pic>
      <xdr:nvPicPr>
        <xdr:cNvPr id="34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6947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248</xdr:row>
      <xdr:rowOff>279400</xdr:rowOff>
    </xdr:from>
    <xdr:to>
      <xdr:col>3</xdr:col>
      <xdr:colOff>196850</xdr:colOff>
      <xdr:row>248</xdr:row>
      <xdr:rowOff>498475</xdr:rowOff>
    </xdr:to>
    <xdr:pic>
      <xdr:nvPicPr>
        <xdr:cNvPr id="34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6969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248</xdr:row>
      <xdr:rowOff>257175</xdr:rowOff>
    </xdr:from>
    <xdr:to>
      <xdr:col>3</xdr:col>
      <xdr:colOff>514350</xdr:colOff>
      <xdr:row>248</xdr:row>
      <xdr:rowOff>476250</xdr:rowOff>
    </xdr:to>
    <xdr:pic>
      <xdr:nvPicPr>
        <xdr:cNvPr id="34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6947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4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253</xdr:row>
      <xdr:rowOff>257175</xdr:rowOff>
    </xdr:from>
    <xdr:to>
      <xdr:col>10</xdr:col>
      <xdr:colOff>514350</xdr:colOff>
      <xdr:row>253</xdr:row>
      <xdr:rowOff>476250</xdr:rowOff>
    </xdr:to>
    <xdr:pic>
      <xdr:nvPicPr>
        <xdr:cNvPr id="34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4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253</xdr:row>
      <xdr:rowOff>257175</xdr:rowOff>
    </xdr:from>
    <xdr:to>
      <xdr:col>3</xdr:col>
      <xdr:colOff>514350</xdr:colOff>
      <xdr:row>253</xdr:row>
      <xdr:rowOff>476250</xdr:rowOff>
    </xdr:to>
    <xdr:pic>
      <xdr:nvPicPr>
        <xdr:cNvPr id="34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4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253</xdr:row>
      <xdr:rowOff>257175</xdr:rowOff>
    </xdr:from>
    <xdr:to>
      <xdr:col>3</xdr:col>
      <xdr:colOff>514350</xdr:colOff>
      <xdr:row>253</xdr:row>
      <xdr:rowOff>476250</xdr:rowOff>
    </xdr:to>
    <xdr:pic>
      <xdr:nvPicPr>
        <xdr:cNvPr id="34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4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253</xdr:row>
      <xdr:rowOff>257175</xdr:rowOff>
    </xdr:from>
    <xdr:to>
      <xdr:col>10</xdr:col>
      <xdr:colOff>514350</xdr:colOff>
      <xdr:row>253</xdr:row>
      <xdr:rowOff>476250</xdr:rowOff>
    </xdr:to>
    <xdr:pic>
      <xdr:nvPicPr>
        <xdr:cNvPr id="34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253</xdr:row>
      <xdr:rowOff>257175</xdr:rowOff>
    </xdr:from>
    <xdr:to>
      <xdr:col>3</xdr:col>
      <xdr:colOff>514350</xdr:colOff>
      <xdr:row>253</xdr:row>
      <xdr:rowOff>476250</xdr:rowOff>
    </xdr:to>
    <xdr:pic>
      <xdr:nvPicPr>
        <xdr:cNvPr id="34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4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253</xdr:row>
      <xdr:rowOff>257175</xdr:rowOff>
    </xdr:from>
    <xdr:to>
      <xdr:col>3</xdr:col>
      <xdr:colOff>514350</xdr:colOff>
      <xdr:row>253</xdr:row>
      <xdr:rowOff>476250</xdr:rowOff>
    </xdr:to>
    <xdr:pic>
      <xdr:nvPicPr>
        <xdr:cNvPr id="34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4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253</xdr:row>
      <xdr:rowOff>257175</xdr:rowOff>
    </xdr:from>
    <xdr:to>
      <xdr:col>10</xdr:col>
      <xdr:colOff>514350</xdr:colOff>
      <xdr:row>253</xdr:row>
      <xdr:rowOff>476250</xdr:rowOff>
    </xdr:to>
    <xdr:pic>
      <xdr:nvPicPr>
        <xdr:cNvPr id="34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4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253</xdr:row>
      <xdr:rowOff>257175</xdr:rowOff>
    </xdr:from>
    <xdr:to>
      <xdr:col>3</xdr:col>
      <xdr:colOff>514350</xdr:colOff>
      <xdr:row>253</xdr:row>
      <xdr:rowOff>476250</xdr:rowOff>
    </xdr:to>
    <xdr:pic>
      <xdr:nvPicPr>
        <xdr:cNvPr id="34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4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253</xdr:row>
      <xdr:rowOff>257175</xdr:rowOff>
    </xdr:from>
    <xdr:to>
      <xdr:col>3</xdr:col>
      <xdr:colOff>514350</xdr:colOff>
      <xdr:row>253</xdr:row>
      <xdr:rowOff>476250</xdr:rowOff>
    </xdr:to>
    <xdr:pic>
      <xdr:nvPicPr>
        <xdr:cNvPr id="34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253</xdr:row>
      <xdr:rowOff>257175</xdr:rowOff>
    </xdr:from>
    <xdr:to>
      <xdr:col>10</xdr:col>
      <xdr:colOff>514350</xdr:colOff>
      <xdr:row>253</xdr:row>
      <xdr:rowOff>476250</xdr:rowOff>
    </xdr:to>
    <xdr:pic>
      <xdr:nvPicPr>
        <xdr:cNvPr id="35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253</xdr:row>
      <xdr:rowOff>257175</xdr:rowOff>
    </xdr:from>
    <xdr:to>
      <xdr:col>3</xdr:col>
      <xdr:colOff>514350</xdr:colOff>
      <xdr:row>253</xdr:row>
      <xdr:rowOff>476250</xdr:rowOff>
    </xdr:to>
    <xdr:pic>
      <xdr:nvPicPr>
        <xdr:cNvPr id="35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253</xdr:row>
      <xdr:rowOff>257175</xdr:rowOff>
    </xdr:from>
    <xdr:to>
      <xdr:col>3</xdr:col>
      <xdr:colOff>514350</xdr:colOff>
      <xdr:row>253</xdr:row>
      <xdr:rowOff>476250</xdr:rowOff>
    </xdr:to>
    <xdr:pic>
      <xdr:nvPicPr>
        <xdr:cNvPr id="35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253</xdr:row>
      <xdr:rowOff>257175</xdr:rowOff>
    </xdr:from>
    <xdr:to>
      <xdr:col>3</xdr:col>
      <xdr:colOff>514350</xdr:colOff>
      <xdr:row>253</xdr:row>
      <xdr:rowOff>476250</xdr:rowOff>
    </xdr:to>
    <xdr:pic>
      <xdr:nvPicPr>
        <xdr:cNvPr id="35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253</xdr:row>
      <xdr:rowOff>257175</xdr:rowOff>
    </xdr:from>
    <xdr:to>
      <xdr:col>10</xdr:col>
      <xdr:colOff>514350</xdr:colOff>
      <xdr:row>253</xdr:row>
      <xdr:rowOff>476250</xdr:rowOff>
    </xdr:to>
    <xdr:pic>
      <xdr:nvPicPr>
        <xdr:cNvPr id="35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253</xdr:row>
      <xdr:rowOff>257175</xdr:rowOff>
    </xdr:from>
    <xdr:to>
      <xdr:col>3</xdr:col>
      <xdr:colOff>514350</xdr:colOff>
      <xdr:row>253</xdr:row>
      <xdr:rowOff>476250</xdr:rowOff>
    </xdr:to>
    <xdr:pic>
      <xdr:nvPicPr>
        <xdr:cNvPr id="35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253</xdr:row>
      <xdr:rowOff>257175</xdr:rowOff>
    </xdr:from>
    <xdr:to>
      <xdr:col>3</xdr:col>
      <xdr:colOff>514350</xdr:colOff>
      <xdr:row>253</xdr:row>
      <xdr:rowOff>476250</xdr:rowOff>
    </xdr:to>
    <xdr:pic>
      <xdr:nvPicPr>
        <xdr:cNvPr id="35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253</xdr:row>
      <xdr:rowOff>257175</xdr:rowOff>
    </xdr:from>
    <xdr:to>
      <xdr:col>10</xdr:col>
      <xdr:colOff>514350</xdr:colOff>
      <xdr:row>253</xdr:row>
      <xdr:rowOff>476250</xdr:rowOff>
    </xdr:to>
    <xdr:pic>
      <xdr:nvPicPr>
        <xdr:cNvPr id="35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253</xdr:row>
      <xdr:rowOff>257175</xdr:rowOff>
    </xdr:from>
    <xdr:to>
      <xdr:col>3</xdr:col>
      <xdr:colOff>514350</xdr:colOff>
      <xdr:row>253</xdr:row>
      <xdr:rowOff>476250</xdr:rowOff>
    </xdr:to>
    <xdr:pic>
      <xdr:nvPicPr>
        <xdr:cNvPr id="35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253</xdr:row>
      <xdr:rowOff>257175</xdr:rowOff>
    </xdr:from>
    <xdr:to>
      <xdr:col>3</xdr:col>
      <xdr:colOff>514350</xdr:colOff>
      <xdr:row>253</xdr:row>
      <xdr:rowOff>476250</xdr:rowOff>
    </xdr:to>
    <xdr:pic>
      <xdr:nvPicPr>
        <xdr:cNvPr id="35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253</xdr:row>
      <xdr:rowOff>257175</xdr:rowOff>
    </xdr:from>
    <xdr:to>
      <xdr:col>10</xdr:col>
      <xdr:colOff>514350</xdr:colOff>
      <xdr:row>253</xdr:row>
      <xdr:rowOff>476250</xdr:rowOff>
    </xdr:to>
    <xdr:pic>
      <xdr:nvPicPr>
        <xdr:cNvPr id="35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253</xdr:row>
      <xdr:rowOff>257175</xdr:rowOff>
    </xdr:from>
    <xdr:to>
      <xdr:col>3</xdr:col>
      <xdr:colOff>514350</xdr:colOff>
      <xdr:row>253</xdr:row>
      <xdr:rowOff>476250</xdr:rowOff>
    </xdr:to>
    <xdr:pic>
      <xdr:nvPicPr>
        <xdr:cNvPr id="35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253</xdr:row>
      <xdr:rowOff>257175</xdr:rowOff>
    </xdr:from>
    <xdr:to>
      <xdr:col>3</xdr:col>
      <xdr:colOff>514350</xdr:colOff>
      <xdr:row>253</xdr:row>
      <xdr:rowOff>476250</xdr:rowOff>
    </xdr:to>
    <xdr:pic>
      <xdr:nvPicPr>
        <xdr:cNvPr id="35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253</xdr:row>
      <xdr:rowOff>257175</xdr:rowOff>
    </xdr:from>
    <xdr:to>
      <xdr:col>10</xdr:col>
      <xdr:colOff>514350</xdr:colOff>
      <xdr:row>253</xdr:row>
      <xdr:rowOff>476250</xdr:rowOff>
    </xdr:to>
    <xdr:pic>
      <xdr:nvPicPr>
        <xdr:cNvPr id="35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253</xdr:row>
      <xdr:rowOff>257175</xdr:rowOff>
    </xdr:from>
    <xdr:to>
      <xdr:col>3</xdr:col>
      <xdr:colOff>514350</xdr:colOff>
      <xdr:row>253</xdr:row>
      <xdr:rowOff>476250</xdr:rowOff>
    </xdr:to>
    <xdr:pic>
      <xdr:nvPicPr>
        <xdr:cNvPr id="35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5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5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6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6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6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6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6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6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6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6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6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6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6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6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253</xdr:row>
      <xdr:rowOff>257175</xdr:rowOff>
    </xdr:from>
    <xdr:to>
      <xdr:col>3</xdr:col>
      <xdr:colOff>514350</xdr:colOff>
      <xdr:row>253</xdr:row>
      <xdr:rowOff>476250</xdr:rowOff>
    </xdr:to>
    <xdr:pic>
      <xdr:nvPicPr>
        <xdr:cNvPr id="36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6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253</xdr:row>
      <xdr:rowOff>257175</xdr:rowOff>
    </xdr:from>
    <xdr:to>
      <xdr:col>10</xdr:col>
      <xdr:colOff>514350</xdr:colOff>
      <xdr:row>253</xdr:row>
      <xdr:rowOff>476250</xdr:rowOff>
    </xdr:to>
    <xdr:pic>
      <xdr:nvPicPr>
        <xdr:cNvPr id="36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6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253</xdr:row>
      <xdr:rowOff>257175</xdr:rowOff>
    </xdr:from>
    <xdr:to>
      <xdr:col>3</xdr:col>
      <xdr:colOff>514350</xdr:colOff>
      <xdr:row>253</xdr:row>
      <xdr:rowOff>476250</xdr:rowOff>
    </xdr:to>
    <xdr:pic>
      <xdr:nvPicPr>
        <xdr:cNvPr id="36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0957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6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6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6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6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253</xdr:row>
      <xdr:rowOff>279400</xdr:rowOff>
    </xdr:from>
    <xdr:to>
      <xdr:col>10</xdr:col>
      <xdr:colOff>196850</xdr:colOff>
      <xdr:row>253</xdr:row>
      <xdr:rowOff>498475</xdr:rowOff>
    </xdr:to>
    <xdr:pic>
      <xdr:nvPicPr>
        <xdr:cNvPr id="36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253</xdr:row>
      <xdr:rowOff>279400</xdr:rowOff>
    </xdr:from>
    <xdr:to>
      <xdr:col>3</xdr:col>
      <xdr:colOff>196850</xdr:colOff>
      <xdr:row>253</xdr:row>
      <xdr:rowOff>498475</xdr:rowOff>
    </xdr:to>
    <xdr:pic>
      <xdr:nvPicPr>
        <xdr:cNvPr id="36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0979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253</xdr:row>
      <xdr:rowOff>228600</xdr:rowOff>
    </xdr:from>
    <xdr:to>
      <xdr:col>3</xdr:col>
      <xdr:colOff>260350</xdr:colOff>
      <xdr:row>253</xdr:row>
      <xdr:rowOff>447675</xdr:rowOff>
    </xdr:to>
    <xdr:pic>
      <xdr:nvPicPr>
        <xdr:cNvPr id="36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90928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253</xdr:row>
      <xdr:rowOff>231775</xdr:rowOff>
    </xdr:from>
    <xdr:to>
      <xdr:col>3</xdr:col>
      <xdr:colOff>539750</xdr:colOff>
      <xdr:row>253</xdr:row>
      <xdr:rowOff>450850</xdr:rowOff>
    </xdr:to>
    <xdr:pic>
      <xdr:nvPicPr>
        <xdr:cNvPr id="36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90931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253</xdr:row>
      <xdr:rowOff>228600</xdr:rowOff>
    </xdr:from>
    <xdr:to>
      <xdr:col>10</xdr:col>
      <xdr:colOff>260350</xdr:colOff>
      <xdr:row>253</xdr:row>
      <xdr:rowOff>447675</xdr:rowOff>
    </xdr:to>
    <xdr:pic>
      <xdr:nvPicPr>
        <xdr:cNvPr id="36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90928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253</xdr:row>
      <xdr:rowOff>231775</xdr:rowOff>
    </xdr:from>
    <xdr:to>
      <xdr:col>10</xdr:col>
      <xdr:colOff>539750</xdr:colOff>
      <xdr:row>253</xdr:row>
      <xdr:rowOff>450850</xdr:rowOff>
    </xdr:to>
    <xdr:pic>
      <xdr:nvPicPr>
        <xdr:cNvPr id="36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90931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253</xdr:row>
      <xdr:rowOff>228600</xdr:rowOff>
    </xdr:from>
    <xdr:to>
      <xdr:col>3</xdr:col>
      <xdr:colOff>260350</xdr:colOff>
      <xdr:row>253</xdr:row>
      <xdr:rowOff>447675</xdr:rowOff>
    </xdr:to>
    <xdr:pic>
      <xdr:nvPicPr>
        <xdr:cNvPr id="36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90928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253</xdr:row>
      <xdr:rowOff>231775</xdr:rowOff>
    </xdr:from>
    <xdr:to>
      <xdr:col>3</xdr:col>
      <xdr:colOff>539750</xdr:colOff>
      <xdr:row>253</xdr:row>
      <xdr:rowOff>450850</xdr:rowOff>
    </xdr:to>
    <xdr:pic>
      <xdr:nvPicPr>
        <xdr:cNvPr id="36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90931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253</xdr:row>
      <xdr:rowOff>228600</xdr:rowOff>
    </xdr:from>
    <xdr:to>
      <xdr:col>3</xdr:col>
      <xdr:colOff>260350</xdr:colOff>
      <xdr:row>253</xdr:row>
      <xdr:rowOff>447675</xdr:rowOff>
    </xdr:to>
    <xdr:pic>
      <xdr:nvPicPr>
        <xdr:cNvPr id="36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90928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253</xdr:row>
      <xdr:rowOff>231775</xdr:rowOff>
    </xdr:from>
    <xdr:to>
      <xdr:col>3</xdr:col>
      <xdr:colOff>539750</xdr:colOff>
      <xdr:row>253</xdr:row>
      <xdr:rowOff>450850</xdr:rowOff>
    </xdr:to>
    <xdr:pic>
      <xdr:nvPicPr>
        <xdr:cNvPr id="36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90931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253</xdr:row>
      <xdr:rowOff>228600</xdr:rowOff>
    </xdr:from>
    <xdr:to>
      <xdr:col>10</xdr:col>
      <xdr:colOff>260350</xdr:colOff>
      <xdr:row>253</xdr:row>
      <xdr:rowOff>447675</xdr:rowOff>
    </xdr:to>
    <xdr:pic>
      <xdr:nvPicPr>
        <xdr:cNvPr id="36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90928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253</xdr:row>
      <xdr:rowOff>231775</xdr:rowOff>
    </xdr:from>
    <xdr:to>
      <xdr:col>10</xdr:col>
      <xdr:colOff>539750</xdr:colOff>
      <xdr:row>253</xdr:row>
      <xdr:rowOff>450850</xdr:rowOff>
    </xdr:to>
    <xdr:pic>
      <xdr:nvPicPr>
        <xdr:cNvPr id="36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90931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253</xdr:row>
      <xdr:rowOff>228600</xdr:rowOff>
    </xdr:from>
    <xdr:to>
      <xdr:col>3</xdr:col>
      <xdr:colOff>260350</xdr:colOff>
      <xdr:row>253</xdr:row>
      <xdr:rowOff>447675</xdr:rowOff>
    </xdr:to>
    <xdr:pic>
      <xdr:nvPicPr>
        <xdr:cNvPr id="36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90928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253</xdr:row>
      <xdr:rowOff>287804</xdr:rowOff>
    </xdr:from>
    <xdr:to>
      <xdr:col>3</xdr:col>
      <xdr:colOff>465044</xdr:colOff>
      <xdr:row>253</xdr:row>
      <xdr:rowOff>506879</xdr:rowOff>
    </xdr:to>
    <xdr:pic>
      <xdr:nvPicPr>
        <xdr:cNvPr id="36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19098782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253</xdr:row>
      <xdr:rowOff>228600</xdr:rowOff>
    </xdr:from>
    <xdr:to>
      <xdr:col>10</xdr:col>
      <xdr:colOff>260350</xdr:colOff>
      <xdr:row>253</xdr:row>
      <xdr:rowOff>447675</xdr:rowOff>
    </xdr:to>
    <xdr:pic>
      <xdr:nvPicPr>
        <xdr:cNvPr id="36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90928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253</xdr:row>
      <xdr:rowOff>231775</xdr:rowOff>
    </xdr:from>
    <xdr:to>
      <xdr:col>10</xdr:col>
      <xdr:colOff>539750</xdr:colOff>
      <xdr:row>253</xdr:row>
      <xdr:rowOff>450850</xdr:rowOff>
    </xdr:to>
    <xdr:pic>
      <xdr:nvPicPr>
        <xdr:cNvPr id="36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90931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6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258</xdr:row>
      <xdr:rowOff>257175</xdr:rowOff>
    </xdr:from>
    <xdr:to>
      <xdr:col>10</xdr:col>
      <xdr:colOff>514350</xdr:colOff>
      <xdr:row>258</xdr:row>
      <xdr:rowOff>476250</xdr:rowOff>
    </xdr:to>
    <xdr:pic>
      <xdr:nvPicPr>
        <xdr:cNvPr id="36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258</xdr:row>
      <xdr:rowOff>257175</xdr:rowOff>
    </xdr:from>
    <xdr:to>
      <xdr:col>3</xdr:col>
      <xdr:colOff>514350</xdr:colOff>
      <xdr:row>258</xdr:row>
      <xdr:rowOff>476250</xdr:rowOff>
    </xdr:to>
    <xdr:pic>
      <xdr:nvPicPr>
        <xdr:cNvPr id="36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258</xdr:row>
      <xdr:rowOff>257175</xdr:rowOff>
    </xdr:from>
    <xdr:to>
      <xdr:col>3</xdr:col>
      <xdr:colOff>514350</xdr:colOff>
      <xdr:row>258</xdr:row>
      <xdr:rowOff>476250</xdr:rowOff>
    </xdr:to>
    <xdr:pic>
      <xdr:nvPicPr>
        <xdr:cNvPr id="36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6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258</xdr:row>
      <xdr:rowOff>257175</xdr:rowOff>
    </xdr:from>
    <xdr:to>
      <xdr:col>10</xdr:col>
      <xdr:colOff>514350</xdr:colOff>
      <xdr:row>258</xdr:row>
      <xdr:rowOff>476250</xdr:rowOff>
    </xdr:to>
    <xdr:pic>
      <xdr:nvPicPr>
        <xdr:cNvPr id="36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258</xdr:row>
      <xdr:rowOff>257175</xdr:rowOff>
    </xdr:from>
    <xdr:to>
      <xdr:col>3</xdr:col>
      <xdr:colOff>514350</xdr:colOff>
      <xdr:row>258</xdr:row>
      <xdr:rowOff>476250</xdr:rowOff>
    </xdr:to>
    <xdr:pic>
      <xdr:nvPicPr>
        <xdr:cNvPr id="36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258</xdr:row>
      <xdr:rowOff>257175</xdr:rowOff>
    </xdr:from>
    <xdr:to>
      <xdr:col>3</xdr:col>
      <xdr:colOff>514350</xdr:colOff>
      <xdr:row>258</xdr:row>
      <xdr:rowOff>476250</xdr:rowOff>
    </xdr:to>
    <xdr:pic>
      <xdr:nvPicPr>
        <xdr:cNvPr id="36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6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258</xdr:row>
      <xdr:rowOff>257175</xdr:rowOff>
    </xdr:from>
    <xdr:to>
      <xdr:col>10</xdr:col>
      <xdr:colOff>514350</xdr:colOff>
      <xdr:row>258</xdr:row>
      <xdr:rowOff>476250</xdr:rowOff>
    </xdr:to>
    <xdr:pic>
      <xdr:nvPicPr>
        <xdr:cNvPr id="36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258</xdr:row>
      <xdr:rowOff>257175</xdr:rowOff>
    </xdr:from>
    <xdr:to>
      <xdr:col>3</xdr:col>
      <xdr:colOff>514350</xdr:colOff>
      <xdr:row>258</xdr:row>
      <xdr:rowOff>476250</xdr:rowOff>
    </xdr:to>
    <xdr:pic>
      <xdr:nvPicPr>
        <xdr:cNvPr id="36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258</xdr:row>
      <xdr:rowOff>257175</xdr:rowOff>
    </xdr:from>
    <xdr:to>
      <xdr:col>3</xdr:col>
      <xdr:colOff>514350</xdr:colOff>
      <xdr:row>258</xdr:row>
      <xdr:rowOff>476250</xdr:rowOff>
    </xdr:to>
    <xdr:pic>
      <xdr:nvPicPr>
        <xdr:cNvPr id="36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6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258</xdr:row>
      <xdr:rowOff>257175</xdr:rowOff>
    </xdr:from>
    <xdr:to>
      <xdr:col>10</xdr:col>
      <xdr:colOff>514350</xdr:colOff>
      <xdr:row>258</xdr:row>
      <xdr:rowOff>476250</xdr:rowOff>
    </xdr:to>
    <xdr:pic>
      <xdr:nvPicPr>
        <xdr:cNvPr id="36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258</xdr:row>
      <xdr:rowOff>257175</xdr:rowOff>
    </xdr:from>
    <xdr:to>
      <xdr:col>3</xdr:col>
      <xdr:colOff>514350</xdr:colOff>
      <xdr:row>258</xdr:row>
      <xdr:rowOff>476250</xdr:rowOff>
    </xdr:to>
    <xdr:pic>
      <xdr:nvPicPr>
        <xdr:cNvPr id="36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258</xdr:row>
      <xdr:rowOff>257175</xdr:rowOff>
    </xdr:from>
    <xdr:to>
      <xdr:col>3</xdr:col>
      <xdr:colOff>514350</xdr:colOff>
      <xdr:row>258</xdr:row>
      <xdr:rowOff>476250</xdr:rowOff>
    </xdr:to>
    <xdr:pic>
      <xdr:nvPicPr>
        <xdr:cNvPr id="36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6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6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6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6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6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6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6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258</xdr:row>
      <xdr:rowOff>257175</xdr:rowOff>
    </xdr:from>
    <xdr:to>
      <xdr:col>3</xdr:col>
      <xdr:colOff>514350</xdr:colOff>
      <xdr:row>258</xdr:row>
      <xdr:rowOff>476250</xdr:rowOff>
    </xdr:to>
    <xdr:pic>
      <xdr:nvPicPr>
        <xdr:cNvPr id="36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6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258</xdr:row>
      <xdr:rowOff>257175</xdr:rowOff>
    </xdr:from>
    <xdr:to>
      <xdr:col>10</xdr:col>
      <xdr:colOff>514350</xdr:colOff>
      <xdr:row>258</xdr:row>
      <xdr:rowOff>476250</xdr:rowOff>
    </xdr:to>
    <xdr:pic>
      <xdr:nvPicPr>
        <xdr:cNvPr id="36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258</xdr:row>
      <xdr:rowOff>257175</xdr:rowOff>
    </xdr:from>
    <xdr:to>
      <xdr:col>3</xdr:col>
      <xdr:colOff>514350</xdr:colOff>
      <xdr:row>258</xdr:row>
      <xdr:rowOff>476250</xdr:rowOff>
    </xdr:to>
    <xdr:pic>
      <xdr:nvPicPr>
        <xdr:cNvPr id="36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6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6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6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6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6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258</xdr:row>
      <xdr:rowOff>257175</xdr:rowOff>
    </xdr:from>
    <xdr:to>
      <xdr:col>3</xdr:col>
      <xdr:colOff>514350</xdr:colOff>
      <xdr:row>258</xdr:row>
      <xdr:rowOff>476250</xdr:rowOff>
    </xdr:to>
    <xdr:pic>
      <xdr:nvPicPr>
        <xdr:cNvPr id="37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258</xdr:row>
      <xdr:rowOff>257175</xdr:rowOff>
    </xdr:from>
    <xdr:to>
      <xdr:col>10</xdr:col>
      <xdr:colOff>514350</xdr:colOff>
      <xdr:row>258</xdr:row>
      <xdr:rowOff>476250</xdr:rowOff>
    </xdr:to>
    <xdr:pic>
      <xdr:nvPicPr>
        <xdr:cNvPr id="37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258</xdr:row>
      <xdr:rowOff>257175</xdr:rowOff>
    </xdr:from>
    <xdr:to>
      <xdr:col>3</xdr:col>
      <xdr:colOff>514350</xdr:colOff>
      <xdr:row>258</xdr:row>
      <xdr:rowOff>476250</xdr:rowOff>
    </xdr:to>
    <xdr:pic>
      <xdr:nvPicPr>
        <xdr:cNvPr id="37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258</xdr:row>
      <xdr:rowOff>257175</xdr:rowOff>
    </xdr:from>
    <xdr:to>
      <xdr:col>3</xdr:col>
      <xdr:colOff>514350</xdr:colOff>
      <xdr:row>258</xdr:row>
      <xdr:rowOff>476250</xdr:rowOff>
    </xdr:to>
    <xdr:pic>
      <xdr:nvPicPr>
        <xdr:cNvPr id="37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258</xdr:row>
      <xdr:rowOff>257175</xdr:rowOff>
    </xdr:from>
    <xdr:to>
      <xdr:col>10</xdr:col>
      <xdr:colOff>514350</xdr:colOff>
      <xdr:row>258</xdr:row>
      <xdr:rowOff>476250</xdr:rowOff>
    </xdr:to>
    <xdr:pic>
      <xdr:nvPicPr>
        <xdr:cNvPr id="37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258</xdr:row>
      <xdr:rowOff>257175</xdr:rowOff>
    </xdr:from>
    <xdr:to>
      <xdr:col>3</xdr:col>
      <xdr:colOff>514350</xdr:colOff>
      <xdr:row>258</xdr:row>
      <xdr:rowOff>476250</xdr:rowOff>
    </xdr:to>
    <xdr:pic>
      <xdr:nvPicPr>
        <xdr:cNvPr id="37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258</xdr:row>
      <xdr:rowOff>257175</xdr:rowOff>
    </xdr:from>
    <xdr:to>
      <xdr:col>3</xdr:col>
      <xdr:colOff>514350</xdr:colOff>
      <xdr:row>258</xdr:row>
      <xdr:rowOff>476250</xdr:rowOff>
    </xdr:to>
    <xdr:pic>
      <xdr:nvPicPr>
        <xdr:cNvPr id="37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258</xdr:row>
      <xdr:rowOff>257175</xdr:rowOff>
    </xdr:from>
    <xdr:to>
      <xdr:col>10</xdr:col>
      <xdr:colOff>514350</xdr:colOff>
      <xdr:row>258</xdr:row>
      <xdr:rowOff>476250</xdr:rowOff>
    </xdr:to>
    <xdr:pic>
      <xdr:nvPicPr>
        <xdr:cNvPr id="37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258</xdr:row>
      <xdr:rowOff>257175</xdr:rowOff>
    </xdr:from>
    <xdr:to>
      <xdr:col>3</xdr:col>
      <xdr:colOff>514350</xdr:colOff>
      <xdr:row>258</xdr:row>
      <xdr:rowOff>476250</xdr:rowOff>
    </xdr:to>
    <xdr:pic>
      <xdr:nvPicPr>
        <xdr:cNvPr id="37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258</xdr:row>
      <xdr:rowOff>257175</xdr:rowOff>
    </xdr:from>
    <xdr:to>
      <xdr:col>3</xdr:col>
      <xdr:colOff>514350</xdr:colOff>
      <xdr:row>258</xdr:row>
      <xdr:rowOff>476250</xdr:rowOff>
    </xdr:to>
    <xdr:pic>
      <xdr:nvPicPr>
        <xdr:cNvPr id="37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258</xdr:row>
      <xdr:rowOff>257175</xdr:rowOff>
    </xdr:from>
    <xdr:to>
      <xdr:col>10</xdr:col>
      <xdr:colOff>514350</xdr:colOff>
      <xdr:row>258</xdr:row>
      <xdr:rowOff>476250</xdr:rowOff>
    </xdr:to>
    <xdr:pic>
      <xdr:nvPicPr>
        <xdr:cNvPr id="37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258</xdr:row>
      <xdr:rowOff>257175</xdr:rowOff>
    </xdr:from>
    <xdr:to>
      <xdr:col>3</xdr:col>
      <xdr:colOff>514350</xdr:colOff>
      <xdr:row>258</xdr:row>
      <xdr:rowOff>476250</xdr:rowOff>
    </xdr:to>
    <xdr:pic>
      <xdr:nvPicPr>
        <xdr:cNvPr id="37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4252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258</xdr:row>
      <xdr:rowOff>279400</xdr:rowOff>
    </xdr:from>
    <xdr:to>
      <xdr:col>10</xdr:col>
      <xdr:colOff>196850</xdr:colOff>
      <xdr:row>258</xdr:row>
      <xdr:rowOff>498475</xdr:rowOff>
    </xdr:to>
    <xdr:pic>
      <xdr:nvPicPr>
        <xdr:cNvPr id="37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258</xdr:row>
      <xdr:rowOff>279400</xdr:rowOff>
    </xdr:from>
    <xdr:to>
      <xdr:col>3</xdr:col>
      <xdr:colOff>196850</xdr:colOff>
      <xdr:row>258</xdr:row>
      <xdr:rowOff>498475</xdr:rowOff>
    </xdr:to>
    <xdr:pic>
      <xdr:nvPicPr>
        <xdr:cNvPr id="37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4275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258</xdr:row>
      <xdr:rowOff>228600</xdr:rowOff>
    </xdr:from>
    <xdr:to>
      <xdr:col>3</xdr:col>
      <xdr:colOff>260350</xdr:colOff>
      <xdr:row>258</xdr:row>
      <xdr:rowOff>447675</xdr:rowOff>
    </xdr:to>
    <xdr:pic>
      <xdr:nvPicPr>
        <xdr:cNvPr id="37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94224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258</xdr:row>
      <xdr:rowOff>231775</xdr:rowOff>
    </xdr:from>
    <xdr:to>
      <xdr:col>3</xdr:col>
      <xdr:colOff>539750</xdr:colOff>
      <xdr:row>258</xdr:row>
      <xdr:rowOff>450850</xdr:rowOff>
    </xdr:to>
    <xdr:pic>
      <xdr:nvPicPr>
        <xdr:cNvPr id="37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94227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258</xdr:row>
      <xdr:rowOff>228600</xdr:rowOff>
    </xdr:from>
    <xdr:to>
      <xdr:col>10</xdr:col>
      <xdr:colOff>260350</xdr:colOff>
      <xdr:row>258</xdr:row>
      <xdr:rowOff>447675</xdr:rowOff>
    </xdr:to>
    <xdr:pic>
      <xdr:nvPicPr>
        <xdr:cNvPr id="37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94224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258</xdr:row>
      <xdr:rowOff>231775</xdr:rowOff>
    </xdr:from>
    <xdr:to>
      <xdr:col>10</xdr:col>
      <xdr:colOff>539750</xdr:colOff>
      <xdr:row>258</xdr:row>
      <xdr:rowOff>450850</xdr:rowOff>
    </xdr:to>
    <xdr:pic>
      <xdr:nvPicPr>
        <xdr:cNvPr id="37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94227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258</xdr:row>
      <xdr:rowOff>228600</xdr:rowOff>
    </xdr:from>
    <xdr:to>
      <xdr:col>3</xdr:col>
      <xdr:colOff>260350</xdr:colOff>
      <xdr:row>258</xdr:row>
      <xdr:rowOff>447675</xdr:rowOff>
    </xdr:to>
    <xdr:pic>
      <xdr:nvPicPr>
        <xdr:cNvPr id="37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94224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258</xdr:row>
      <xdr:rowOff>231775</xdr:rowOff>
    </xdr:from>
    <xdr:to>
      <xdr:col>3</xdr:col>
      <xdr:colOff>539750</xdr:colOff>
      <xdr:row>258</xdr:row>
      <xdr:rowOff>450850</xdr:rowOff>
    </xdr:to>
    <xdr:pic>
      <xdr:nvPicPr>
        <xdr:cNvPr id="37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94227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258</xdr:row>
      <xdr:rowOff>228600</xdr:rowOff>
    </xdr:from>
    <xdr:to>
      <xdr:col>3</xdr:col>
      <xdr:colOff>260350</xdr:colOff>
      <xdr:row>258</xdr:row>
      <xdr:rowOff>447675</xdr:rowOff>
    </xdr:to>
    <xdr:pic>
      <xdr:nvPicPr>
        <xdr:cNvPr id="37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94224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258</xdr:row>
      <xdr:rowOff>231775</xdr:rowOff>
    </xdr:from>
    <xdr:to>
      <xdr:col>3</xdr:col>
      <xdr:colOff>539750</xdr:colOff>
      <xdr:row>258</xdr:row>
      <xdr:rowOff>450850</xdr:rowOff>
    </xdr:to>
    <xdr:pic>
      <xdr:nvPicPr>
        <xdr:cNvPr id="37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94227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258</xdr:row>
      <xdr:rowOff>228600</xdr:rowOff>
    </xdr:from>
    <xdr:to>
      <xdr:col>10</xdr:col>
      <xdr:colOff>260350</xdr:colOff>
      <xdr:row>258</xdr:row>
      <xdr:rowOff>447675</xdr:rowOff>
    </xdr:to>
    <xdr:pic>
      <xdr:nvPicPr>
        <xdr:cNvPr id="37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94224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258</xdr:row>
      <xdr:rowOff>231775</xdr:rowOff>
    </xdr:from>
    <xdr:to>
      <xdr:col>10</xdr:col>
      <xdr:colOff>539750</xdr:colOff>
      <xdr:row>258</xdr:row>
      <xdr:rowOff>450850</xdr:rowOff>
    </xdr:to>
    <xdr:pic>
      <xdr:nvPicPr>
        <xdr:cNvPr id="37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94227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258</xdr:row>
      <xdr:rowOff>228600</xdr:rowOff>
    </xdr:from>
    <xdr:to>
      <xdr:col>3</xdr:col>
      <xdr:colOff>260350</xdr:colOff>
      <xdr:row>258</xdr:row>
      <xdr:rowOff>447675</xdr:rowOff>
    </xdr:to>
    <xdr:pic>
      <xdr:nvPicPr>
        <xdr:cNvPr id="37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94224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258</xdr:row>
      <xdr:rowOff>287804</xdr:rowOff>
    </xdr:from>
    <xdr:to>
      <xdr:col>3</xdr:col>
      <xdr:colOff>465044</xdr:colOff>
      <xdr:row>258</xdr:row>
      <xdr:rowOff>506879</xdr:rowOff>
    </xdr:to>
    <xdr:pic>
      <xdr:nvPicPr>
        <xdr:cNvPr id="37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19428347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258</xdr:row>
      <xdr:rowOff>228600</xdr:rowOff>
    </xdr:from>
    <xdr:to>
      <xdr:col>10</xdr:col>
      <xdr:colOff>260350</xdr:colOff>
      <xdr:row>258</xdr:row>
      <xdr:rowOff>447675</xdr:rowOff>
    </xdr:to>
    <xdr:pic>
      <xdr:nvPicPr>
        <xdr:cNvPr id="37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94224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258</xdr:row>
      <xdr:rowOff>231775</xdr:rowOff>
    </xdr:from>
    <xdr:to>
      <xdr:col>10</xdr:col>
      <xdr:colOff>539750</xdr:colOff>
      <xdr:row>258</xdr:row>
      <xdr:rowOff>450850</xdr:rowOff>
    </xdr:to>
    <xdr:pic>
      <xdr:nvPicPr>
        <xdr:cNvPr id="37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94227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7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264</xdr:row>
      <xdr:rowOff>257175</xdr:rowOff>
    </xdr:from>
    <xdr:to>
      <xdr:col>10</xdr:col>
      <xdr:colOff>514350</xdr:colOff>
      <xdr:row>264</xdr:row>
      <xdr:rowOff>476250</xdr:rowOff>
    </xdr:to>
    <xdr:pic>
      <xdr:nvPicPr>
        <xdr:cNvPr id="37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7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264</xdr:row>
      <xdr:rowOff>257175</xdr:rowOff>
    </xdr:from>
    <xdr:to>
      <xdr:col>3</xdr:col>
      <xdr:colOff>514350</xdr:colOff>
      <xdr:row>264</xdr:row>
      <xdr:rowOff>476250</xdr:rowOff>
    </xdr:to>
    <xdr:pic>
      <xdr:nvPicPr>
        <xdr:cNvPr id="37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7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264</xdr:row>
      <xdr:rowOff>257175</xdr:rowOff>
    </xdr:from>
    <xdr:to>
      <xdr:col>3</xdr:col>
      <xdr:colOff>514350</xdr:colOff>
      <xdr:row>264</xdr:row>
      <xdr:rowOff>476250</xdr:rowOff>
    </xdr:to>
    <xdr:pic>
      <xdr:nvPicPr>
        <xdr:cNvPr id="37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7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264</xdr:row>
      <xdr:rowOff>257175</xdr:rowOff>
    </xdr:from>
    <xdr:to>
      <xdr:col>10</xdr:col>
      <xdr:colOff>514350</xdr:colOff>
      <xdr:row>264</xdr:row>
      <xdr:rowOff>476250</xdr:rowOff>
    </xdr:to>
    <xdr:pic>
      <xdr:nvPicPr>
        <xdr:cNvPr id="37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264</xdr:row>
      <xdr:rowOff>257175</xdr:rowOff>
    </xdr:from>
    <xdr:to>
      <xdr:col>3</xdr:col>
      <xdr:colOff>514350</xdr:colOff>
      <xdr:row>264</xdr:row>
      <xdr:rowOff>476250</xdr:rowOff>
    </xdr:to>
    <xdr:pic>
      <xdr:nvPicPr>
        <xdr:cNvPr id="38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264</xdr:row>
      <xdr:rowOff>257175</xdr:rowOff>
    </xdr:from>
    <xdr:to>
      <xdr:col>3</xdr:col>
      <xdr:colOff>514350</xdr:colOff>
      <xdr:row>264</xdr:row>
      <xdr:rowOff>476250</xdr:rowOff>
    </xdr:to>
    <xdr:pic>
      <xdr:nvPicPr>
        <xdr:cNvPr id="38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264</xdr:row>
      <xdr:rowOff>257175</xdr:rowOff>
    </xdr:from>
    <xdr:to>
      <xdr:col>10</xdr:col>
      <xdr:colOff>514350</xdr:colOff>
      <xdr:row>264</xdr:row>
      <xdr:rowOff>476250</xdr:rowOff>
    </xdr:to>
    <xdr:pic>
      <xdr:nvPicPr>
        <xdr:cNvPr id="38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264</xdr:row>
      <xdr:rowOff>257175</xdr:rowOff>
    </xdr:from>
    <xdr:to>
      <xdr:col>3</xdr:col>
      <xdr:colOff>514350</xdr:colOff>
      <xdr:row>264</xdr:row>
      <xdr:rowOff>476250</xdr:rowOff>
    </xdr:to>
    <xdr:pic>
      <xdr:nvPicPr>
        <xdr:cNvPr id="38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264</xdr:row>
      <xdr:rowOff>257175</xdr:rowOff>
    </xdr:from>
    <xdr:to>
      <xdr:col>3</xdr:col>
      <xdr:colOff>514350</xdr:colOff>
      <xdr:row>264</xdr:row>
      <xdr:rowOff>476250</xdr:rowOff>
    </xdr:to>
    <xdr:pic>
      <xdr:nvPicPr>
        <xdr:cNvPr id="38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264</xdr:row>
      <xdr:rowOff>257175</xdr:rowOff>
    </xdr:from>
    <xdr:to>
      <xdr:col>10</xdr:col>
      <xdr:colOff>514350</xdr:colOff>
      <xdr:row>264</xdr:row>
      <xdr:rowOff>476250</xdr:rowOff>
    </xdr:to>
    <xdr:pic>
      <xdr:nvPicPr>
        <xdr:cNvPr id="38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264</xdr:row>
      <xdr:rowOff>257175</xdr:rowOff>
    </xdr:from>
    <xdr:to>
      <xdr:col>3</xdr:col>
      <xdr:colOff>514350</xdr:colOff>
      <xdr:row>264</xdr:row>
      <xdr:rowOff>476250</xdr:rowOff>
    </xdr:to>
    <xdr:pic>
      <xdr:nvPicPr>
        <xdr:cNvPr id="38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264</xdr:row>
      <xdr:rowOff>257175</xdr:rowOff>
    </xdr:from>
    <xdr:to>
      <xdr:col>3</xdr:col>
      <xdr:colOff>514350</xdr:colOff>
      <xdr:row>264</xdr:row>
      <xdr:rowOff>476250</xdr:rowOff>
    </xdr:to>
    <xdr:pic>
      <xdr:nvPicPr>
        <xdr:cNvPr id="38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264</xdr:row>
      <xdr:rowOff>257175</xdr:rowOff>
    </xdr:from>
    <xdr:to>
      <xdr:col>3</xdr:col>
      <xdr:colOff>514350</xdr:colOff>
      <xdr:row>264</xdr:row>
      <xdr:rowOff>476250</xdr:rowOff>
    </xdr:to>
    <xdr:pic>
      <xdr:nvPicPr>
        <xdr:cNvPr id="38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264</xdr:row>
      <xdr:rowOff>257175</xdr:rowOff>
    </xdr:from>
    <xdr:to>
      <xdr:col>10</xdr:col>
      <xdr:colOff>514350</xdr:colOff>
      <xdr:row>264</xdr:row>
      <xdr:rowOff>476250</xdr:rowOff>
    </xdr:to>
    <xdr:pic>
      <xdr:nvPicPr>
        <xdr:cNvPr id="38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264</xdr:row>
      <xdr:rowOff>257175</xdr:rowOff>
    </xdr:from>
    <xdr:to>
      <xdr:col>3</xdr:col>
      <xdr:colOff>514350</xdr:colOff>
      <xdr:row>264</xdr:row>
      <xdr:rowOff>476250</xdr:rowOff>
    </xdr:to>
    <xdr:pic>
      <xdr:nvPicPr>
        <xdr:cNvPr id="38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264</xdr:row>
      <xdr:rowOff>257175</xdr:rowOff>
    </xdr:from>
    <xdr:to>
      <xdr:col>3</xdr:col>
      <xdr:colOff>514350</xdr:colOff>
      <xdr:row>264</xdr:row>
      <xdr:rowOff>476250</xdr:rowOff>
    </xdr:to>
    <xdr:pic>
      <xdr:nvPicPr>
        <xdr:cNvPr id="38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264</xdr:row>
      <xdr:rowOff>257175</xdr:rowOff>
    </xdr:from>
    <xdr:to>
      <xdr:col>10</xdr:col>
      <xdr:colOff>514350</xdr:colOff>
      <xdr:row>264</xdr:row>
      <xdr:rowOff>476250</xdr:rowOff>
    </xdr:to>
    <xdr:pic>
      <xdr:nvPicPr>
        <xdr:cNvPr id="38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264</xdr:row>
      <xdr:rowOff>257175</xdr:rowOff>
    </xdr:from>
    <xdr:to>
      <xdr:col>3</xdr:col>
      <xdr:colOff>514350</xdr:colOff>
      <xdr:row>264</xdr:row>
      <xdr:rowOff>476250</xdr:rowOff>
    </xdr:to>
    <xdr:pic>
      <xdr:nvPicPr>
        <xdr:cNvPr id="38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264</xdr:row>
      <xdr:rowOff>257175</xdr:rowOff>
    </xdr:from>
    <xdr:to>
      <xdr:col>3</xdr:col>
      <xdr:colOff>514350</xdr:colOff>
      <xdr:row>264</xdr:row>
      <xdr:rowOff>476250</xdr:rowOff>
    </xdr:to>
    <xdr:pic>
      <xdr:nvPicPr>
        <xdr:cNvPr id="38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264</xdr:row>
      <xdr:rowOff>257175</xdr:rowOff>
    </xdr:from>
    <xdr:to>
      <xdr:col>10</xdr:col>
      <xdr:colOff>514350</xdr:colOff>
      <xdr:row>264</xdr:row>
      <xdr:rowOff>476250</xdr:rowOff>
    </xdr:to>
    <xdr:pic>
      <xdr:nvPicPr>
        <xdr:cNvPr id="38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264</xdr:row>
      <xdr:rowOff>257175</xdr:rowOff>
    </xdr:from>
    <xdr:to>
      <xdr:col>3</xdr:col>
      <xdr:colOff>514350</xdr:colOff>
      <xdr:row>264</xdr:row>
      <xdr:rowOff>476250</xdr:rowOff>
    </xdr:to>
    <xdr:pic>
      <xdr:nvPicPr>
        <xdr:cNvPr id="38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8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8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9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264</xdr:row>
      <xdr:rowOff>257175</xdr:rowOff>
    </xdr:from>
    <xdr:to>
      <xdr:col>3</xdr:col>
      <xdr:colOff>514350</xdr:colOff>
      <xdr:row>264</xdr:row>
      <xdr:rowOff>476250</xdr:rowOff>
    </xdr:to>
    <xdr:pic>
      <xdr:nvPicPr>
        <xdr:cNvPr id="39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9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264</xdr:row>
      <xdr:rowOff>257175</xdr:rowOff>
    </xdr:from>
    <xdr:to>
      <xdr:col>10</xdr:col>
      <xdr:colOff>514350</xdr:colOff>
      <xdr:row>264</xdr:row>
      <xdr:rowOff>476250</xdr:rowOff>
    </xdr:to>
    <xdr:pic>
      <xdr:nvPicPr>
        <xdr:cNvPr id="39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9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264</xdr:row>
      <xdr:rowOff>257175</xdr:rowOff>
    </xdr:from>
    <xdr:to>
      <xdr:col>3</xdr:col>
      <xdr:colOff>514350</xdr:colOff>
      <xdr:row>264</xdr:row>
      <xdr:rowOff>476250</xdr:rowOff>
    </xdr:to>
    <xdr:pic>
      <xdr:nvPicPr>
        <xdr:cNvPr id="39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9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9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9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9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9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9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9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9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9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9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9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9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9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9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9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9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264</xdr:row>
      <xdr:rowOff>257175</xdr:rowOff>
    </xdr:from>
    <xdr:to>
      <xdr:col>3</xdr:col>
      <xdr:colOff>514350</xdr:colOff>
      <xdr:row>264</xdr:row>
      <xdr:rowOff>476250</xdr:rowOff>
    </xdr:to>
    <xdr:pic>
      <xdr:nvPicPr>
        <xdr:cNvPr id="39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9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264</xdr:row>
      <xdr:rowOff>257175</xdr:rowOff>
    </xdr:from>
    <xdr:to>
      <xdr:col>10</xdr:col>
      <xdr:colOff>514350</xdr:colOff>
      <xdr:row>264</xdr:row>
      <xdr:rowOff>476250</xdr:rowOff>
    </xdr:to>
    <xdr:pic>
      <xdr:nvPicPr>
        <xdr:cNvPr id="39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9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264</xdr:row>
      <xdr:rowOff>257175</xdr:rowOff>
    </xdr:from>
    <xdr:to>
      <xdr:col>3</xdr:col>
      <xdr:colOff>514350</xdr:colOff>
      <xdr:row>264</xdr:row>
      <xdr:rowOff>476250</xdr:rowOff>
    </xdr:to>
    <xdr:pic>
      <xdr:nvPicPr>
        <xdr:cNvPr id="39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9215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9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9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9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9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264</xdr:row>
      <xdr:rowOff>279400</xdr:rowOff>
    </xdr:from>
    <xdr:to>
      <xdr:col>10</xdr:col>
      <xdr:colOff>196850</xdr:colOff>
      <xdr:row>264</xdr:row>
      <xdr:rowOff>498475</xdr:rowOff>
    </xdr:to>
    <xdr:pic>
      <xdr:nvPicPr>
        <xdr:cNvPr id="39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264</xdr:row>
      <xdr:rowOff>279400</xdr:rowOff>
    </xdr:from>
    <xdr:to>
      <xdr:col>3</xdr:col>
      <xdr:colOff>196850</xdr:colOff>
      <xdr:row>264</xdr:row>
      <xdr:rowOff>498475</xdr:rowOff>
    </xdr:to>
    <xdr:pic>
      <xdr:nvPicPr>
        <xdr:cNvPr id="39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923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264</xdr:row>
      <xdr:rowOff>228600</xdr:rowOff>
    </xdr:from>
    <xdr:to>
      <xdr:col>3</xdr:col>
      <xdr:colOff>260350</xdr:colOff>
      <xdr:row>264</xdr:row>
      <xdr:rowOff>447675</xdr:rowOff>
    </xdr:to>
    <xdr:pic>
      <xdr:nvPicPr>
        <xdr:cNvPr id="39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99186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264</xdr:row>
      <xdr:rowOff>231775</xdr:rowOff>
    </xdr:from>
    <xdr:to>
      <xdr:col>3</xdr:col>
      <xdr:colOff>539750</xdr:colOff>
      <xdr:row>264</xdr:row>
      <xdr:rowOff>450850</xdr:rowOff>
    </xdr:to>
    <xdr:pic>
      <xdr:nvPicPr>
        <xdr:cNvPr id="39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99189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264</xdr:row>
      <xdr:rowOff>228600</xdr:rowOff>
    </xdr:from>
    <xdr:to>
      <xdr:col>10</xdr:col>
      <xdr:colOff>260350</xdr:colOff>
      <xdr:row>264</xdr:row>
      <xdr:rowOff>447675</xdr:rowOff>
    </xdr:to>
    <xdr:pic>
      <xdr:nvPicPr>
        <xdr:cNvPr id="39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99186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264</xdr:row>
      <xdr:rowOff>231775</xdr:rowOff>
    </xdr:from>
    <xdr:to>
      <xdr:col>10</xdr:col>
      <xdr:colOff>539750</xdr:colOff>
      <xdr:row>264</xdr:row>
      <xdr:rowOff>450850</xdr:rowOff>
    </xdr:to>
    <xdr:pic>
      <xdr:nvPicPr>
        <xdr:cNvPr id="39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99189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264</xdr:row>
      <xdr:rowOff>228600</xdr:rowOff>
    </xdr:from>
    <xdr:to>
      <xdr:col>3</xdr:col>
      <xdr:colOff>260350</xdr:colOff>
      <xdr:row>264</xdr:row>
      <xdr:rowOff>447675</xdr:rowOff>
    </xdr:to>
    <xdr:pic>
      <xdr:nvPicPr>
        <xdr:cNvPr id="39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99186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264</xdr:row>
      <xdr:rowOff>231775</xdr:rowOff>
    </xdr:from>
    <xdr:to>
      <xdr:col>3</xdr:col>
      <xdr:colOff>539750</xdr:colOff>
      <xdr:row>264</xdr:row>
      <xdr:rowOff>450850</xdr:rowOff>
    </xdr:to>
    <xdr:pic>
      <xdr:nvPicPr>
        <xdr:cNvPr id="39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99189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264</xdr:row>
      <xdr:rowOff>228600</xdr:rowOff>
    </xdr:from>
    <xdr:to>
      <xdr:col>3</xdr:col>
      <xdr:colOff>260350</xdr:colOff>
      <xdr:row>264</xdr:row>
      <xdr:rowOff>447675</xdr:rowOff>
    </xdr:to>
    <xdr:pic>
      <xdr:nvPicPr>
        <xdr:cNvPr id="39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99186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264</xdr:row>
      <xdr:rowOff>231775</xdr:rowOff>
    </xdr:from>
    <xdr:to>
      <xdr:col>3</xdr:col>
      <xdr:colOff>539750</xdr:colOff>
      <xdr:row>264</xdr:row>
      <xdr:rowOff>450850</xdr:rowOff>
    </xdr:to>
    <xdr:pic>
      <xdr:nvPicPr>
        <xdr:cNvPr id="39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199189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264</xdr:row>
      <xdr:rowOff>228600</xdr:rowOff>
    </xdr:from>
    <xdr:to>
      <xdr:col>10</xdr:col>
      <xdr:colOff>260350</xdr:colOff>
      <xdr:row>264</xdr:row>
      <xdr:rowOff>447675</xdr:rowOff>
    </xdr:to>
    <xdr:pic>
      <xdr:nvPicPr>
        <xdr:cNvPr id="39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99186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264</xdr:row>
      <xdr:rowOff>231775</xdr:rowOff>
    </xdr:from>
    <xdr:to>
      <xdr:col>10</xdr:col>
      <xdr:colOff>539750</xdr:colOff>
      <xdr:row>264</xdr:row>
      <xdr:rowOff>450850</xdr:rowOff>
    </xdr:to>
    <xdr:pic>
      <xdr:nvPicPr>
        <xdr:cNvPr id="39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99189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264</xdr:row>
      <xdr:rowOff>228600</xdr:rowOff>
    </xdr:from>
    <xdr:to>
      <xdr:col>3</xdr:col>
      <xdr:colOff>260350</xdr:colOff>
      <xdr:row>264</xdr:row>
      <xdr:rowOff>447675</xdr:rowOff>
    </xdr:to>
    <xdr:pic>
      <xdr:nvPicPr>
        <xdr:cNvPr id="39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199186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264</xdr:row>
      <xdr:rowOff>287804</xdr:rowOff>
    </xdr:from>
    <xdr:to>
      <xdr:col>3</xdr:col>
      <xdr:colOff>465044</xdr:colOff>
      <xdr:row>264</xdr:row>
      <xdr:rowOff>506879</xdr:rowOff>
    </xdr:to>
    <xdr:pic>
      <xdr:nvPicPr>
        <xdr:cNvPr id="39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1992460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264</xdr:row>
      <xdr:rowOff>228600</xdr:rowOff>
    </xdr:from>
    <xdr:to>
      <xdr:col>10</xdr:col>
      <xdr:colOff>260350</xdr:colOff>
      <xdr:row>264</xdr:row>
      <xdr:rowOff>447675</xdr:rowOff>
    </xdr:to>
    <xdr:pic>
      <xdr:nvPicPr>
        <xdr:cNvPr id="39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199186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264</xdr:row>
      <xdr:rowOff>231775</xdr:rowOff>
    </xdr:from>
    <xdr:to>
      <xdr:col>10</xdr:col>
      <xdr:colOff>539750</xdr:colOff>
      <xdr:row>264</xdr:row>
      <xdr:rowOff>450850</xdr:rowOff>
    </xdr:to>
    <xdr:pic>
      <xdr:nvPicPr>
        <xdr:cNvPr id="39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199189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39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269</xdr:row>
      <xdr:rowOff>257175</xdr:rowOff>
    </xdr:from>
    <xdr:to>
      <xdr:col>10</xdr:col>
      <xdr:colOff>514350</xdr:colOff>
      <xdr:row>269</xdr:row>
      <xdr:rowOff>476250</xdr:rowOff>
    </xdr:to>
    <xdr:pic>
      <xdr:nvPicPr>
        <xdr:cNvPr id="39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39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39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269</xdr:row>
      <xdr:rowOff>257175</xdr:rowOff>
    </xdr:from>
    <xdr:to>
      <xdr:col>10</xdr:col>
      <xdr:colOff>514350</xdr:colOff>
      <xdr:row>269</xdr:row>
      <xdr:rowOff>476250</xdr:rowOff>
    </xdr:to>
    <xdr:pic>
      <xdr:nvPicPr>
        <xdr:cNvPr id="39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39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39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39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269</xdr:row>
      <xdr:rowOff>257175</xdr:rowOff>
    </xdr:from>
    <xdr:to>
      <xdr:col>10</xdr:col>
      <xdr:colOff>514350</xdr:colOff>
      <xdr:row>269</xdr:row>
      <xdr:rowOff>476250</xdr:rowOff>
    </xdr:to>
    <xdr:pic>
      <xdr:nvPicPr>
        <xdr:cNvPr id="39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39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39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39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269</xdr:row>
      <xdr:rowOff>257175</xdr:rowOff>
    </xdr:from>
    <xdr:to>
      <xdr:col>10</xdr:col>
      <xdr:colOff>514350</xdr:colOff>
      <xdr:row>269</xdr:row>
      <xdr:rowOff>476250</xdr:rowOff>
    </xdr:to>
    <xdr:pic>
      <xdr:nvPicPr>
        <xdr:cNvPr id="39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39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39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39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269</xdr:row>
      <xdr:rowOff>257175</xdr:rowOff>
    </xdr:from>
    <xdr:to>
      <xdr:col>10</xdr:col>
      <xdr:colOff>514350</xdr:colOff>
      <xdr:row>269</xdr:row>
      <xdr:rowOff>476250</xdr:rowOff>
    </xdr:to>
    <xdr:pic>
      <xdr:nvPicPr>
        <xdr:cNvPr id="39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39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39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39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39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39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39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39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39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39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39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39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39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269</xdr:row>
      <xdr:rowOff>257175</xdr:rowOff>
    </xdr:from>
    <xdr:to>
      <xdr:col>10</xdr:col>
      <xdr:colOff>514350</xdr:colOff>
      <xdr:row>269</xdr:row>
      <xdr:rowOff>476250</xdr:rowOff>
    </xdr:to>
    <xdr:pic>
      <xdr:nvPicPr>
        <xdr:cNvPr id="39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40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40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269</xdr:row>
      <xdr:rowOff>257175</xdr:rowOff>
    </xdr:from>
    <xdr:to>
      <xdr:col>10</xdr:col>
      <xdr:colOff>514350</xdr:colOff>
      <xdr:row>269</xdr:row>
      <xdr:rowOff>476250</xdr:rowOff>
    </xdr:to>
    <xdr:pic>
      <xdr:nvPicPr>
        <xdr:cNvPr id="40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40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40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269</xdr:row>
      <xdr:rowOff>257175</xdr:rowOff>
    </xdr:from>
    <xdr:to>
      <xdr:col>10</xdr:col>
      <xdr:colOff>514350</xdr:colOff>
      <xdr:row>269</xdr:row>
      <xdr:rowOff>476250</xdr:rowOff>
    </xdr:to>
    <xdr:pic>
      <xdr:nvPicPr>
        <xdr:cNvPr id="40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40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40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269</xdr:row>
      <xdr:rowOff>257175</xdr:rowOff>
    </xdr:from>
    <xdr:to>
      <xdr:col>10</xdr:col>
      <xdr:colOff>514350</xdr:colOff>
      <xdr:row>269</xdr:row>
      <xdr:rowOff>476250</xdr:rowOff>
    </xdr:to>
    <xdr:pic>
      <xdr:nvPicPr>
        <xdr:cNvPr id="40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40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40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269</xdr:row>
      <xdr:rowOff>257175</xdr:rowOff>
    </xdr:from>
    <xdr:to>
      <xdr:col>10</xdr:col>
      <xdr:colOff>514350</xdr:colOff>
      <xdr:row>269</xdr:row>
      <xdr:rowOff>476250</xdr:rowOff>
    </xdr:to>
    <xdr:pic>
      <xdr:nvPicPr>
        <xdr:cNvPr id="40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269</xdr:row>
      <xdr:rowOff>257175</xdr:rowOff>
    </xdr:from>
    <xdr:to>
      <xdr:col>3</xdr:col>
      <xdr:colOff>514350</xdr:colOff>
      <xdr:row>269</xdr:row>
      <xdr:rowOff>476250</xdr:rowOff>
    </xdr:to>
    <xdr:pic>
      <xdr:nvPicPr>
        <xdr:cNvPr id="40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2482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269</xdr:row>
      <xdr:rowOff>279400</xdr:rowOff>
    </xdr:from>
    <xdr:to>
      <xdr:col>10</xdr:col>
      <xdr:colOff>196850</xdr:colOff>
      <xdr:row>269</xdr:row>
      <xdr:rowOff>498475</xdr:rowOff>
    </xdr:to>
    <xdr:pic>
      <xdr:nvPicPr>
        <xdr:cNvPr id="40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269</xdr:row>
      <xdr:rowOff>279400</xdr:rowOff>
    </xdr:from>
    <xdr:to>
      <xdr:col>3</xdr:col>
      <xdr:colOff>196850</xdr:colOff>
      <xdr:row>269</xdr:row>
      <xdr:rowOff>498475</xdr:rowOff>
    </xdr:to>
    <xdr:pic>
      <xdr:nvPicPr>
        <xdr:cNvPr id="40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2504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269</xdr:row>
      <xdr:rowOff>228600</xdr:rowOff>
    </xdr:from>
    <xdr:to>
      <xdr:col>3</xdr:col>
      <xdr:colOff>260350</xdr:colOff>
      <xdr:row>269</xdr:row>
      <xdr:rowOff>447675</xdr:rowOff>
    </xdr:to>
    <xdr:pic>
      <xdr:nvPicPr>
        <xdr:cNvPr id="40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02453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269</xdr:row>
      <xdr:rowOff>231775</xdr:rowOff>
    </xdr:from>
    <xdr:to>
      <xdr:col>3</xdr:col>
      <xdr:colOff>539750</xdr:colOff>
      <xdr:row>269</xdr:row>
      <xdr:rowOff>450850</xdr:rowOff>
    </xdr:to>
    <xdr:pic>
      <xdr:nvPicPr>
        <xdr:cNvPr id="40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02457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269</xdr:row>
      <xdr:rowOff>228600</xdr:rowOff>
    </xdr:from>
    <xdr:to>
      <xdr:col>10</xdr:col>
      <xdr:colOff>260350</xdr:colOff>
      <xdr:row>269</xdr:row>
      <xdr:rowOff>447675</xdr:rowOff>
    </xdr:to>
    <xdr:pic>
      <xdr:nvPicPr>
        <xdr:cNvPr id="40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02453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269</xdr:row>
      <xdr:rowOff>231775</xdr:rowOff>
    </xdr:from>
    <xdr:to>
      <xdr:col>10</xdr:col>
      <xdr:colOff>539750</xdr:colOff>
      <xdr:row>269</xdr:row>
      <xdr:rowOff>450850</xdr:rowOff>
    </xdr:to>
    <xdr:pic>
      <xdr:nvPicPr>
        <xdr:cNvPr id="40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02457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269</xdr:row>
      <xdr:rowOff>228600</xdr:rowOff>
    </xdr:from>
    <xdr:to>
      <xdr:col>3</xdr:col>
      <xdr:colOff>260350</xdr:colOff>
      <xdr:row>269</xdr:row>
      <xdr:rowOff>447675</xdr:rowOff>
    </xdr:to>
    <xdr:pic>
      <xdr:nvPicPr>
        <xdr:cNvPr id="40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02453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269</xdr:row>
      <xdr:rowOff>231775</xdr:rowOff>
    </xdr:from>
    <xdr:to>
      <xdr:col>3</xdr:col>
      <xdr:colOff>539750</xdr:colOff>
      <xdr:row>269</xdr:row>
      <xdr:rowOff>450850</xdr:rowOff>
    </xdr:to>
    <xdr:pic>
      <xdr:nvPicPr>
        <xdr:cNvPr id="40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02457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269</xdr:row>
      <xdr:rowOff>228600</xdr:rowOff>
    </xdr:from>
    <xdr:to>
      <xdr:col>3</xdr:col>
      <xdr:colOff>260350</xdr:colOff>
      <xdr:row>269</xdr:row>
      <xdr:rowOff>447675</xdr:rowOff>
    </xdr:to>
    <xdr:pic>
      <xdr:nvPicPr>
        <xdr:cNvPr id="40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02453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269</xdr:row>
      <xdr:rowOff>231775</xdr:rowOff>
    </xdr:from>
    <xdr:to>
      <xdr:col>3</xdr:col>
      <xdr:colOff>539750</xdr:colOff>
      <xdr:row>269</xdr:row>
      <xdr:rowOff>450850</xdr:rowOff>
    </xdr:to>
    <xdr:pic>
      <xdr:nvPicPr>
        <xdr:cNvPr id="40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02457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269</xdr:row>
      <xdr:rowOff>228600</xdr:rowOff>
    </xdr:from>
    <xdr:to>
      <xdr:col>10</xdr:col>
      <xdr:colOff>260350</xdr:colOff>
      <xdr:row>269</xdr:row>
      <xdr:rowOff>447675</xdr:rowOff>
    </xdr:to>
    <xdr:pic>
      <xdr:nvPicPr>
        <xdr:cNvPr id="41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02453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269</xdr:row>
      <xdr:rowOff>231775</xdr:rowOff>
    </xdr:from>
    <xdr:to>
      <xdr:col>10</xdr:col>
      <xdr:colOff>539750</xdr:colOff>
      <xdr:row>269</xdr:row>
      <xdr:rowOff>450850</xdr:rowOff>
    </xdr:to>
    <xdr:pic>
      <xdr:nvPicPr>
        <xdr:cNvPr id="41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02457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269</xdr:row>
      <xdr:rowOff>228600</xdr:rowOff>
    </xdr:from>
    <xdr:to>
      <xdr:col>3</xdr:col>
      <xdr:colOff>260350</xdr:colOff>
      <xdr:row>269</xdr:row>
      <xdr:rowOff>447675</xdr:rowOff>
    </xdr:to>
    <xdr:pic>
      <xdr:nvPicPr>
        <xdr:cNvPr id="41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02453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269</xdr:row>
      <xdr:rowOff>287804</xdr:rowOff>
    </xdr:from>
    <xdr:to>
      <xdr:col>3</xdr:col>
      <xdr:colOff>465044</xdr:colOff>
      <xdr:row>269</xdr:row>
      <xdr:rowOff>506879</xdr:rowOff>
    </xdr:to>
    <xdr:pic>
      <xdr:nvPicPr>
        <xdr:cNvPr id="41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20251307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269</xdr:row>
      <xdr:rowOff>228600</xdr:rowOff>
    </xdr:from>
    <xdr:to>
      <xdr:col>10</xdr:col>
      <xdr:colOff>260350</xdr:colOff>
      <xdr:row>269</xdr:row>
      <xdr:rowOff>447675</xdr:rowOff>
    </xdr:to>
    <xdr:pic>
      <xdr:nvPicPr>
        <xdr:cNvPr id="41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02453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269</xdr:row>
      <xdr:rowOff>231775</xdr:rowOff>
    </xdr:from>
    <xdr:to>
      <xdr:col>10</xdr:col>
      <xdr:colOff>539750</xdr:colOff>
      <xdr:row>269</xdr:row>
      <xdr:rowOff>450850</xdr:rowOff>
    </xdr:to>
    <xdr:pic>
      <xdr:nvPicPr>
        <xdr:cNvPr id="41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02457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274</xdr:row>
      <xdr:rowOff>257175</xdr:rowOff>
    </xdr:from>
    <xdr:to>
      <xdr:col>10</xdr:col>
      <xdr:colOff>514350</xdr:colOff>
      <xdr:row>274</xdr:row>
      <xdr:rowOff>476250</xdr:rowOff>
    </xdr:to>
    <xdr:pic>
      <xdr:nvPicPr>
        <xdr:cNvPr id="41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274</xdr:row>
      <xdr:rowOff>257175</xdr:rowOff>
    </xdr:from>
    <xdr:to>
      <xdr:col>3</xdr:col>
      <xdr:colOff>514350</xdr:colOff>
      <xdr:row>274</xdr:row>
      <xdr:rowOff>476250</xdr:rowOff>
    </xdr:to>
    <xdr:pic>
      <xdr:nvPicPr>
        <xdr:cNvPr id="41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274</xdr:row>
      <xdr:rowOff>257175</xdr:rowOff>
    </xdr:from>
    <xdr:to>
      <xdr:col>3</xdr:col>
      <xdr:colOff>514350</xdr:colOff>
      <xdr:row>274</xdr:row>
      <xdr:rowOff>476250</xdr:rowOff>
    </xdr:to>
    <xdr:pic>
      <xdr:nvPicPr>
        <xdr:cNvPr id="41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274</xdr:row>
      <xdr:rowOff>257175</xdr:rowOff>
    </xdr:from>
    <xdr:to>
      <xdr:col>10</xdr:col>
      <xdr:colOff>514350</xdr:colOff>
      <xdr:row>274</xdr:row>
      <xdr:rowOff>476250</xdr:rowOff>
    </xdr:to>
    <xdr:pic>
      <xdr:nvPicPr>
        <xdr:cNvPr id="41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274</xdr:row>
      <xdr:rowOff>257175</xdr:rowOff>
    </xdr:from>
    <xdr:to>
      <xdr:col>3</xdr:col>
      <xdr:colOff>514350</xdr:colOff>
      <xdr:row>274</xdr:row>
      <xdr:rowOff>476250</xdr:rowOff>
    </xdr:to>
    <xdr:pic>
      <xdr:nvPicPr>
        <xdr:cNvPr id="41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274</xdr:row>
      <xdr:rowOff>257175</xdr:rowOff>
    </xdr:from>
    <xdr:to>
      <xdr:col>3</xdr:col>
      <xdr:colOff>514350</xdr:colOff>
      <xdr:row>274</xdr:row>
      <xdr:rowOff>476250</xdr:rowOff>
    </xdr:to>
    <xdr:pic>
      <xdr:nvPicPr>
        <xdr:cNvPr id="41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274</xdr:row>
      <xdr:rowOff>257175</xdr:rowOff>
    </xdr:from>
    <xdr:to>
      <xdr:col>10</xdr:col>
      <xdr:colOff>514350</xdr:colOff>
      <xdr:row>274</xdr:row>
      <xdr:rowOff>476250</xdr:rowOff>
    </xdr:to>
    <xdr:pic>
      <xdr:nvPicPr>
        <xdr:cNvPr id="41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274</xdr:row>
      <xdr:rowOff>257175</xdr:rowOff>
    </xdr:from>
    <xdr:to>
      <xdr:col>3</xdr:col>
      <xdr:colOff>514350</xdr:colOff>
      <xdr:row>274</xdr:row>
      <xdr:rowOff>476250</xdr:rowOff>
    </xdr:to>
    <xdr:pic>
      <xdr:nvPicPr>
        <xdr:cNvPr id="41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274</xdr:row>
      <xdr:rowOff>257175</xdr:rowOff>
    </xdr:from>
    <xdr:to>
      <xdr:col>3</xdr:col>
      <xdr:colOff>514350</xdr:colOff>
      <xdr:row>274</xdr:row>
      <xdr:rowOff>476250</xdr:rowOff>
    </xdr:to>
    <xdr:pic>
      <xdr:nvPicPr>
        <xdr:cNvPr id="41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274</xdr:row>
      <xdr:rowOff>257175</xdr:rowOff>
    </xdr:from>
    <xdr:to>
      <xdr:col>10</xdr:col>
      <xdr:colOff>514350</xdr:colOff>
      <xdr:row>274</xdr:row>
      <xdr:rowOff>476250</xdr:rowOff>
    </xdr:to>
    <xdr:pic>
      <xdr:nvPicPr>
        <xdr:cNvPr id="41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274</xdr:row>
      <xdr:rowOff>257175</xdr:rowOff>
    </xdr:from>
    <xdr:to>
      <xdr:col>3</xdr:col>
      <xdr:colOff>514350</xdr:colOff>
      <xdr:row>274</xdr:row>
      <xdr:rowOff>476250</xdr:rowOff>
    </xdr:to>
    <xdr:pic>
      <xdr:nvPicPr>
        <xdr:cNvPr id="41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274</xdr:row>
      <xdr:rowOff>257175</xdr:rowOff>
    </xdr:from>
    <xdr:to>
      <xdr:col>3</xdr:col>
      <xdr:colOff>514350</xdr:colOff>
      <xdr:row>274</xdr:row>
      <xdr:rowOff>476250</xdr:rowOff>
    </xdr:to>
    <xdr:pic>
      <xdr:nvPicPr>
        <xdr:cNvPr id="41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274</xdr:row>
      <xdr:rowOff>257175</xdr:rowOff>
    </xdr:from>
    <xdr:to>
      <xdr:col>3</xdr:col>
      <xdr:colOff>514350</xdr:colOff>
      <xdr:row>274</xdr:row>
      <xdr:rowOff>476250</xdr:rowOff>
    </xdr:to>
    <xdr:pic>
      <xdr:nvPicPr>
        <xdr:cNvPr id="41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274</xdr:row>
      <xdr:rowOff>257175</xdr:rowOff>
    </xdr:from>
    <xdr:to>
      <xdr:col>10</xdr:col>
      <xdr:colOff>514350</xdr:colOff>
      <xdr:row>274</xdr:row>
      <xdr:rowOff>476250</xdr:rowOff>
    </xdr:to>
    <xdr:pic>
      <xdr:nvPicPr>
        <xdr:cNvPr id="41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274</xdr:row>
      <xdr:rowOff>257175</xdr:rowOff>
    </xdr:from>
    <xdr:to>
      <xdr:col>3</xdr:col>
      <xdr:colOff>514350</xdr:colOff>
      <xdr:row>274</xdr:row>
      <xdr:rowOff>476250</xdr:rowOff>
    </xdr:to>
    <xdr:pic>
      <xdr:nvPicPr>
        <xdr:cNvPr id="41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274</xdr:row>
      <xdr:rowOff>257175</xdr:rowOff>
    </xdr:from>
    <xdr:to>
      <xdr:col>3</xdr:col>
      <xdr:colOff>514350</xdr:colOff>
      <xdr:row>274</xdr:row>
      <xdr:rowOff>476250</xdr:rowOff>
    </xdr:to>
    <xdr:pic>
      <xdr:nvPicPr>
        <xdr:cNvPr id="41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274</xdr:row>
      <xdr:rowOff>257175</xdr:rowOff>
    </xdr:from>
    <xdr:to>
      <xdr:col>10</xdr:col>
      <xdr:colOff>514350</xdr:colOff>
      <xdr:row>274</xdr:row>
      <xdr:rowOff>476250</xdr:rowOff>
    </xdr:to>
    <xdr:pic>
      <xdr:nvPicPr>
        <xdr:cNvPr id="41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274</xdr:row>
      <xdr:rowOff>257175</xdr:rowOff>
    </xdr:from>
    <xdr:to>
      <xdr:col>3</xdr:col>
      <xdr:colOff>514350</xdr:colOff>
      <xdr:row>274</xdr:row>
      <xdr:rowOff>476250</xdr:rowOff>
    </xdr:to>
    <xdr:pic>
      <xdr:nvPicPr>
        <xdr:cNvPr id="41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1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1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274</xdr:row>
      <xdr:rowOff>257175</xdr:rowOff>
    </xdr:from>
    <xdr:to>
      <xdr:col>3</xdr:col>
      <xdr:colOff>514350</xdr:colOff>
      <xdr:row>274</xdr:row>
      <xdr:rowOff>476250</xdr:rowOff>
    </xdr:to>
    <xdr:pic>
      <xdr:nvPicPr>
        <xdr:cNvPr id="42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2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274</xdr:row>
      <xdr:rowOff>257175</xdr:rowOff>
    </xdr:from>
    <xdr:to>
      <xdr:col>10</xdr:col>
      <xdr:colOff>514350</xdr:colOff>
      <xdr:row>274</xdr:row>
      <xdr:rowOff>476250</xdr:rowOff>
    </xdr:to>
    <xdr:pic>
      <xdr:nvPicPr>
        <xdr:cNvPr id="42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274</xdr:row>
      <xdr:rowOff>257175</xdr:rowOff>
    </xdr:from>
    <xdr:to>
      <xdr:col>3</xdr:col>
      <xdr:colOff>514350</xdr:colOff>
      <xdr:row>274</xdr:row>
      <xdr:rowOff>476250</xdr:rowOff>
    </xdr:to>
    <xdr:pic>
      <xdr:nvPicPr>
        <xdr:cNvPr id="42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2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2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2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274</xdr:row>
      <xdr:rowOff>257175</xdr:rowOff>
    </xdr:from>
    <xdr:to>
      <xdr:col>3</xdr:col>
      <xdr:colOff>514350</xdr:colOff>
      <xdr:row>274</xdr:row>
      <xdr:rowOff>476250</xdr:rowOff>
    </xdr:to>
    <xdr:pic>
      <xdr:nvPicPr>
        <xdr:cNvPr id="42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2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274</xdr:row>
      <xdr:rowOff>257175</xdr:rowOff>
    </xdr:from>
    <xdr:to>
      <xdr:col>10</xdr:col>
      <xdr:colOff>514350</xdr:colOff>
      <xdr:row>274</xdr:row>
      <xdr:rowOff>476250</xdr:rowOff>
    </xdr:to>
    <xdr:pic>
      <xdr:nvPicPr>
        <xdr:cNvPr id="42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274</xdr:row>
      <xdr:rowOff>257175</xdr:rowOff>
    </xdr:from>
    <xdr:to>
      <xdr:col>3</xdr:col>
      <xdr:colOff>514350</xdr:colOff>
      <xdr:row>274</xdr:row>
      <xdr:rowOff>476250</xdr:rowOff>
    </xdr:to>
    <xdr:pic>
      <xdr:nvPicPr>
        <xdr:cNvPr id="42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2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2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2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2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2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274</xdr:row>
      <xdr:rowOff>257175</xdr:rowOff>
    </xdr:from>
    <xdr:to>
      <xdr:col>3</xdr:col>
      <xdr:colOff>514350</xdr:colOff>
      <xdr:row>274</xdr:row>
      <xdr:rowOff>476250</xdr:rowOff>
    </xdr:to>
    <xdr:pic>
      <xdr:nvPicPr>
        <xdr:cNvPr id="42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2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274</xdr:row>
      <xdr:rowOff>257175</xdr:rowOff>
    </xdr:from>
    <xdr:to>
      <xdr:col>10</xdr:col>
      <xdr:colOff>514350</xdr:colOff>
      <xdr:row>274</xdr:row>
      <xdr:rowOff>476250</xdr:rowOff>
    </xdr:to>
    <xdr:pic>
      <xdr:nvPicPr>
        <xdr:cNvPr id="42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274</xdr:row>
      <xdr:rowOff>257175</xdr:rowOff>
    </xdr:from>
    <xdr:to>
      <xdr:col>3</xdr:col>
      <xdr:colOff>514350</xdr:colOff>
      <xdr:row>274</xdr:row>
      <xdr:rowOff>476250</xdr:rowOff>
    </xdr:to>
    <xdr:pic>
      <xdr:nvPicPr>
        <xdr:cNvPr id="42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669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2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274</xdr:row>
      <xdr:rowOff>279400</xdr:rowOff>
    </xdr:from>
    <xdr:to>
      <xdr:col>10</xdr:col>
      <xdr:colOff>196850</xdr:colOff>
      <xdr:row>274</xdr:row>
      <xdr:rowOff>498475</xdr:rowOff>
    </xdr:to>
    <xdr:pic>
      <xdr:nvPicPr>
        <xdr:cNvPr id="42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274</xdr:row>
      <xdr:rowOff>279400</xdr:rowOff>
    </xdr:from>
    <xdr:to>
      <xdr:col>3</xdr:col>
      <xdr:colOff>196850</xdr:colOff>
      <xdr:row>274</xdr:row>
      <xdr:rowOff>498475</xdr:rowOff>
    </xdr:to>
    <xdr:pic>
      <xdr:nvPicPr>
        <xdr:cNvPr id="42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671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274</xdr:row>
      <xdr:rowOff>228600</xdr:rowOff>
    </xdr:from>
    <xdr:to>
      <xdr:col>3</xdr:col>
      <xdr:colOff>260350</xdr:colOff>
      <xdr:row>274</xdr:row>
      <xdr:rowOff>447675</xdr:rowOff>
    </xdr:to>
    <xdr:pic>
      <xdr:nvPicPr>
        <xdr:cNvPr id="42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0666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274</xdr:row>
      <xdr:rowOff>231775</xdr:rowOff>
    </xdr:from>
    <xdr:to>
      <xdr:col>3</xdr:col>
      <xdr:colOff>539750</xdr:colOff>
      <xdr:row>274</xdr:row>
      <xdr:rowOff>450850</xdr:rowOff>
    </xdr:to>
    <xdr:pic>
      <xdr:nvPicPr>
        <xdr:cNvPr id="42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0666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274</xdr:row>
      <xdr:rowOff>228600</xdr:rowOff>
    </xdr:from>
    <xdr:to>
      <xdr:col>10</xdr:col>
      <xdr:colOff>260350</xdr:colOff>
      <xdr:row>274</xdr:row>
      <xdr:rowOff>447675</xdr:rowOff>
    </xdr:to>
    <xdr:pic>
      <xdr:nvPicPr>
        <xdr:cNvPr id="42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0666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274</xdr:row>
      <xdr:rowOff>231775</xdr:rowOff>
    </xdr:from>
    <xdr:to>
      <xdr:col>10</xdr:col>
      <xdr:colOff>539750</xdr:colOff>
      <xdr:row>274</xdr:row>
      <xdr:rowOff>450850</xdr:rowOff>
    </xdr:to>
    <xdr:pic>
      <xdr:nvPicPr>
        <xdr:cNvPr id="42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0666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274</xdr:row>
      <xdr:rowOff>228600</xdr:rowOff>
    </xdr:from>
    <xdr:to>
      <xdr:col>3</xdr:col>
      <xdr:colOff>260350</xdr:colOff>
      <xdr:row>274</xdr:row>
      <xdr:rowOff>447675</xdr:rowOff>
    </xdr:to>
    <xdr:pic>
      <xdr:nvPicPr>
        <xdr:cNvPr id="42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0666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274</xdr:row>
      <xdr:rowOff>231775</xdr:rowOff>
    </xdr:from>
    <xdr:to>
      <xdr:col>3</xdr:col>
      <xdr:colOff>539750</xdr:colOff>
      <xdr:row>274</xdr:row>
      <xdr:rowOff>450850</xdr:rowOff>
    </xdr:to>
    <xdr:pic>
      <xdr:nvPicPr>
        <xdr:cNvPr id="42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0666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274</xdr:row>
      <xdr:rowOff>228600</xdr:rowOff>
    </xdr:from>
    <xdr:to>
      <xdr:col>3</xdr:col>
      <xdr:colOff>260350</xdr:colOff>
      <xdr:row>274</xdr:row>
      <xdr:rowOff>447675</xdr:rowOff>
    </xdr:to>
    <xdr:pic>
      <xdr:nvPicPr>
        <xdr:cNvPr id="42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0666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274</xdr:row>
      <xdr:rowOff>231775</xdr:rowOff>
    </xdr:from>
    <xdr:to>
      <xdr:col>3</xdr:col>
      <xdr:colOff>539750</xdr:colOff>
      <xdr:row>274</xdr:row>
      <xdr:rowOff>450850</xdr:rowOff>
    </xdr:to>
    <xdr:pic>
      <xdr:nvPicPr>
        <xdr:cNvPr id="42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0666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274</xdr:row>
      <xdr:rowOff>228600</xdr:rowOff>
    </xdr:from>
    <xdr:to>
      <xdr:col>10</xdr:col>
      <xdr:colOff>260350</xdr:colOff>
      <xdr:row>274</xdr:row>
      <xdr:rowOff>447675</xdr:rowOff>
    </xdr:to>
    <xdr:pic>
      <xdr:nvPicPr>
        <xdr:cNvPr id="42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0666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274</xdr:row>
      <xdr:rowOff>231775</xdr:rowOff>
    </xdr:from>
    <xdr:to>
      <xdr:col>10</xdr:col>
      <xdr:colOff>539750</xdr:colOff>
      <xdr:row>274</xdr:row>
      <xdr:rowOff>450850</xdr:rowOff>
    </xdr:to>
    <xdr:pic>
      <xdr:nvPicPr>
        <xdr:cNvPr id="42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0666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274</xdr:row>
      <xdr:rowOff>228600</xdr:rowOff>
    </xdr:from>
    <xdr:to>
      <xdr:col>3</xdr:col>
      <xdr:colOff>260350</xdr:colOff>
      <xdr:row>274</xdr:row>
      <xdr:rowOff>447675</xdr:rowOff>
    </xdr:to>
    <xdr:pic>
      <xdr:nvPicPr>
        <xdr:cNvPr id="42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0666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274</xdr:row>
      <xdr:rowOff>287804</xdr:rowOff>
    </xdr:from>
    <xdr:to>
      <xdr:col>3</xdr:col>
      <xdr:colOff>465044</xdr:colOff>
      <xdr:row>274</xdr:row>
      <xdr:rowOff>506879</xdr:rowOff>
    </xdr:to>
    <xdr:pic>
      <xdr:nvPicPr>
        <xdr:cNvPr id="42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20672312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274</xdr:row>
      <xdr:rowOff>228600</xdr:rowOff>
    </xdr:from>
    <xdr:to>
      <xdr:col>10</xdr:col>
      <xdr:colOff>260350</xdr:colOff>
      <xdr:row>274</xdr:row>
      <xdr:rowOff>447675</xdr:rowOff>
    </xdr:to>
    <xdr:pic>
      <xdr:nvPicPr>
        <xdr:cNvPr id="42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0666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274</xdr:row>
      <xdr:rowOff>231775</xdr:rowOff>
    </xdr:from>
    <xdr:to>
      <xdr:col>10</xdr:col>
      <xdr:colOff>539750</xdr:colOff>
      <xdr:row>274</xdr:row>
      <xdr:rowOff>450850</xdr:rowOff>
    </xdr:to>
    <xdr:pic>
      <xdr:nvPicPr>
        <xdr:cNvPr id="42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0666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2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279</xdr:row>
      <xdr:rowOff>257175</xdr:rowOff>
    </xdr:from>
    <xdr:to>
      <xdr:col>10</xdr:col>
      <xdr:colOff>514350</xdr:colOff>
      <xdr:row>279</xdr:row>
      <xdr:rowOff>476250</xdr:rowOff>
    </xdr:to>
    <xdr:pic>
      <xdr:nvPicPr>
        <xdr:cNvPr id="42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2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2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2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279</xdr:row>
      <xdr:rowOff>257175</xdr:rowOff>
    </xdr:from>
    <xdr:to>
      <xdr:col>10</xdr:col>
      <xdr:colOff>514350</xdr:colOff>
      <xdr:row>279</xdr:row>
      <xdr:rowOff>476250</xdr:rowOff>
    </xdr:to>
    <xdr:pic>
      <xdr:nvPicPr>
        <xdr:cNvPr id="42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2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2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2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279</xdr:row>
      <xdr:rowOff>257175</xdr:rowOff>
    </xdr:from>
    <xdr:to>
      <xdr:col>10</xdr:col>
      <xdr:colOff>514350</xdr:colOff>
      <xdr:row>279</xdr:row>
      <xdr:rowOff>476250</xdr:rowOff>
    </xdr:to>
    <xdr:pic>
      <xdr:nvPicPr>
        <xdr:cNvPr id="42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2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2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2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2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2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279</xdr:row>
      <xdr:rowOff>257175</xdr:rowOff>
    </xdr:from>
    <xdr:to>
      <xdr:col>10</xdr:col>
      <xdr:colOff>514350</xdr:colOff>
      <xdr:row>279</xdr:row>
      <xdr:rowOff>476250</xdr:rowOff>
    </xdr:to>
    <xdr:pic>
      <xdr:nvPicPr>
        <xdr:cNvPr id="42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2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2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2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2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2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279</xdr:row>
      <xdr:rowOff>257175</xdr:rowOff>
    </xdr:from>
    <xdr:to>
      <xdr:col>10</xdr:col>
      <xdr:colOff>514350</xdr:colOff>
      <xdr:row>279</xdr:row>
      <xdr:rowOff>476250</xdr:rowOff>
    </xdr:to>
    <xdr:pic>
      <xdr:nvPicPr>
        <xdr:cNvPr id="42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2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2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2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2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2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279</xdr:row>
      <xdr:rowOff>257175</xdr:rowOff>
    </xdr:from>
    <xdr:to>
      <xdr:col>10</xdr:col>
      <xdr:colOff>514350</xdr:colOff>
      <xdr:row>279</xdr:row>
      <xdr:rowOff>476250</xdr:rowOff>
    </xdr:to>
    <xdr:pic>
      <xdr:nvPicPr>
        <xdr:cNvPr id="42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2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2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2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2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2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2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2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2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2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2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2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3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279</xdr:row>
      <xdr:rowOff>257175</xdr:rowOff>
    </xdr:from>
    <xdr:to>
      <xdr:col>10</xdr:col>
      <xdr:colOff>514350</xdr:colOff>
      <xdr:row>279</xdr:row>
      <xdr:rowOff>476250</xdr:rowOff>
    </xdr:to>
    <xdr:pic>
      <xdr:nvPicPr>
        <xdr:cNvPr id="43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3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3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279</xdr:row>
      <xdr:rowOff>257175</xdr:rowOff>
    </xdr:from>
    <xdr:to>
      <xdr:col>10</xdr:col>
      <xdr:colOff>514350</xdr:colOff>
      <xdr:row>279</xdr:row>
      <xdr:rowOff>476250</xdr:rowOff>
    </xdr:to>
    <xdr:pic>
      <xdr:nvPicPr>
        <xdr:cNvPr id="43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3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3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279</xdr:row>
      <xdr:rowOff>257175</xdr:rowOff>
    </xdr:from>
    <xdr:to>
      <xdr:col>10</xdr:col>
      <xdr:colOff>514350</xdr:colOff>
      <xdr:row>279</xdr:row>
      <xdr:rowOff>476250</xdr:rowOff>
    </xdr:to>
    <xdr:pic>
      <xdr:nvPicPr>
        <xdr:cNvPr id="43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3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3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279</xdr:row>
      <xdr:rowOff>257175</xdr:rowOff>
    </xdr:from>
    <xdr:to>
      <xdr:col>10</xdr:col>
      <xdr:colOff>514350</xdr:colOff>
      <xdr:row>279</xdr:row>
      <xdr:rowOff>476250</xdr:rowOff>
    </xdr:to>
    <xdr:pic>
      <xdr:nvPicPr>
        <xdr:cNvPr id="43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3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3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3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3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4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279</xdr:row>
      <xdr:rowOff>257175</xdr:rowOff>
    </xdr:from>
    <xdr:to>
      <xdr:col>10</xdr:col>
      <xdr:colOff>514350</xdr:colOff>
      <xdr:row>279</xdr:row>
      <xdr:rowOff>476250</xdr:rowOff>
    </xdr:to>
    <xdr:pic>
      <xdr:nvPicPr>
        <xdr:cNvPr id="44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4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279</xdr:row>
      <xdr:rowOff>257175</xdr:rowOff>
    </xdr:from>
    <xdr:to>
      <xdr:col>3</xdr:col>
      <xdr:colOff>514350</xdr:colOff>
      <xdr:row>279</xdr:row>
      <xdr:rowOff>476250</xdr:rowOff>
    </xdr:to>
    <xdr:pic>
      <xdr:nvPicPr>
        <xdr:cNvPr id="44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0035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4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4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4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4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279</xdr:row>
      <xdr:rowOff>279400</xdr:rowOff>
    </xdr:from>
    <xdr:to>
      <xdr:col>10</xdr:col>
      <xdr:colOff>196850</xdr:colOff>
      <xdr:row>279</xdr:row>
      <xdr:rowOff>498475</xdr:rowOff>
    </xdr:to>
    <xdr:pic>
      <xdr:nvPicPr>
        <xdr:cNvPr id="44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279</xdr:row>
      <xdr:rowOff>279400</xdr:rowOff>
    </xdr:from>
    <xdr:to>
      <xdr:col>3</xdr:col>
      <xdr:colOff>196850</xdr:colOff>
      <xdr:row>279</xdr:row>
      <xdr:rowOff>498475</xdr:rowOff>
    </xdr:to>
    <xdr:pic>
      <xdr:nvPicPr>
        <xdr:cNvPr id="44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0058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279</xdr:row>
      <xdr:rowOff>228600</xdr:rowOff>
    </xdr:from>
    <xdr:to>
      <xdr:col>3</xdr:col>
      <xdr:colOff>260350</xdr:colOff>
      <xdr:row>279</xdr:row>
      <xdr:rowOff>447675</xdr:rowOff>
    </xdr:to>
    <xdr:pic>
      <xdr:nvPicPr>
        <xdr:cNvPr id="44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10007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279</xdr:row>
      <xdr:rowOff>231775</xdr:rowOff>
    </xdr:from>
    <xdr:to>
      <xdr:col>3</xdr:col>
      <xdr:colOff>539750</xdr:colOff>
      <xdr:row>279</xdr:row>
      <xdr:rowOff>450850</xdr:rowOff>
    </xdr:to>
    <xdr:pic>
      <xdr:nvPicPr>
        <xdr:cNvPr id="44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10010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279</xdr:row>
      <xdr:rowOff>228600</xdr:rowOff>
    </xdr:from>
    <xdr:to>
      <xdr:col>10</xdr:col>
      <xdr:colOff>260350</xdr:colOff>
      <xdr:row>279</xdr:row>
      <xdr:rowOff>447675</xdr:rowOff>
    </xdr:to>
    <xdr:pic>
      <xdr:nvPicPr>
        <xdr:cNvPr id="44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10007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279</xdr:row>
      <xdr:rowOff>231775</xdr:rowOff>
    </xdr:from>
    <xdr:to>
      <xdr:col>10</xdr:col>
      <xdr:colOff>539750</xdr:colOff>
      <xdr:row>279</xdr:row>
      <xdr:rowOff>450850</xdr:rowOff>
    </xdr:to>
    <xdr:pic>
      <xdr:nvPicPr>
        <xdr:cNvPr id="44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10010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279</xdr:row>
      <xdr:rowOff>228600</xdr:rowOff>
    </xdr:from>
    <xdr:to>
      <xdr:col>3</xdr:col>
      <xdr:colOff>260350</xdr:colOff>
      <xdr:row>279</xdr:row>
      <xdr:rowOff>447675</xdr:rowOff>
    </xdr:to>
    <xdr:pic>
      <xdr:nvPicPr>
        <xdr:cNvPr id="44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10007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279</xdr:row>
      <xdr:rowOff>231775</xdr:rowOff>
    </xdr:from>
    <xdr:to>
      <xdr:col>3</xdr:col>
      <xdr:colOff>539750</xdr:colOff>
      <xdr:row>279</xdr:row>
      <xdr:rowOff>450850</xdr:rowOff>
    </xdr:to>
    <xdr:pic>
      <xdr:nvPicPr>
        <xdr:cNvPr id="44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10010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279</xdr:row>
      <xdr:rowOff>228600</xdr:rowOff>
    </xdr:from>
    <xdr:to>
      <xdr:col>3</xdr:col>
      <xdr:colOff>260350</xdr:colOff>
      <xdr:row>279</xdr:row>
      <xdr:rowOff>447675</xdr:rowOff>
    </xdr:to>
    <xdr:pic>
      <xdr:nvPicPr>
        <xdr:cNvPr id="44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10007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279</xdr:row>
      <xdr:rowOff>231775</xdr:rowOff>
    </xdr:from>
    <xdr:to>
      <xdr:col>3</xdr:col>
      <xdr:colOff>539750</xdr:colOff>
      <xdr:row>279</xdr:row>
      <xdr:rowOff>450850</xdr:rowOff>
    </xdr:to>
    <xdr:pic>
      <xdr:nvPicPr>
        <xdr:cNvPr id="44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10010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279</xdr:row>
      <xdr:rowOff>228600</xdr:rowOff>
    </xdr:from>
    <xdr:to>
      <xdr:col>10</xdr:col>
      <xdr:colOff>260350</xdr:colOff>
      <xdr:row>279</xdr:row>
      <xdr:rowOff>447675</xdr:rowOff>
    </xdr:to>
    <xdr:pic>
      <xdr:nvPicPr>
        <xdr:cNvPr id="44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10007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279</xdr:row>
      <xdr:rowOff>231775</xdr:rowOff>
    </xdr:from>
    <xdr:to>
      <xdr:col>10</xdr:col>
      <xdr:colOff>539750</xdr:colOff>
      <xdr:row>279</xdr:row>
      <xdr:rowOff>450850</xdr:rowOff>
    </xdr:to>
    <xdr:pic>
      <xdr:nvPicPr>
        <xdr:cNvPr id="44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10010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279</xdr:row>
      <xdr:rowOff>228600</xdr:rowOff>
    </xdr:from>
    <xdr:to>
      <xdr:col>3</xdr:col>
      <xdr:colOff>260350</xdr:colOff>
      <xdr:row>279</xdr:row>
      <xdr:rowOff>447675</xdr:rowOff>
    </xdr:to>
    <xdr:pic>
      <xdr:nvPicPr>
        <xdr:cNvPr id="44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10007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279</xdr:row>
      <xdr:rowOff>287804</xdr:rowOff>
    </xdr:from>
    <xdr:to>
      <xdr:col>3</xdr:col>
      <xdr:colOff>465044</xdr:colOff>
      <xdr:row>279</xdr:row>
      <xdr:rowOff>506879</xdr:rowOff>
    </xdr:to>
    <xdr:pic>
      <xdr:nvPicPr>
        <xdr:cNvPr id="44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2100664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279</xdr:row>
      <xdr:rowOff>228600</xdr:rowOff>
    </xdr:from>
    <xdr:to>
      <xdr:col>10</xdr:col>
      <xdr:colOff>260350</xdr:colOff>
      <xdr:row>279</xdr:row>
      <xdr:rowOff>447675</xdr:rowOff>
    </xdr:to>
    <xdr:pic>
      <xdr:nvPicPr>
        <xdr:cNvPr id="44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10007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279</xdr:row>
      <xdr:rowOff>231775</xdr:rowOff>
    </xdr:from>
    <xdr:to>
      <xdr:col>10</xdr:col>
      <xdr:colOff>539750</xdr:colOff>
      <xdr:row>279</xdr:row>
      <xdr:rowOff>450850</xdr:rowOff>
    </xdr:to>
    <xdr:pic>
      <xdr:nvPicPr>
        <xdr:cNvPr id="44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10010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4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4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431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4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285</xdr:row>
      <xdr:rowOff>257175</xdr:rowOff>
    </xdr:from>
    <xdr:to>
      <xdr:col>10</xdr:col>
      <xdr:colOff>514350</xdr:colOff>
      <xdr:row>285</xdr:row>
      <xdr:rowOff>476250</xdr:rowOff>
    </xdr:to>
    <xdr:pic>
      <xdr:nvPicPr>
        <xdr:cNvPr id="44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431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4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4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431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4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4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4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4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4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4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4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4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4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4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4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4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4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4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4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4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4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431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4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285</xdr:row>
      <xdr:rowOff>257175</xdr:rowOff>
    </xdr:from>
    <xdr:to>
      <xdr:col>10</xdr:col>
      <xdr:colOff>514350</xdr:colOff>
      <xdr:row>285</xdr:row>
      <xdr:rowOff>476250</xdr:rowOff>
    </xdr:to>
    <xdr:pic>
      <xdr:nvPicPr>
        <xdr:cNvPr id="44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431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4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4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4312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4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4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4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4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4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4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4334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285</xdr:row>
      <xdr:rowOff>228600</xdr:rowOff>
    </xdr:from>
    <xdr:to>
      <xdr:col>3</xdr:col>
      <xdr:colOff>260350</xdr:colOff>
      <xdr:row>285</xdr:row>
      <xdr:rowOff>447675</xdr:rowOff>
    </xdr:to>
    <xdr:pic>
      <xdr:nvPicPr>
        <xdr:cNvPr id="44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1428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285</xdr:row>
      <xdr:rowOff>231775</xdr:rowOff>
    </xdr:from>
    <xdr:to>
      <xdr:col>3</xdr:col>
      <xdr:colOff>539750</xdr:colOff>
      <xdr:row>285</xdr:row>
      <xdr:rowOff>450850</xdr:rowOff>
    </xdr:to>
    <xdr:pic>
      <xdr:nvPicPr>
        <xdr:cNvPr id="44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1428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285</xdr:row>
      <xdr:rowOff>228600</xdr:rowOff>
    </xdr:from>
    <xdr:to>
      <xdr:col>10</xdr:col>
      <xdr:colOff>260350</xdr:colOff>
      <xdr:row>285</xdr:row>
      <xdr:rowOff>447675</xdr:rowOff>
    </xdr:to>
    <xdr:pic>
      <xdr:nvPicPr>
        <xdr:cNvPr id="44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1428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285</xdr:row>
      <xdr:rowOff>231775</xdr:rowOff>
    </xdr:from>
    <xdr:to>
      <xdr:col>10</xdr:col>
      <xdr:colOff>539750</xdr:colOff>
      <xdr:row>285</xdr:row>
      <xdr:rowOff>450850</xdr:rowOff>
    </xdr:to>
    <xdr:pic>
      <xdr:nvPicPr>
        <xdr:cNvPr id="44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1428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285</xdr:row>
      <xdr:rowOff>228600</xdr:rowOff>
    </xdr:from>
    <xdr:to>
      <xdr:col>3</xdr:col>
      <xdr:colOff>260350</xdr:colOff>
      <xdr:row>285</xdr:row>
      <xdr:rowOff>447675</xdr:rowOff>
    </xdr:to>
    <xdr:pic>
      <xdr:nvPicPr>
        <xdr:cNvPr id="44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1428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285</xdr:row>
      <xdr:rowOff>231775</xdr:rowOff>
    </xdr:from>
    <xdr:to>
      <xdr:col>3</xdr:col>
      <xdr:colOff>539750</xdr:colOff>
      <xdr:row>285</xdr:row>
      <xdr:rowOff>450850</xdr:rowOff>
    </xdr:to>
    <xdr:pic>
      <xdr:nvPicPr>
        <xdr:cNvPr id="44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1428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285</xdr:row>
      <xdr:rowOff>228600</xdr:rowOff>
    </xdr:from>
    <xdr:to>
      <xdr:col>3</xdr:col>
      <xdr:colOff>260350</xdr:colOff>
      <xdr:row>285</xdr:row>
      <xdr:rowOff>447675</xdr:rowOff>
    </xdr:to>
    <xdr:pic>
      <xdr:nvPicPr>
        <xdr:cNvPr id="44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1428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285</xdr:row>
      <xdr:rowOff>231775</xdr:rowOff>
    </xdr:from>
    <xdr:to>
      <xdr:col>3</xdr:col>
      <xdr:colOff>539750</xdr:colOff>
      <xdr:row>285</xdr:row>
      <xdr:rowOff>450850</xdr:rowOff>
    </xdr:to>
    <xdr:pic>
      <xdr:nvPicPr>
        <xdr:cNvPr id="44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1428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285</xdr:row>
      <xdr:rowOff>228600</xdr:rowOff>
    </xdr:from>
    <xdr:to>
      <xdr:col>10</xdr:col>
      <xdr:colOff>260350</xdr:colOff>
      <xdr:row>285</xdr:row>
      <xdr:rowOff>447675</xdr:rowOff>
    </xdr:to>
    <xdr:pic>
      <xdr:nvPicPr>
        <xdr:cNvPr id="44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1428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285</xdr:row>
      <xdr:rowOff>231775</xdr:rowOff>
    </xdr:from>
    <xdr:to>
      <xdr:col>10</xdr:col>
      <xdr:colOff>539750</xdr:colOff>
      <xdr:row>285</xdr:row>
      <xdr:rowOff>450850</xdr:rowOff>
    </xdr:to>
    <xdr:pic>
      <xdr:nvPicPr>
        <xdr:cNvPr id="44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1428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285</xdr:row>
      <xdr:rowOff>228600</xdr:rowOff>
    </xdr:from>
    <xdr:to>
      <xdr:col>3</xdr:col>
      <xdr:colOff>260350</xdr:colOff>
      <xdr:row>285</xdr:row>
      <xdr:rowOff>447675</xdr:rowOff>
    </xdr:to>
    <xdr:pic>
      <xdr:nvPicPr>
        <xdr:cNvPr id="44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1428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285</xdr:row>
      <xdr:rowOff>231775</xdr:rowOff>
    </xdr:from>
    <xdr:to>
      <xdr:col>3</xdr:col>
      <xdr:colOff>539750</xdr:colOff>
      <xdr:row>285</xdr:row>
      <xdr:rowOff>450850</xdr:rowOff>
    </xdr:to>
    <xdr:pic>
      <xdr:nvPicPr>
        <xdr:cNvPr id="44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1428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285</xdr:row>
      <xdr:rowOff>228600</xdr:rowOff>
    </xdr:from>
    <xdr:to>
      <xdr:col>10</xdr:col>
      <xdr:colOff>260350</xdr:colOff>
      <xdr:row>285</xdr:row>
      <xdr:rowOff>447675</xdr:rowOff>
    </xdr:to>
    <xdr:pic>
      <xdr:nvPicPr>
        <xdr:cNvPr id="44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14283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285</xdr:row>
      <xdr:rowOff>231775</xdr:rowOff>
    </xdr:from>
    <xdr:to>
      <xdr:col>10</xdr:col>
      <xdr:colOff>539750</xdr:colOff>
      <xdr:row>285</xdr:row>
      <xdr:rowOff>450850</xdr:rowOff>
    </xdr:to>
    <xdr:pic>
      <xdr:nvPicPr>
        <xdr:cNvPr id="44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1428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4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289</xdr:row>
      <xdr:rowOff>257175</xdr:rowOff>
    </xdr:from>
    <xdr:to>
      <xdr:col>10</xdr:col>
      <xdr:colOff>514350</xdr:colOff>
      <xdr:row>289</xdr:row>
      <xdr:rowOff>476250</xdr:rowOff>
    </xdr:to>
    <xdr:pic>
      <xdr:nvPicPr>
        <xdr:cNvPr id="44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4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4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4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289</xdr:row>
      <xdr:rowOff>257175</xdr:rowOff>
    </xdr:from>
    <xdr:to>
      <xdr:col>10</xdr:col>
      <xdr:colOff>514350</xdr:colOff>
      <xdr:row>289</xdr:row>
      <xdr:rowOff>476250</xdr:rowOff>
    </xdr:to>
    <xdr:pic>
      <xdr:nvPicPr>
        <xdr:cNvPr id="44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4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4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4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289</xdr:row>
      <xdr:rowOff>257175</xdr:rowOff>
    </xdr:from>
    <xdr:to>
      <xdr:col>10</xdr:col>
      <xdr:colOff>514350</xdr:colOff>
      <xdr:row>289</xdr:row>
      <xdr:rowOff>476250</xdr:rowOff>
    </xdr:to>
    <xdr:pic>
      <xdr:nvPicPr>
        <xdr:cNvPr id="44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4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4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4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289</xdr:row>
      <xdr:rowOff>257175</xdr:rowOff>
    </xdr:from>
    <xdr:to>
      <xdr:col>10</xdr:col>
      <xdr:colOff>514350</xdr:colOff>
      <xdr:row>289</xdr:row>
      <xdr:rowOff>476250</xdr:rowOff>
    </xdr:to>
    <xdr:pic>
      <xdr:nvPicPr>
        <xdr:cNvPr id="44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4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4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4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4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4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289</xdr:row>
      <xdr:rowOff>257175</xdr:rowOff>
    </xdr:from>
    <xdr:to>
      <xdr:col>10</xdr:col>
      <xdr:colOff>514350</xdr:colOff>
      <xdr:row>289</xdr:row>
      <xdr:rowOff>476250</xdr:rowOff>
    </xdr:to>
    <xdr:pic>
      <xdr:nvPicPr>
        <xdr:cNvPr id="44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4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4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4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4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4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289</xdr:row>
      <xdr:rowOff>257175</xdr:rowOff>
    </xdr:from>
    <xdr:to>
      <xdr:col>10</xdr:col>
      <xdr:colOff>514350</xdr:colOff>
      <xdr:row>289</xdr:row>
      <xdr:rowOff>476250</xdr:rowOff>
    </xdr:to>
    <xdr:pic>
      <xdr:nvPicPr>
        <xdr:cNvPr id="44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4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4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4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5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289</xdr:row>
      <xdr:rowOff>257175</xdr:rowOff>
    </xdr:from>
    <xdr:to>
      <xdr:col>10</xdr:col>
      <xdr:colOff>514350</xdr:colOff>
      <xdr:row>289</xdr:row>
      <xdr:rowOff>476250</xdr:rowOff>
    </xdr:to>
    <xdr:pic>
      <xdr:nvPicPr>
        <xdr:cNvPr id="45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5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5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5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289</xdr:row>
      <xdr:rowOff>257175</xdr:rowOff>
    </xdr:from>
    <xdr:to>
      <xdr:col>10</xdr:col>
      <xdr:colOff>514350</xdr:colOff>
      <xdr:row>289</xdr:row>
      <xdr:rowOff>476250</xdr:rowOff>
    </xdr:to>
    <xdr:pic>
      <xdr:nvPicPr>
        <xdr:cNvPr id="45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5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5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289</xdr:row>
      <xdr:rowOff>257175</xdr:rowOff>
    </xdr:from>
    <xdr:to>
      <xdr:col>10</xdr:col>
      <xdr:colOff>514350</xdr:colOff>
      <xdr:row>289</xdr:row>
      <xdr:rowOff>476250</xdr:rowOff>
    </xdr:to>
    <xdr:pic>
      <xdr:nvPicPr>
        <xdr:cNvPr id="45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5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5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289</xdr:row>
      <xdr:rowOff>257175</xdr:rowOff>
    </xdr:from>
    <xdr:to>
      <xdr:col>10</xdr:col>
      <xdr:colOff>514350</xdr:colOff>
      <xdr:row>289</xdr:row>
      <xdr:rowOff>476250</xdr:rowOff>
    </xdr:to>
    <xdr:pic>
      <xdr:nvPicPr>
        <xdr:cNvPr id="45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5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5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289</xdr:row>
      <xdr:rowOff>257175</xdr:rowOff>
    </xdr:from>
    <xdr:to>
      <xdr:col>10</xdr:col>
      <xdr:colOff>514350</xdr:colOff>
      <xdr:row>289</xdr:row>
      <xdr:rowOff>476250</xdr:rowOff>
    </xdr:to>
    <xdr:pic>
      <xdr:nvPicPr>
        <xdr:cNvPr id="45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5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5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5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6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6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6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6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6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6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6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6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6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6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6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6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6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6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6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289</xdr:row>
      <xdr:rowOff>257175</xdr:rowOff>
    </xdr:from>
    <xdr:to>
      <xdr:col>10</xdr:col>
      <xdr:colOff>514350</xdr:colOff>
      <xdr:row>289</xdr:row>
      <xdr:rowOff>476250</xdr:rowOff>
    </xdr:to>
    <xdr:pic>
      <xdr:nvPicPr>
        <xdr:cNvPr id="46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6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46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71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6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6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6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6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46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46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72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289</xdr:row>
      <xdr:rowOff>228600</xdr:rowOff>
    </xdr:from>
    <xdr:to>
      <xdr:col>3</xdr:col>
      <xdr:colOff>260350</xdr:colOff>
      <xdr:row>289</xdr:row>
      <xdr:rowOff>447675</xdr:rowOff>
    </xdr:to>
    <xdr:pic>
      <xdr:nvPicPr>
        <xdr:cNvPr id="46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1717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289</xdr:row>
      <xdr:rowOff>231775</xdr:rowOff>
    </xdr:from>
    <xdr:to>
      <xdr:col>3</xdr:col>
      <xdr:colOff>539750</xdr:colOff>
      <xdr:row>289</xdr:row>
      <xdr:rowOff>450850</xdr:rowOff>
    </xdr:to>
    <xdr:pic>
      <xdr:nvPicPr>
        <xdr:cNvPr id="46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17173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289</xdr:row>
      <xdr:rowOff>228600</xdr:rowOff>
    </xdr:from>
    <xdr:to>
      <xdr:col>10</xdr:col>
      <xdr:colOff>260350</xdr:colOff>
      <xdr:row>289</xdr:row>
      <xdr:rowOff>447675</xdr:rowOff>
    </xdr:to>
    <xdr:pic>
      <xdr:nvPicPr>
        <xdr:cNvPr id="46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1717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289</xdr:row>
      <xdr:rowOff>231775</xdr:rowOff>
    </xdr:from>
    <xdr:to>
      <xdr:col>10</xdr:col>
      <xdr:colOff>539750</xdr:colOff>
      <xdr:row>289</xdr:row>
      <xdr:rowOff>450850</xdr:rowOff>
    </xdr:to>
    <xdr:pic>
      <xdr:nvPicPr>
        <xdr:cNvPr id="46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17173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289</xdr:row>
      <xdr:rowOff>228600</xdr:rowOff>
    </xdr:from>
    <xdr:to>
      <xdr:col>3</xdr:col>
      <xdr:colOff>260350</xdr:colOff>
      <xdr:row>289</xdr:row>
      <xdr:rowOff>447675</xdr:rowOff>
    </xdr:to>
    <xdr:pic>
      <xdr:nvPicPr>
        <xdr:cNvPr id="46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1717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289</xdr:row>
      <xdr:rowOff>231775</xdr:rowOff>
    </xdr:from>
    <xdr:to>
      <xdr:col>3</xdr:col>
      <xdr:colOff>539750</xdr:colOff>
      <xdr:row>289</xdr:row>
      <xdr:rowOff>450850</xdr:rowOff>
    </xdr:to>
    <xdr:pic>
      <xdr:nvPicPr>
        <xdr:cNvPr id="46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17173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289</xdr:row>
      <xdr:rowOff>228600</xdr:rowOff>
    </xdr:from>
    <xdr:to>
      <xdr:col>3</xdr:col>
      <xdr:colOff>260350</xdr:colOff>
      <xdr:row>289</xdr:row>
      <xdr:rowOff>447675</xdr:rowOff>
    </xdr:to>
    <xdr:pic>
      <xdr:nvPicPr>
        <xdr:cNvPr id="46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1717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289</xdr:row>
      <xdr:rowOff>231775</xdr:rowOff>
    </xdr:from>
    <xdr:to>
      <xdr:col>3</xdr:col>
      <xdr:colOff>539750</xdr:colOff>
      <xdr:row>289</xdr:row>
      <xdr:rowOff>450850</xdr:rowOff>
    </xdr:to>
    <xdr:pic>
      <xdr:nvPicPr>
        <xdr:cNvPr id="46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17173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289</xdr:row>
      <xdr:rowOff>228600</xdr:rowOff>
    </xdr:from>
    <xdr:to>
      <xdr:col>10</xdr:col>
      <xdr:colOff>260350</xdr:colOff>
      <xdr:row>289</xdr:row>
      <xdr:rowOff>447675</xdr:rowOff>
    </xdr:to>
    <xdr:pic>
      <xdr:nvPicPr>
        <xdr:cNvPr id="46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1717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289</xdr:row>
      <xdr:rowOff>231775</xdr:rowOff>
    </xdr:from>
    <xdr:to>
      <xdr:col>10</xdr:col>
      <xdr:colOff>539750</xdr:colOff>
      <xdr:row>289</xdr:row>
      <xdr:rowOff>450850</xdr:rowOff>
    </xdr:to>
    <xdr:pic>
      <xdr:nvPicPr>
        <xdr:cNvPr id="46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17173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289</xdr:row>
      <xdr:rowOff>228600</xdr:rowOff>
    </xdr:from>
    <xdr:to>
      <xdr:col>3</xdr:col>
      <xdr:colOff>260350</xdr:colOff>
      <xdr:row>289</xdr:row>
      <xdr:rowOff>447675</xdr:rowOff>
    </xdr:to>
    <xdr:pic>
      <xdr:nvPicPr>
        <xdr:cNvPr id="46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1717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289</xdr:row>
      <xdr:rowOff>287804</xdr:rowOff>
    </xdr:from>
    <xdr:to>
      <xdr:col>3</xdr:col>
      <xdr:colOff>465044</xdr:colOff>
      <xdr:row>289</xdr:row>
      <xdr:rowOff>506879</xdr:rowOff>
    </xdr:to>
    <xdr:pic>
      <xdr:nvPicPr>
        <xdr:cNvPr id="46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217229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289</xdr:row>
      <xdr:rowOff>228600</xdr:rowOff>
    </xdr:from>
    <xdr:to>
      <xdr:col>10</xdr:col>
      <xdr:colOff>260350</xdr:colOff>
      <xdr:row>289</xdr:row>
      <xdr:rowOff>447675</xdr:rowOff>
    </xdr:to>
    <xdr:pic>
      <xdr:nvPicPr>
        <xdr:cNvPr id="46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17170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289</xdr:row>
      <xdr:rowOff>231775</xdr:rowOff>
    </xdr:from>
    <xdr:to>
      <xdr:col>10</xdr:col>
      <xdr:colOff>539750</xdr:colOff>
      <xdr:row>289</xdr:row>
      <xdr:rowOff>450850</xdr:rowOff>
    </xdr:to>
    <xdr:pic>
      <xdr:nvPicPr>
        <xdr:cNvPr id="46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17173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297</xdr:row>
      <xdr:rowOff>279400</xdr:rowOff>
    </xdr:from>
    <xdr:to>
      <xdr:col>3</xdr:col>
      <xdr:colOff>196850</xdr:colOff>
      <xdr:row>297</xdr:row>
      <xdr:rowOff>498475</xdr:rowOff>
    </xdr:to>
    <xdr:pic>
      <xdr:nvPicPr>
        <xdr:cNvPr id="46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297</xdr:row>
      <xdr:rowOff>257175</xdr:rowOff>
    </xdr:from>
    <xdr:to>
      <xdr:col>3</xdr:col>
      <xdr:colOff>514350</xdr:colOff>
      <xdr:row>297</xdr:row>
      <xdr:rowOff>476250</xdr:rowOff>
    </xdr:to>
    <xdr:pic>
      <xdr:nvPicPr>
        <xdr:cNvPr id="46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4132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297</xdr:row>
      <xdr:rowOff>279400</xdr:rowOff>
    </xdr:from>
    <xdr:to>
      <xdr:col>10</xdr:col>
      <xdr:colOff>196850</xdr:colOff>
      <xdr:row>297</xdr:row>
      <xdr:rowOff>498475</xdr:rowOff>
    </xdr:to>
    <xdr:pic>
      <xdr:nvPicPr>
        <xdr:cNvPr id="46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297</xdr:row>
      <xdr:rowOff>257175</xdr:rowOff>
    </xdr:from>
    <xdr:to>
      <xdr:col>10</xdr:col>
      <xdr:colOff>514350</xdr:colOff>
      <xdr:row>297</xdr:row>
      <xdr:rowOff>476250</xdr:rowOff>
    </xdr:to>
    <xdr:pic>
      <xdr:nvPicPr>
        <xdr:cNvPr id="46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24132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297</xdr:row>
      <xdr:rowOff>279400</xdr:rowOff>
    </xdr:from>
    <xdr:to>
      <xdr:col>3</xdr:col>
      <xdr:colOff>196850</xdr:colOff>
      <xdr:row>297</xdr:row>
      <xdr:rowOff>498475</xdr:rowOff>
    </xdr:to>
    <xdr:pic>
      <xdr:nvPicPr>
        <xdr:cNvPr id="46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297</xdr:row>
      <xdr:rowOff>257175</xdr:rowOff>
    </xdr:from>
    <xdr:to>
      <xdr:col>3</xdr:col>
      <xdr:colOff>514350</xdr:colOff>
      <xdr:row>297</xdr:row>
      <xdr:rowOff>476250</xdr:rowOff>
    </xdr:to>
    <xdr:pic>
      <xdr:nvPicPr>
        <xdr:cNvPr id="46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4132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297</xdr:row>
      <xdr:rowOff>279400</xdr:rowOff>
    </xdr:from>
    <xdr:to>
      <xdr:col>3</xdr:col>
      <xdr:colOff>196850</xdr:colOff>
      <xdr:row>297</xdr:row>
      <xdr:rowOff>498475</xdr:rowOff>
    </xdr:to>
    <xdr:pic>
      <xdr:nvPicPr>
        <xdr:cNvPr id="46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297</xdr:row>
      <xdr:rowOff>279400</xdr:rowOff>
    </xdr:from>
    <xdr:to>
      <xdr:col>10</xdr:col>
      <xdr:colOff>196850</xdr:colOff>
      <xdr:row>297</xdr:row>
      <xdr:rowOff>498475</xdr:rowOff>
    </xdr:to>
    <xdr:pic>
      <xdr:nvPicPr>
        <xdr:cNvPr id="46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297</xdr:row>
      <xdr:rowOff>279400</xdr:rowOff>
    </xdr:from>
    <xdr:to>
      <xdr:col>3</xdr:col>
      <xdr:colOff>196850</xdr:colOff>
      <xdr:row>297</xdr:row>
      <xdr:rowOff>498475</xdr:rowOff>
    </xdr:to>
    <xdr:pic>
      <xdr:nvPicPr>
        <xdr:cNvPr id="46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297</xdr:row>
      <xdr:rowOff>279400</xdr:rowOff>
    </xdr:from>
    <xdr:to>
      <xdr:col>3</xdr:col>
      <xdr:colOff>196850</xdr:colOff>
      <xdr:row>297</xdr:row>
      <xdr:rowOff>498475</xdr:rowOff>
    </xdr:to>
    <xdr:pic>
      <xdr:nvPicPr>
        <xdr:cNvPr id="46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297</xdr:row>
      <xdr:rowOff>279400</xdr:rowOff>
    </xdr:from>
    <xdr:to>
      <xdr:col>10</xdr:col>
      <xdr:colOff>196850</xdr:colOff>
      <xdr:row>297</xdr:row>
      <xdr:rowOff>498475</xdr:rowOff>
    </xdr:to>
    <xdr:pic>
      <xdr:nvPicPr>
        <xdr:cNvPr id="46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297</xdr:row>
      <xdr:rowOff>279400</xdr:rowOff>
    </xdr:from>
    <xdr:to>
      <xdr:col>3</xdr:col>
      <xdr:colOff>196850</xdr:colOff>
      <xdr:row>297</xdr:row>
      <xdr:rowOff>498475</xdr:rowOff>
    </xdr:to>
    <xdr:pic>
      <xdr:nvPicPr>
        <xdr:cNvPr id="46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297</xdr:row>
      <xdr:rowOff>279400</xdr:rowOff>
    </xdr:from>
    <xdr:to>
      <xdr:col>3</xdr:col>
      <xdr:colOff>196850</xdr:colOff>
      <xdr:row>297</xdr:row>
      <xdr:rowOff>498475</xdr:rowOff>
    </xdr:to>
    <xdr:pic>
      <xdr:nvPicPr>
        <xdr:cNvPr id="46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297</xdr:row>
      <xdr:rowOff>279400</xdr:rowOff>
    </xdr:from>
    <xdr:to>
      <xdr:col>10</xdr:col>
      <xdr:colOff>196850</xdr:colOff>
      <xdr:row>297</xdr:row>
      <xdr:rowOff>498475</xdr:rowOff>
    </xdr:to>
    <xdr:pic>
      <xdr:nvPicPr>
        <xdr:cNvPr id="46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297</xdr:row>
      <xdr:rowOff>279400</xdr:rowOff>
    </xdr:from>
    <xdr:to>
      <xdr:col>3</xdr:col>
      <xdr:colOff>196850</xdr:colOff>
      <xdr:row>297</xdr:row>
      <xdr:rowOff>498475</xdr:rowOff>
    </xdr:to>
    <xdr:pic>
      <xdr:nvPicPr>
        <xdr:cNvPr id="46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297</xdr:row>
      <xdr:rowOff>279400</xdr:rowOff>
    </xdr:from>
    <xdr:to>
      <xdr:col>3</xdr:col>
      <xdr:colOff>196850</xdr:colOff>
      <xdr:row>297</xdr:row>
      <xdr:rowOff>498475</xdr:rowOff>
    </xdr:to>
    <xdr:pic>
      <xdr:nvPicPr>
        <xdr:cNvPr id="46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297</xdr:row>
      <xdr:rowOff>279400</xdr:rowOff>
    </xdr:from>
    <xdr:to>
      <xdr:col>10</xdr:col>
      <xdr:colOff>196850</xdr:colOff>
      <xdr:row>297</xdr:row>
      <xdr:rowOff>498475</xdr:rowOff>
    </xdr:to>
    <xdr:pic>
      <xdr:nvPicPr>
        <xdr:cNvPr id="46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297</xdr:row>
      <xdr:rowOff>279400</xdr:rowOff>
    </xdr:from>
    <xdr:to>
      <xdr:col>3</xdr:col>
      <xdr:colOff>196850</xdr:colOff>
      <xdr:row>297</xdr:row>
      <xdr:rowOff>498475</xdr:rowOff>
    </xdr:to>
    <xdr:pic>
      <xdr:nvPicPr>
        <xdr:cNvPr id="46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297</xdr:row>
      <xdr:rowOff>279400</xdr:rowOff>
    </xdr:from>
    <xdr:to>
      <xdr:col>3</xdr:col>
      <xdr:colOff>196850</xdr:colOff>
      <xdr:row>297</xdr:row>
      <xdr:rowOff>498475</xdr:rowOff>
    </xdr:to>
    <xdr:pic>
      <xdr:nvPicPr>
        <xdr:cNvPr id="46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297</xdr:row>
      <xdr:rowOff>279400</xdr:rowOff>
    </xdr:from>
    <xdr:to>
      <xdr:col>10</xdr:col>
      <xdr:colOff>196850</xdr:colOff>
      <xdr:row>297</xdr:row>
      <xdr:rowOff>498475</xdr:rowOff>
    </xdr:to>
    <xdr:pic>
      <xdr:nvPicPr>
        <xdr:cNvPr id="46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297</xdr:row>
      <xdr:rowOff>279400</xdr:rowOff>
    </xdr:from>
    <xdr:to>
      <xdr:col>3</xdr:col>
      <xdr:colOff>196850</xdr:colOff>
      <xdr:row>297</xdr:row>
      <xdr:rowOff>498475</xdr:rowOff>
    </xdr:to>
    <xdr:pic>
      <xdr:nvPicPr>
        <xdr:cNvPr id="46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297</xdr:row>
      <xdr:rowOff>279400</xdr:rowOff>
    </xdr:from>
    <xdr:to>
      <xdr:col>3</xdr:col>
      <xdr:colOff>196850</xdr:colOff>
      <xdr:row>297</xdr:row>
      <xdr:rowOff>498475</xdr:rowOff>
    </xdr:to>
    <xdr:pic>
      <xdr:nvPicPr>
        <xdr:cNvPr id="46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297</xdr:row>
      <xdr:rowOff>257175</xdr:rowOff>
    </xdr:from>
    <xdr:to>
      <xdr:col>3</xdr:col>
      <xdr:colOff>514350</xdr:colOff>
      <xdr:row>297</xdr:row>
      <xdr:rowOff>476250</xdr:rowOff>
    </xdr:to>
    <xdr:pic>
      <xdr:nvPicPr>
        <xdr:cNvPr id="46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4132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297</xdr:row>
      <xdr:rowOff>279400</xdr:rowOff>
    </xdr:from>
    <xdr:to>
      <xdr:col>10</xdr:col>
      <xdr:colOff>196850</xdr:colOff>
      <xdr:row>297</xdr:row>
      <xdr:rowOff>498475</xdr:rowOff>
    </xdr:to>
    <xdr:pic>
      <xdr:nvPicPr>
        <xdr:cNvPr id="46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297</xdr:row>
      <xdr:rowOff>257175</xdr:rowOff>
    </xdr:from>
    <xdr:to>
      <xdr:col>10</xdr:col>
      <xdr:colOff>514350</xdr:colOff>
      <xdr:row>297</xdr:row>
      <xdr:rowOff>476250</xdr:rowOff>
    </xdr:to>
    <xdr:pic>
      <xdr:nvPicPr>
        <xdr:cNvPr id="46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24132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297</xdr:row>
      <xdr:rowOff>279400</xdr:rowOff>
    </xdr:from>
    <xdr:to>
      <xdr:col>3</xdr:col>
      <xdr:colOff>196850</xdr:colOff>
      <xdr:row>297</xdr:row>
      <xdr:rowOff>498475</xdr:rowOff>
    </xdr:to>
    <xdr:pic>
      <xdr:nvPicPr>
        <xdr:cNvPr id="46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297</xdr:row>
      <xdr:rowOff>257175</xdr:rowOff>
    </xdr:from>
    <xdr:to>
      <xdr:col>3</xdr:col>
      <xdr:colOff>514350</xdr:colOff>
      <xdr:row>297</xdr:row>
      <xdr:rowOff>476250</xdr:rowOff>
    </xdr:to>
    <xdr:pic>
      <xdr:nvPicPr>
        <xdr:cNvPr id="46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4132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297</xdr:row>
      <xdr:rowOff>279400</xdr:rowOff>
    </xdr:from>
    <xdr:to>
      <xdr:col>3</xdr:col>
      <xdr:colOff>196850</xdr:colOff>
      <xdr:row>297</xdr:row>
      <xdr:rowOff>498475</xdr:rowOff>
    </xdr:to>
    <xdr:pic>
      <xdr:nvPicPr>
        <xdr:cNvPr id="46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297</xdr:row>
      <xdr:rowOff>279400</xdr:rowOff>
    </xdr:from>
    <xdr:to>
      <xdr:col>10</xdr:col>
      <xdr:colOff>196850</xdr:colOff>
      <xdr:row>297</xdr:row>
      <xdr:rowOff>498475</xdr:rowOff>
    </xdr:to>
    <xdr:pic>
      <xdr:nvPicPr>
        <xdr:cNvPr id="46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297</xdr:row>
      <xdr:rowOff>279400</xdr:rowOff>
    </xdr:from>
    <xdr:to>
      <xdr:col>3</xdr:col>
      <xdr:colOff>196850</xdr:colOff>
      <xdr:row>297</xdr:row>
      <xdr:rowOff>498475</xdr:rowOff>
    </xdr:to>
    <xdr:pic>
      <xdr:nvPicPr>
        <xdr:cNvPr id="46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297</xdr:row>
      <xdr:rowOff>279400</xdr:rowOff>
    </xdr:from>
    <xdr:to>
      <xdr:col>3</xdr:col>
      <xdr:colOff>196850</xdr:colOff>
      <xdr:row>297</xdr:row>
      <xdr:rowOff>498475</xdr:rowOff>
    </xdr:to>
    <xdr:pic>
      <xdr:nvPicPr>
        <xdr:cNvPr id="46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297</xdr:row>
      <xdr:rowOff>279400</xdr:rowOff>
    </xdr:from>
    <xdr:to>
      <xdr:col>10</xdr:col>
      <xdr:colOff>196850</xdr:colOff>
      <xdr:row>297</xdr:row>
      <xdr:rowOff>498475</xdr:rowOff>
    </xdr:to>
    <xdr:pic>
      <xdr:nvPicPr>
        <xdr:cNvPr id="46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297</xdr:row>
      <xdr:rowOff>279400</xdr:rowOff>
    </xdr:from>
    <xdr:to>
      <xdr:col>3</xdr:col>
      <xdr:colOff>196850</xdr:colOff>
      <xdr:row>297</xdr:row>
      <xdr:rowOff>498475</xdr:rowOff>
    </xdr:to>
    <xdr:pic>
      <xdr:nvPicPr>
        <xdr:cNvPr id="46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415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297</xdr:row>
      <xdr:rowOff>228600</xdr:rowOff>
    </xdr:from>
    <xdr:to>
      <xdr:col>3</xdr:col>
      <xdr:colOff>260350</xdr:colOff>
      <xdr:row>297</xdr:row>
      <xdr:rowOff>447675</xdr:rowOff>
    </xdr:to>
    <xdr:pic>
      <xdr:nvPicPr>
        <xdr:cNvPr id="46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24104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297</xdr:row>
      <xdr:rowOff>231775</xdr:rowOff>
    </xdr:from>
    <xdr:to>
      <xdr:col>3</xdr:col>
      <xdr:colOff>539750</xdr:colOff>
      <xdr:row>297</xdr:row>
      <xdr:rowOff>450850</xdr:rowOff>
    </xdr:to>
    <xdr:pic>
      <xdr:nvPicPr>
        <xdr:cNvPr id="46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24107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297</xdr:row>
      <xdr:rowOff>228600</xdr:rowOff>
    </xdr:from>
    <xdr:to>
      <xdr:col>10</xdr:col>
      <xdr:colOff>260350</xdr:colOff>
      <xdr:row>297</xdr:row>
      <xdr:rowOff>447675</xdr:rowOff>
    </xdr:to>
    <xdr:pic>
      <xdr:nvPicPr>
        <xdr:cNvPr id="46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24104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297</xdr:row>
      <xdr:rowOff>231775</xdr:rowOff>
    </xdr:from>
    <xdr:to>
      <xdr:col>10</xdr:col>
      <xdr:colOff>539750</xdr:colOff>
      <xdr:row>297</xdr:row>
      <xdr:rowOff>450850</xdr:rowOff>
    </xdr:to>
    <xdr:pic>
      <xdr:nvPicPr>
        <xdr:cNvPr id="46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24107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297</xdr:row>
      <xdr:rowOff>228600</xdr:rowOff>
    </xdr:from>
    <xdr:to>
      <xdr:col>3</xdr:col>
      <xdr:colOff>260350</xdr:colOff>
      <xdr:row>297</xdr:row>
      <xdr:rowOff>447675</xdr:rowOff>
    </xdr:to>
    <xdr:pic>
      <xdr:nvPicPr>
        <xdr:cNvPr id="46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24104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297</xdr:row>
      <xdr:rowOff>231775</xdr:rowOff>
    </xdr:from>
    <xdr:to>
      <xdr:col>3</xdr:col>
      <xdr:colOff>539750</xdr:colOff>
      <xdr:row>297</xdr:row>
      <xdr:rowOff>450850</xdr:rowOff>
    </xdr:to>
    <xdr:pic>
      <xdr:nvPicPr>
        <xdr:cNvPr id="46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24107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297</xdr:row>
      <xdr:rowOff>228600</xdr:rowOff>
    </xdr:from>
    <xdr:to>
      <xdr:col>3</xdr:col>
      <xdr:colOff>260350</xdr:colOff>
      <xdr:row>297</xdr:row>
      <xdr:rowOff>447675</xdr:rowOff>
    </xdr:to>
    <xdr:pic>
      <xdr:nvPicPr>
        <xdr:cNvPr id="46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24104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297</xdr:row>
      <xdr:rowOff>231775</xdr:rowOff>
    </xdr:from>
    <xdr:to>
      <xdr:col>3</xdr:col>
      <xdr:colOff>539750</xdr:colOff>
      <xdr:row>297</xdr:row>
      <xdr:rowOff>450850</xdr:rowOff>
    </xdr:to>
    <xdr:pic>
      <xdr:nvPicPr>
        <xdr:cNvPr id="46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24107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297</xdr:row>
      <xdr:rowOff>228600</xdr:rowOff>
    </xdr:from>
    <xdr:to>
      <xdr:col>10</xdr:col>
      <xdr:colOff>260350</xdr:colOff>
      <xdr:row>297</xdr:row>
      <xdr:rowOff>447675</xdr:rowOff>
    </xdr:to>
    <xdr:pic>
      <xdr:nvPicPr>
        <xdr:cNvPr id="46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24104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297</xdr:row>
      <xdr:rowOff>231775</xdr:rowOff>
    </xdr:from>
    <xdr:to>
      <xdr:col>10</xdr:col>
      <xdr:colOff>539750</xdr:colOff>
      <xdr:row>297</xdr:row>
      <xdr:rowOff>450850</xdr:rowOff>
    </xdr:to>
    <xdr:pic>
      <xdr:nvPicPr>
        <xdr:cNvPr id="46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24107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297</xdr:row>
      <xdr:rowOff>228600</xdr:rowOff>
    </xdr:from>
    <xdr:to>
      <xdr:col>3</xdr:col>
      <xdr:colOff>260350</xdr:colOff>
      <xdr:row>297</xdr:row>
      <xdr:rowOff>447675</xdr:rowOff>
    </xdr:to>
    <xdr:pic>
      <xdr:nvPicPr>
        <xdr:cNvPr id="46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24104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297</xdr:row>
      <xdr:rowOff>231775</xdr:rowOff>
    </xdr:from>
    <xdr:to>
      <xdr:col>3</xdr:col>
      <xdr:colOff>539750</xdr:colOff>
      <xdr:row>297</xdr:row>
      <xdr:rowOff>450850</xdr:rowOff>
    </xdr:to>
    <xdr:pic>
      <xdr:nvPicPr>
        <xdr:cNvPr id="46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24107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297</xdr:row>
      <xdr:rowOff>228600</xdr:rowOff>
    </xdr:from>
    <xdr:to>
      <xdr:col>10</xdr:col>
      <xdr:colOff>260350</xdr:colOff>
      <xdr:row>297</xdr:row>
      <xdr:rowOff>447675</xdr:rowOff>
    </xdr:to>
    <xdr:pic>
      <xdr:nvPicPr>
        <xdr:cNvPr id="46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24104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297</xdr:row>
      <xdr:rowOff>231775</xdr:rowOff>
    </xdr:from>
    <xdr:to>
      <xdr:col>10</xdr:col>
      <xdr:colOff>539750</xdr:colOff>
      <xdr:row>297</xdr:row>
      <xdr:rowOff>450850</xdr:rowOff>
    </xdr:to>
    <xdr:pic>
      <xdr:nvPicPr>
        <xdr:cNvPr id="46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24107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6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302</xdr:row>
      <xdr:rowOff>257175</xdr:rowOff>
    </xdr:from>
    <xdr:to>
      <xdr:col>10</xdr:col>
      <xdr:colOff>514350</xdr:colOff>
      <xdr:row>302</xdr:row>
      <xdr:rowOff>476250</xdr:rowOff>
    </xdr:to>
    <xdr:pic>
      <xdr:nvPicPr>
        <xdr:cNvPr id="46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6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6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6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302</xdr:row>
      <xdr:rowOff>257175</xdr:rowOff>
    </xdr:from>
    <xdr:to>
      <xdr:col>10</xdr:col>
      <xdr:colOff>514350</xdr:colOff>
      <xdr:row>302</xdr:row>
      <xdr:rowOff>476250</xdr:rowOff>
    </xdr:to>
    <xdr:pic>
      <xdr:nvPicPr>
        <xdr:cNvPr id="46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6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6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6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302</xdr:row>
      <xdr:rowOff>257175</xdr:rowOff>
    </xdr:from>
    <xdr:to>
      <xdr:col>10</xdr:col>
      <xdr:colOff>514350</xdr:colOff>
      <xdr:row>302</xdr:row>
      <xdr:rowOff>476250</xdr:rowOff>
    </xdr:to>
    <xdr:pic>
      <xdr:nvPicPr>
        <xdr:cNvPr id="46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6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6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6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302</xdr:row>
      <xdr:rowOff>257175</xdr:rowOff>
    </xdr:from>
    <xdr:to>
      <xdr:col>10</xdr:col>
      <xdr:colOff>514350</xdr:colOff>
      <xdr:row>302</xdr:row>
      <xdr:rowOff>476250</xdr:rowOff>
    </xdr:to>
    <xdr:pic>
      <xdr:nvPicPr>
        <xdr:cNvPr id="46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6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7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7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302</xdr:row>
      <xdr:rowOff>257175</xdr:rowOff>
    </xdr:from>
    <xdr:to>
      <xdr:col>10</xdr:col>
      <xdr:colOff>514350</xdr:colOff>
      <xdr:row>302</xdr:row>
      <xdr:rowOff>476250</xdr:rowOff>
    </xdr:to>
    <xdr:pic>
      <xdr:nvPicPr>
        <xdr:cNvPr id="47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7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7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302</xdr:row>
      <xdr:rowOff>257175</xdr:rowOff>
    </xdr:from>
    <xdr:to>
      <xdr:col>10</xdr:col>
      <xdr:colOff>514350</xdr:colOff>
      <xdr:row>302</xdr:row>
      <xdr:rowOff>476250</xdr:rowOff>
    </xdr:to>
    <xdr:pic>
      <xdr:nvPicPr>
        <xdr:cNvPr id="47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7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7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302</xdr:row>
      <xdr:rowOff>257175</xdr:rowOff>
    </xdr:from>
    <xdr:to>
      <xdr:col>10</xdr:col>
      <xdr:colOff>514350</xdr:colOff>
      <xdr:row>302</xdr:row>
      <xdr:rowOff>476250</xdr:rowOff>
    </xdr:to>
    <xdr:pic>
      <xdr:nvPicPr>
        <xdr:cNvPr id="47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7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7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7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302</xdr:row>
      <xdr:rowOff>257175</xdr:rowOff>
    </xdr:from>
    <xdr:to>
      <xdr:col>10</xdr:col>
      <xdr:colOff>514350</xdr:colOff>
      <xdr:row>302</xdr:row>
      <xdr:rowOff>476250</xdr:rowOff>
    </xdr:to>
    <xdr:pic>
      <xdr:nvPicPr>
        <xdr:cNvPr id="47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7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7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302</xdr:row>
      <xdr:rowOff>257175</xdr:rowOff>
    </xdr:from>
    <xdr:to>
      <xdr:col>10</xdr:col>
      <xdr:colOff>514350</xdr:colOff>
      <xdr:row>302</xdr:row>
      <xdr:rowOff>476250</xdr:rowOff>
    </xdr:to>
    <xdr:pic>
      <xdr:nvPicPr>
        <xdr:cNvPr id="47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7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7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302</xdr:row>
      <xdr:rowOff>257175</xdr:rowOff>
    </xdr:from>
    <xdr:to>
      <xdr:col>10</xdr:col>
      <xdr:colOff>514350</xdr:colOff>
      <xdr:row>302</xdr:row>
      <xdr:rowOff>476250</xdr:rowOff>
    </xdr:to>
    <xdr:pic>
      <xdr:nvPicPr>
        <xdr:cNvPr id="47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7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7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7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8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8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8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8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302</xdr:row>
      <xdr:rowOff>257175</xdr:rowOff>
    </xdr:from>
    <xdr:to>
      <xdr:col>10</xdr:col>
      <xdr:colOff>514350</xdr:colOff>
      <xdr:row>302</xdr:row>
      <xdr:rowOff>476250</xdr:rowOff>
    </xdr:to>
    <xdr:pic>
      <xdr:nvPicPr>
        <xdr:cNvPr id="48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8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8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8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8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8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8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8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8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302</xdr:row>
      <xdr:rowOff>257175</xdr:rowOff>
    </xdr:from>
    <xdr:to>
      <xdr:col>10</xdr:col>
      <xdr:colOff>514350</xdr:colOff>
      <xdr:row>302</xdr:row>
      <xdr:rowOff>476250</xdr:rowOff>
    </xdr:to>
    <xdr:pic>
      <xdr:nvPicPr>
        <xdr:cNvPr id="48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48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199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8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48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48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222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302</xdr:row>
      <xdr:rowOff>228600</xdr:rowOff>
    </xdr:from>
    <xdr:to>
      <xdr:col>3</xdr:col>
      <xdr:colOff>260350</xdr:colOff>
      <xdr:row>302</xdr:row>
      <xdr:rowOff>447675</xdr:rowOff>
    </xdr:to>
    <xdr:pic>
      <xdr:nvPicPr>
        <xdr:cNvPr id="48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27171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302</xdr:row>
      <xdr:rowOff>231775</xdr:rowOff>
    </xdr:from>
    <xdr:to>
      <xdr:col>3</xdr:col>
      <xdr:colOff>539750</xdr:colOff>
      <xdr:row>302</xdr:row>
      <xdr:rowOff>450850</xdr:rowOff>
    </xdr:to>
    <xdr:pic>
      <xdr:nvPicPr>
        <xdr:cNvPr id="48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27174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302</xdr:row>
      <xdr:rowOff>228600</xdr:rowOff>
    </xdr:from>
    <xdr:to>
      <xdr:col>10</xdr:col>
      <xdr:colOff>260350</xdr:colOff>
      <xdr:row>302</xdr:row>
      <xdr:rowOff>447675</xdr:rowOff>
    </xdr:to>
    <xdr:pic>
      <xdr:nvPicPr>
        <xdr:cNvPr id="48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27171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302</xdr:row>
      <xdr:rowOff>231775</xdr:rowOff>
    </xdr:from>
    <xdr:to>
      <xdr:col>10</xdr:col>
      <xdr:colOff>539750</xdr:colOff>
      <xdr:row>302</xdr:row>
      <xdr:rowOff>450850</xdr:rowOff>
    </xdr:to>
    <xdr:pic>
      <xdr:nvPicPr>
        <xdr:cNvPr id="48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27174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302</xdr:row>
      <xdr:rowOff>228600</xdr:rowOff>
    </xdr:from>
    <xdr:to>
      <xdr:col>3</xdr:col>
      <xdr:colOff>260350</xdr:colOff>
      <xdr:row>302</xdr:row>
      <xdr:rowOff>447675</xdr:rowOff>
    </xdr:to>
    <xdr:pic>
      <xdr:nvPicPr>
        <xdr:cNvPr id="48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27171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302</xdr:row>
      <xdr:rowOff>231775</xdr:rowOff>
    </xdr:from>
    <xdr:to>
      <xdr:col>3</xdr:col>
      <xdr:colOff>539750</xdr:colOff>
      <xdr:row>302</xdr:row>
      <xdr:rowOff>450850</xdr:rowOff>
    </xdr:to>
    <xdr:pic>
      <xdr:nvPicPr>
        <xdr:cNvPr id="48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27174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302</xdr:row>
      <xdr:rowOff>228600</xdr:rowOff>
    </xdr:from>
    <xdr:to>
      <xdr:col>3</xdr:col>
      <xdr:colOff>260350</xdr:colOff>
      <xdr:row>302</xdr:row>
      <xdr:rowOff>447675</xdr:rowOff>
    </xdr:to>
    <xdr:pic>
      <xdr:nvPicPr>
        <xdr:cNvPr id="48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27171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302</xdr:row>
      <xdr:rowOff>231775</xdr:rowOff>
    </xdr:from>
    <xdr:to>
      <xdr:col>3</xdr:col>
      <xdr:colOff>539750</xdr:colOff>
      <xdr:row>302</xdr:row>
      <xdr:rowOff>450850</xdr:rowOff>
    </xdr:to>
    <xdr:pic>
      <xdr:nvPicPr>
        <xdr:cNvPr id="48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27174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302</xdr:row>
      <xdr:rowOff>228600</xdr:rowOff>
    </xdr:from>
    <xdr:to>
      <xdr:col>10</xdr:col>
      <xdr:colOff>260350</xdr:colOff>
      <xdr:row>302</xdr:row>
      <xdr:rowOff>447675</xdr:rowOff>
    </xdr:to>
    <xdr:pic>
      <xdr:nvPicPr>
        <xdr:cNvPr id="48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27171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302</xdr:row>
      <xdr:rowOff>231775</xdr:rowOff>
    </xdr:from>
    <xdr:to>
      <xdr:col>10</xdr:col>
      <xdr:colOff>539750</xdr:colOff>
      <xdr:row>302</xdr:row>
      <xdr:rowOff>450850</xdr:rowOff>
    </xdr:to>
    <xdr:pic>
      <xdr:nvPicPr>
        <xdr:cNvPr id="48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27174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302</xdr:row>
      <xdr:rowOff>228600</xdr:rowOff>
    </xdr:from>
    <xdr:to>
      <xdr:col>3</xdr:col>
      <xdr:colOff>260350</xdr:colOff>
      <xdr:row>302</xdr:row>
      <xdr:rowOff>447675</xdr:rowOff>
    </xdr:to>
    <xdr:pic>
      <xdr:nvPicPr>
        <xdr:cNvPr id="48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27171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302</xdr:row>
      <xdr:rowOff>287804</xdr:rowOff>
    </xdr:from>
    <xdr:to>
      <xdr:col>3</xdr:col>
      <xdr:colOff>465044</xdr:colOff>
      <xdr:row>302</xdr:row>
      <xdr:rowOff>506879</xdr:rowOff>
    </xdr:to>
    <xdr:pic>
      <xdr:nvPicPr>
        <xdr:cNvPr id="48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22723045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302</xdr:row>
      <xdr:rowOff>228600</xdr:rowOff>
    </xdr:from>
    <xdr:to>
      <xdr:col>10</xdr:col>
      <xdr:colOff>260350</xdr:colOff>
      <xdr:row>302</xdr:row>
      <xdr:rowOff>447675</xdr:rowOff>
    </xdr:to>
    <xdr:pic>
      <xdr:nvPicPr>
        <xdr:cNvPr id="48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27171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302</xdr:row>
      <xdr:rowOff>231775</xdr:rowOff>
    </xdr:from>
    <xdr:to>
      <xdr:col>10</xdr:col>
      <xdr:colOff>539750</xdr:colOff>
      <xdr:row>302</xdr:row>
      <xdr:rowOff>450850</xdr:rowOff>
    </xdr:to>
    <xdr:pic>
      <xdr:nvPicPr>
        <xdr:cNvPr id="48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27174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48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310</xdr:row>
      <xdr:rowOff>257175</xdr:rowOff>
    </xdr:from>
    <xdr:to>
      <xdr:col>3</xdr:col>
      <xdr:colOff>514350</xdr:colOff>
      <xdr:row>310</xdr:row>
      <xdr:rowOff>476250</xdr:rowOff>
    </xdr:to>
    <xdr:pic>
      <xdr:nvPicPr>
        <xdr:cNvPr id="48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32991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310</xdr:row>
      <xdr:rowOff>279400</xdr:rowOff>
    </xdr:from>
    <xdr:to>
      <xdr:col>10</xdr:col>
      <xdr:colOff>196850</xdr:colOff>
      <xdr:row>310</xdr:row>
      <xdr:rowOff>498475</xdr:rowOff>
    </xdr:to>
    <xdr:pic>
      <xdr:nvPicPr>
        <xdr:cNvPr id="48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310</xdr:row>
      <xdr:rowOff>257175</xdr:rowOff>
    </xdr:from>
    <xdr:to>
      <xdr:col>10</xdr:col>
      <xdr:colOff>514350</xdr:colOff>
      <xdr:row>310</xdr:row>
      <xdr:rowOff>476250</xdr:rowOff>
    </xdr:to>
    <xdr:pic>
      <xdr:nvPicPr>
        <xdr:cNvPr id="48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32991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48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310</xdr:row>
      <xdr:rowOff>257175</xdr:rowOff>
    </xdr:from>
    <xdr:to>
      <xdr:col>3</xdr:col>
      <xdr:colOff>514350</xdr:colOff>
      <xdr:row>310</xdr:row>
      <xdr:rowOff>476250</xdr:rowOff>
    </xdr:to>
    <xdr:pic>
      <xdr:nvPicPr>
        <xdr:cNvPr id="48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32991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48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310</xdr:row>
      <xdr:rowOff>279400</xdr:rowOff>
    </xdr:from>
    <xdr:to>
      <xdr:col>10</xdr:col>
      <xdr:colOff>196850</xdr:colOff>
      <xdr:row>310</xdr:row>
      <xdr:rowOff>498475</xdr:rowOff>
    </xdr:to>
    <xdr:pic>
      <xdr:nvPicPr>
        <xdr:cNvPr id="48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48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48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310</xdr:row>
      <xdr:rowOff>279400</xdr:rowOff>
    </xdr:from>
    <xdr:to>
      <xdr:col>10</xdr:col>
      <xdr:colOff>196850</xdr:colOff>
      <xdr:row>310</xdr:row>
      <xdr:rowOff>498475</xdr:rowOff>
    </xdr:to>
    <xdr:pic>
      <xdr:nvPicPr>
        <xdr:cNvPr id="48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48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48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310</xdr:row>
      <xdr:rowOff>279400</xdr:rowOff>
    </xdr:from>
    <xdr:to>
      <xdr:col>10</xdr:col>
      <xdr:colOff>196850</xdr:colOff>
      <xdr:row>310</xdr:row>
      <xdr:rowOff>498475</xdr:rowOff>
    </xdr:to>
    <xdr:pic>
      <xdr:nvPicPr>
        <xdr:cNvPr id="48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48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48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310</xdr:row>
      <xdr:rowOff>279400</xdr:rowOff>
    </xdr:from>
    <xdr:to>
      <xdr:col>10</xdr:col>
      <xdr:colOff>196850</xdr:colOff>
      <xdr:row>310</xdr:row>
      <xdr:rowOff>498475</xdr:rowOff>
    </xdr:to>
    <xdr:pic>
      <xdr:nvPicPr>
        <xdr:cNvPr id="48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48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48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310</xdr:row>
      <xdr:rowOff>279400</xdr:rowOff>
    </xdr:from>
    <xdr:to>
      <xdr:col>10</xdr:col>
      <xdr:colOff>196850</xdr:colOff>
      <xdr:row>310</xdr:row>
      <xdr:rowOff>498475</xdr:rowOff>
    </xdr:to>
    <xdr:pic>
      <xdr:nvPicPr>
        <xdr:cNvPr id="48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48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48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310</xdr:row>
      <xdr:rowOff>257175</xdr:rowOff>
    </xdr:from>
    <xdr:to>
      <xdr:col>3</xdr:col>
      <xdr:colOff>514350</xdr:colOff>
      <xdr:row>310</xdr:row>
      <xdr:rowOff>476250</xdr:rowOff>
    </xdr:to>
    <xdr:pic>
      <xdr:nvPicPr>
        <xdr:cNvPr id="48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32991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310</xdr:row>
      <xdr:rowOff>279400</xdr:rowOff>
    </xdr:from>
    <xdr:to>
      <xdr:col>10</xdr:col>
      <xdr:colOff>196850</xdr:colOff>
      <xdr:row>310</xdr:row>
      <xdr:rowOff>498475</xdr:rowOff>
    </xdr:to>
    <xdr:pic>
      <xdr:nvPicPr>
        <xdr:cNvPr id="48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310</xdr:row>
      <xdr:rowOff>257175</xdr:rowOff>
    </xdr:from>
    <xdr:to>
      <xdr:col>10</xdr:col>
      <xdr:colOff>514350</xdr:colOff>
      <xdr:row>310</xdr:row>
      <xdr:rowOff>476250</xdr:rowOff>
    </xdr:to>
    <xdr:pic>
      <xdr:nvPicPr>
        <xdr:cNvPr id="48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32991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48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310</xdr:row>
      <xdr:rowOff>257175</xdr:rowOff>
    </xdr:from>
    <xdr:to>
      <xdr:col>3</xdr:col>
      <xdr:colOff>514350</xdr:colOff>
      <xdr:row>310</xdr:row>
      <xdr:rowOff>476250</xdr:rowOff>
    </xdr:to>
    <xdr:pic>
      <xdr:nvPicPr>
        <xdr:cNvPr id="48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32991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48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310</xdr:row>
      <xdr:rowOff>279400</xdr:rowOff>
    </xdr:from>
    <xdr:to>
      <xdr:col>10</xdr:col>
      <xdr:colOff>196850</xdr:colOff>
      <xdr:row>310</xdr:row>
      <xdr:rowOff>498475</xdr:rowOff>
    </xdr:to>
    <xdr:pic>
      <xdr:nvPicPr>
        <xdr:cNvPr id="48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48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48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310</xdr:row>
      <xdr:rowOff>279400</xdr:rowOff>
    </xdr:from>
    <xdr:to>
      <xdr:col>10</xdr:col>
      <xdr:colOff>196850</xdr:colOff>
      <xdr:row>310</xdr:row>
      <xdr:rowOff>498475</xdr:rowOff>
    </xdr:to>
    <xdr:pic>
      <xdr:nvPicPr>
        <xdr:cNvPr id="48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48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3013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310</xdr:row>
      <xdr:rowOff>228600</xdr:rowOff>
    </xdr:from>
    <xdr:to>
      <xdr:col>3</xdr:col>
      <xdr:colOff>260350</xdr:colOff>
      <xdr:row>310</xdr:row>
      <xdr:rowOff>447675</xdr:rowOff>
    </xdr:to>
    <xdr:pic>
      <xdr:nvPicPr>
        <xdr:cNvPr id="48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32962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310</xdr:row>
      <xdr:rowOff>231775</xdr:rowOff>
    </xdr:from>
    <xdr:to>
      <xdr:col>3</xdr:col>
      <xdr:colOff>539750</xdr:colOff>
      <xdr:row>310</xdr:row>
      <xdr:rowOff>450850</xdr:rowOff>
    </xdr:to>
    <xdr:pic>
      <xdr:nvPicPr>
        <xdr:cNvPr id="48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32965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310</xdr:row>
      <xdr:rowOff>228600</xdr:rowOff>
    </xdr:from>
    <xdr:to>
      <xdr:col>10</xdr:col>
      <xdr:colOff>260350</xdr:colOff>
      <xdr:row>310</xdr:row>
      <xdr:rowOff>447675</xdr:rowOff>
    </xdr:to>
    <xdr:pic>
      <xdr:nvPicPr>
        <xdr:cNvPr id="48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32962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310</xdr:row>
      <xdr:rowOff>231775</xdr:rowOff>
    </xdr:from>
    <xdr:to>
      <xdr:col>10</xdr:col>
      <xdr:colOff>539750</xdr:colOff>
      <xdr:row>310</xdr:row>
      <xdr:rowOff>450850</xdr:rowOff>
    </xdr:to>
    <xdr:pic>
      <xdr:nvPicPr>
        <xdr:cNvPr id="48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32965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310</xdr:row>
      <xdr:rowOff>228600</xdr:rowOff>
    </xdr:from>
    <xdr:to>
      <xdr:col>3</xdr:col>
      <xdr:colOff>260350</xdr:colOff>
      <xdr:row>310</xdr:row>
      <xdr:rowOff>447675</xdr:rowOff>
    </xdr:to>
    <xdr:pic>
      <xdr:nvPicPr>
        <xdr:cNvPr id="48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32962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310</xdr:row>
      <xdr:rowOff>231775</xdr:rowOff>
    </xdr:from>
    <xdr:to>
      <xdr:col>3</xdr:col>
      <xdr:colOff>539750</xdr:colOff>
      <xdr:row>310</xdr:row>
      <xdr:rowOff>450850</xdr:rowOff>
    </xdr:to>
    <xdr:pic>
      <xdr:nvPicPr>
        <xdr:cNvPr id="48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32965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310</xdr:row>
      <xdr:rowOff>228600</xdr:rowOff>
    </xdr:from>
    <xdr:to>
      <xdr:col>3</xdr:col>
      <xdr:colOff>260350</xdr:colOff>
      <xdr:row>310</xdr:row>
      <xdr:rowOff>447675</xdr:rowOff>
    </xdr:to>
    <xdr:pic>
      <xdr:nvPicPr>
        <xdr:cNvPr id="48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32962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310</xdr:row>
      <xdr:rowOff>231775</xdr:rowOff>
    </xdr:from>
    <xdr:to>
      <xdr:col>3</xdr:col>
      <xdr:colOff>539750</xdr:colOff>
      <xdr:row>310</xdr:row>
      <xdr:rowOff>450850</xdr:rowOff>
    </xdr:to>
    <xdr:pic>
      <xdr:nvPicPr>
        <xdr:cNvPr id="48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32965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310</xdr:row>
      <xdr:rowOff>228600</xdr:rowOff>
    </xdr:from>
    <xdr:to>
      <xdr:col>10</xdr:col>
      <xdr:colOff>260350</xdr:colOff>
      <xdr:row>310</xdr:row>
      <xdr:rowOff>447675</xdr:rowOff>
    </xdr:to>
    <xdr:pic>
      <xdr:nvPicPr>
        <xdr:cNvPr id="48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32962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310</xdr:row>
      <xdr:rowOff>231775</xdr:rowOff>
    </xdr:from>
    <xdr:to>
      <xdr:col>10</xdr:col>
      <xdr:colOff>539750</xdr:colOff>
      <xdr:row>310</xdr:row>
      <xdr:rowOff>450850</xdr:rowOff>
    </xdr:to>
    <xdr:pic>
      <xdr:nvPicPr>
        <xdr:cNvPr id="48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32965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310</xdr:row>
      <xdr:rowOff>228600</xdr:rowOff>
    </xdr:from>
    <xdr:to>
      <xdr:col>3</xdr:col>
      <xdr:colOff>260350</xdr:colOff>
      <xdr:row>310</xdr:row>
      <xdr:rowOff>447675</xdr:rowOff>
    </xdr:to>
    <xdr:pic>
      <xdr:nvPicPr>
        <xdr:cNvPr id="48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32962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310</xdr:row>
      <xdr:rowOff>231775</xdr:rowOff>
    </xdr:from>
    <xdr:to>
      <xdr:col>3</xdr:col>
      <xdr:colOff>539750</xdr:colOff>
      <xdr:row>310</xdr:row>
      <xdr:rowOff>450850</xdr:rowOff>
    </xdr:to>
    <xdr:pic>
      <xdr:nvPicPr>
        <xdr:cNvPr id="48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32965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310</xdr:row>
      <xdr:rowOff>228600</xdr:rowOff>
    </xdr:from>
    <xdr:to>
      <xdr:col>10</xdr:col>
      <xdr:colOff>260350</xdr:colOff>
      <xdr:row>310</xdr:row>
      <xdr:rowOff>447675</xdr:rowOff>
    </xdr:to>
    <xdr:pic>
      <xdr:nvPicPr>
        <xdr:cNvPr id="48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32962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310</xdr:row>
      <xdr:rowOff>231775</xdr:rowOff>
    </xdr:from>
    <xdr:to>
      <xdr:col>10</xdr:col>
      <xdr:colOff>539750</xdr:colOff>
      <xdr:row>310</xdr:row>
      <xdr:rowOff>450850</xdr:rowOff>
    </xdr:to>
    <xdr:pic>
      <xdr:nvPicPr>
        <xdr:cNvPr id="48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32965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8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49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39906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49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321</xdr:row>
      <xdr:rowOff>257175</xdr:rowOff>
    </xdr:from>
    <xdr:to>
      <xdr:col>10</xdr:col>
      <xdr:colOff>514350</xdr:colOff>
      <xdr:row>321</xdr:row>
      <xdr:rowOff>476250</xdr:rowOff>
    </xdr:to>
    <xdr:pic>
      <xdr:nvPicPr>
        <xdr:cNvPr id="49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39906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49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39906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49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49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49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49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49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49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39906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49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321</xdr:row>
      <xdr:rowOff>257175</xdr:rowOff>
    </xdr:from>
    <xdr:to>
      <xdr:col>10</xdr:col>
      <xdr:colOff>514350</xdr:colOff>
      <xdr:row>321</xdr:row>
      <xdr:rowOff>476250</xdr:rowOff>
    </xdr:to>
    <xdr:pic>
      <xdr:nvPicPr>
        <xdr:cNvPr id="49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39906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49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39906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49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49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992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321</xdr:row>
      <xdr:rowOff>228600</xdr:rowOff>
    </xdr:from>
    <xdr:to>
      <xdr:col>3</xdr:col>
      <xdr:colOff>260350</xdr:colOff>
      <xdr:row>321</xdr:row>
      <xdr:rowOff>447675</xdr:rowOff>
    </xdr:to>
    <xdr:pic>
      <xdr:nvPicPr>
        <xdr:cNvPr id="49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3987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321</xdr:row>
      <xdr:rowOff>231775</xdr:rowOff>
    </xdr:from>
    <xdr:to>
      <xdr:col>3</xdr:col>
      <xdr:colOff>539750</xdr:colOff>
      <xdr:row>321</xdr:row>
      <xdr:rowOff>450850</xdr:rowOff>
    </xdr:to>
    <xdr:pic>
      <xdr:nvPicPr>
        <xdr:cNvPr id="49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39880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321</xdr:row>
      <xdr:rowOff>228600</xdr:rowOff>
    </xdr:from>
    <xdr:to>
      <xdr:col>10</xdr:col>
      <xdr:colOff>260350</xdr:colOff>
      <xdr:row>321</xdr:row>
      <xdr:rowOff>447675</xdr:rowOff>
    </xdr:to>
    <xdr:pic>
      <xdr:nvPicPr>
        <xdr:cNvPr id="49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3987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321</xdr:row>
      <xdr:rowOff>231775</xdr:rowOff>
    </xdr:from>
    <xdr:to>
      <xdr:col>10</xdr:col>
      <xdr:colOff>539750</xdr:colOff>
      <xdr:row>321</xdr:row>
      <xdr:rowOff>450850</xdr:rowOff>
    </xdr:to>
    <xdr:pic>
      <xdr:nvPicPr>
        <xdr:cNvPr id="49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39880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321</xdr:row>
      <xdr:rowOff>228600</xdr:rowOff>
    </xdr:from>
    <xdr:to>
      <xdr:col>3</xdr:col>
      <xdr:colOff>260350</xdr:colOff>
      <xdr:row>321</xdr:row>
      <xdr:rowOff>447675</xdr:rowOff>
    </xdr:to>
    <xdr:pic>
      <xdr:nvPicPr>
        <xdr:cNvPr id="49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3987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321</xdr:row>
      <xdr:rowOff>231775</xdr:rowOff>
    </xdr:from>
    <xdr:to>
      <xdr:col>3</xdr:col>
      <xdr:colOff>539750</xdr:colOff>
      <xdr:row>321</xdr:row>
      <xdr:rowOff>450850</xdr:rowOff>
    </xdr:to>
    <xdr:pic>
      <xdr:nvPicPr>
        <xdr:cNvPr id="49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39880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321</xdr:row>
      <xdr:rowOff>228600</xdr:rowOff>
    </xdr:from>
    <xdr:to>
      <xdr:col>3</xdr:col>
      <xdr:colOff>260350</xdr:colOff>
      <xdr:row>321</xdr:row>
      <xdr:rowOff>447675</xdr:rowOff>
    </xdr:to>
    <xdr:pic>
      <xdr:nvPicPr>
        <xdr:cNvPr id="49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3987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321</xdr:row>
      <xdr:rowOff>231775</xdr:rowOff>
    </xdr:from>
    <xdr:to>
      <xdr:col>3</xdr:col>
      <xdr:colOff>539750</xdr:colOff>
      <xdr:row>321</xdr:row>
      <xdr:rowOff>450850</xdr:rowOff>
    </xdr:to>
    <xdr:pic>
      <xdr:nvPicPr>
        <xdr:cNvPr id="49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39880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321</xdr:row>
      <xdr:rowOff>228600</xdr:rowOff>
    </xdr:from>
    <xdr:to>
      <xdr:col>10</xdr:col>
      <xdr:colOff>260350</xdr:colOff>
      <xdr:row>321</xdr:row>
      <xdr:rowOff>447675</xdr:rowOff>
    </xdr:to>
    <xdr:pic>
      <xdr:nvPicPr>
        <xdr:cNvPr id="49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3987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321</xdr:row>
      <xdr:rowOff>231775</xdr:rowOff>
    </xdr:from>
    <xdr:to>
      <xdr:col>10</xdr:col>
      <xdr:colOff>539750</xdr:colOff>
      <xdr:row>321</xdr:row>
      <xdr:rowOff>450850</xdr:rowOff>
    </xdr:to>
    <xdr:pic>
      <xdr:nvPicPr>
        <xdr:cNvPr id="49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39880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321</xdr:row>
      <xdr:rowOff>228600</xdr:rowOff>
    </xdr:from>
    <xdr:to>
      <xdr:col>3</xdr:col>
      <xdr:colOff>260350</xdr:colOff>
      <xdr:row>321</xdr:row>
      <xdr:rowOff>447675</xdr:rowOff>
    </xdr:to>
    <xdr:pic>
      <xdr:nvPicPr>
        <xdr:cNvPr id="49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3987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321</xdr:row>
      <xdr:rowOff>231775</xdr:rowOff>
    </xdr:from>
    <xdr:to>
      <xdr:col>3</xdr:col>
      <xdr:colOff>539750</xdr:colOff>
      <xdr:row>321</xdr:row>
      <xdr:rowOff>450850</xdr:rowOff>
    </xdr:to>
    <xdr:pic>
      <xdr:nvPicPr>
        <xdr:cNvPr id="49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39880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321</xdr:row>
      <xdr:rowOff>228600</xdr:rowOff>
    </xdr:from>
    <xdr:to>
      <xdr:col>10</xdr:col>
      <xdr:colOff>260350</xdr:colOff>
      <xdr:row>321</xdr:row>
      <xdr:rowOff>447675</xdr:rowOff>
    </xdr:to>
    <xdr:pic>
      <xdr:nvPicPr>
        <xdr:cNvPr id="49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39877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321</xdr:row>
      <xdr:rowOff>231775</xdr:rowOff>
    </xdr:from>
    <xdr:to>
      <xdr:col>10</xdr:col>
      <xdr:colOff>539750</xdr:colOff>
      <xdr:row>321</xdr:row>
      <xdr:rowOff>450850</xdr:rowOff>
    </xdr:to>
    <xdr:pic>
      <xdr:nvPicPr>
        <xdr:cNvPr id="49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39880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49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49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49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49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49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49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49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49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49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49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49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49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49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49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49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49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49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49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49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49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49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49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49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49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49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49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49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49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49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49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49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49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0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50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0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0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50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0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50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0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0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50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0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0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50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0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3011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0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0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3033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326</xdr:row>
      <xdr:rowOff>228600</xdr:rowOff>
    </xdr:from>
    <xdr:to>
      <xdr:col>3</xdr:col>
      <xdr:colOff>260350</xdr:colOff>
      <xdr:row>326</xdr:row>
      <xdr:rowOff>447675</xdr:rowOff>
    </xdr:to>
    <xdr:pic>
      <xdr:nvPicPr>
        <xdr:cNvPr id="50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42982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326</xdr:row>
      <xdr:rowOff>231775</xdr:rowOff>
    </xdr:from>
    <xdr:to>
      <xdr:col>3</xdr:col>
      <xdr:colOff>539750</xdr:colOff>
      <xdr:row>326</xdr:row>
      <xdr:rowOff>450850</xdr:rowOff>
    </xdr:to>
    <xdr:pic>
      <xdr:nvPicPr>
        <xdr:cNvPr id="51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42985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326</xdr:row>
      <xdr:rowOff>228600</xdr:rowOff>
    </xdr:from>
    <xdr:to>
      <xdr:col>10</xdr:col>
      <xdr:colOff>260350</xdr:colOff>
      <xdr:row>326</xdr:row>
      <xdr:rowOff>447675</xdr:rowOff>
    </xdr:to>
    <xdr:pic>
      <xdr:nvPicPr>
        <xdr:cNvPr id="51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42982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326</xdr:row>
      <xdr:rowOff>231775</xdr:rowOff>
    </xdr:from>
    <xdr:to>
      <xdr:col>10</xdr:col>
      <xdr:colOff>539750</xdr:colOff>
      <xdr:row>326</xdr:row>
      <xdr:rowOff>450850</xdr:rowOff>
    </xdr:to>
    <xdr:pic>
      <xdr:nvPicPr>
        <xdr:cNvPr id="51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42985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326</xdr:row>
      <xdr:rowOff>228600</xdr:rowOff>
    </xdr:from>
    <xdr:to>
      <xdr:col>3</xdr:col>
      <xdr:colOff>260350</xdr:colOff>
      <xdr:row>326</xdr:row>
      <xdr:rowOff>447675</xdr:rowOff>
    </xdr:to>
    <xdr:pic>
      <xdr:nvPicPr>
        <xdr:cNvPr id="51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42982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326</xdr:row>
      <xdr:rowOff>231775</xdr:rowOff>
    </xdr:from>
    <xdr:to>
      <xdr:col>3</xdr:col>
      <xdr:colOff>539750</xdr:colOff>
      <xdr:row>326</xdr:row>
      <xdr:rowOff>450850</xdr:rowOff>
    </xdr:to>
    <xdr:pic>
      <xdr:nvPicPr>
        <xdr:cNvPr id="51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42985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326</xdr:row>
      <xdr:rowOff>228600</xdr:rowOff>
    </xdr:from>
    <xdr:to>
      <xdr:col>3</xdr:col>
      <xdr:colOff>260350</xdr:colOff>
      <xdr:row>326</xdr:row>
      <xdr:rowOff>447675</xdr:rowOff>
    </xdr:to>
    <xdr:pic>
      <xdr:nvPicPr>
        <xdr:cNvPr id="51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42982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326</xdr:row>
      <xdr:rowOff>231775</xdr:rowOff>
    </xdr:from>
    <xdr:to>
      <xdr:col>3</xdr:col>
      <xdr:colOff>539750</xdr:colOff>
      <xdr:row>326</xdr:row>
      <xdr:rowOff>450850</xdr:rowOff>
    </xdr:to>
    <xdr:pic>
      <xdr:nvPicPr>
        <xdr:cNvPr id="51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42985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326</xdr:row>
      <xdr:rowOff>228600</xdr:rowOff>
    </xdr:from>
    <xdr:to>
      <xdr:col>10</xdr:col>
      <xdr:colOff>260350</xdr:colOff>
      <xdr:row>326</xdr:row>
      <xdr:rowOff>447675</xdr:rowOff>
    </xdr:to>
    <xdr:pic>
      <xdr:nvPicPr>
        <xdr:cNvPr id="51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42982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326</xdr:row>
      <xdr:rowOff>231775</xdr:rowOff>
    </xdr:from>
    <xdr:to>
      <xdr:col>10</xdr:col>
      <xdr:colOff>539750</xdr:colOff>
      <xdr:row>326</xdr:row>
      <xdr:rowOff>450850</xdr:rowOff>
    </xdr:to>
    <xdr:pic>
      <xdr:nvPicPr>
        <xdr:cNvPr id="51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42985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326</xdr:row>
      <xdr:rowOff>228600</xdr:rowOff>
    </xdr:from>
    <xdr:to>
      <xdr:col>3</xdr:col>
      <xdr:colOff>260350</xdr:colOff>
      <xdr:row>326</xdr:row>
      <xdr:rowOff>447675</xdr:rowOff>
    </xdr:to>
    <xdr:pic>
      <xdr:nvPicPr>
        <xdr:cNvPr id="51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42982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326</xdr:row>
      <xdr:rowOff>287804</xdr:rowOff>
    </xdr:from>
    <xdr:to>
      <xdr:col>3</xdr:col>
      <xdr:colOff>465044</xdr:colOff>
      <xdr:row>326</xdr:row>
      <xdr:rowOff>506879</xdr:rowOff>
    </xdr:to>
    <xdr:pic>
      <xdr:nvPicPr>
        <xdr:cNvPr id="51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24304195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326</xdr:row>
      <xdr:rowOff>228600</xdr:rowOff>
    </xdr:from>
    <xdr:to>
      <xdr:col>10</xdr:col>
      <xdr:colOff>260350</xdr:colOff>
      <xdr:row>326</xdr:row>
      <xdr:rowOff>447675</xdr:rowOff>
    </xdr:to>
    <xdr:pic>
      <xdr:nvPicPr>
        <xdr:cNvPr id="51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42982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326</xdr:row>
      <xdr:rowOff>231775</xdr:rowOff>
    </xdr:from>
    <xdr:to>
      <xdr:col>10</xdr:col>
      <xdr:colOff>539750</xdr:colOff>
      <xdr:row>326</xdr:row>
      <xdr:rowOff>450850</xdr:rowOff>
    </xdr:to>
    <xdr:pic>
      <xdr:nvPicPr>
        <xdr:cNvPr id="51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42985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331</xdr:row>
      <xdr:rowOff>257175</xdr:rowOff>
    </xdr:from>
    <xdr:to>
      <xdr:col>10</xdr:col>
      <xdr:colOff>514350</xdr:colOff>
      <xdr:row>331</xdr:row>
      <xdr:rowOff>476250</xdr:rowOff>
    </xdr:to>
    <xdr:pic>
      <xdr:nvPicPr>
        <xdr:cNvPr id="51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1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331</xdr:row>
      <xdr:rowOff>257175</xdr:rowOff>
    </xdr:from>
    <xdr:to>
      <xdr:col>10</xdr:col>
      <xdr:colOff>514350</xdr:colOff>
      <xdr:row>331</xdr:row>
      <xdr:rowOff>476250</xdr:rowOff>
    </xdr:to>
    <xdr:pic>
      <xdr:nvPicPr>
        <xdr:cNvPr id="51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1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331</xdr:row>
      <xdr:rowOff>257175</xdr:rowOff>
    </xdr:from>
    <xdr:to>
      <xdr:col>10</xdr:col>
      <xdr:colOff>514350</xdr:colOff>
      <xdr:row>331</xdr:row>
      <xdr:rowOff>476250</xdr:rowOff>
    </xdr:to>
    <xdr:pic>
      <xdr:nvPicPr>
        <xdr:cNvPr id="51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1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331</xdr:row>
      <xdr:rowOff>257175</xdr:rowOff>
    </xdr:from>
    <xdr:to>
      <xdr:col>10</xdr:col>
      <xdr:colOff>514350</xdr:colOff>
      <xdr:row>331</xdr:row>
      <xdr:rowOff>476250</xdr:rowOff>
    </xdr:to>
    <xdr:pic>
      <xdr:nvPicPr>
        <xdr:cNvPr id="51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1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331</xdr:row>
      <xdr:rowOff>257175</xdr:rowOff>
    </xdr:from>
    <xdr:to>
      <xdr:col>10</xdr:col>
      <xdr:colOff>514350</xdr:colOff>
      <xdr:row>331</xdr:row>
      <xdr:rowOff>476250</xdr:rowOff>
    </xdr:to>
    <xdr:pic>
      <xdr:nvPicPr>
        <xdr:cNvPr id="51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1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1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331</xdr:row>
      <xdr:rowOff>257175</xdr:rowOff>
    </xdr:from>
    <xdr:to>
      <xdr:col>10</xdr:col>
      <xdr:colOff>514350</xdr:colOff>
      <xdr:row>331</xdr:row>
      <xdr:rowOff>476250</xdr:rowOff>
    </xdr:to>
    <xdr:pic>
      <xdr:nvPicPr>
        <xdr:cNvPr id="51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1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1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331</xdr:row>
      <xdr:rowOff>257175</xdr:rowOff>
    </xdr:from>
    <xdr:to>
      <xdr:col>10</xdr:col>
      <xdr:colOff>514350</xdr:colOff>
      <xdr:row>331</xdr:row>
      <xdr:rowOff>476250</xdr:rowOff>
    </xdr:to>
    <xdr:pic>
      <xdr:nvPicPr>
        <xdr:cNvPr id="51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1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1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331</xdr:row>
      <xdr:rowOff>257175</xdr:rowOff>
    </xdr:from>
    <xdr:to>
      <xdr:col>10</xdr:col>
      <xdr:colOff>514350</xdr:colOff>
      <xdr:row>331</xdr:row>
      <xdr:rowOff>476250</xdr:rowOff>
    </xdr:to>
    <xdr:pic>
      <xdr:nvPicPr>
        <xdr:cNvPr id="51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1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1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1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331</xdr:row>
      <xdr:rowOff>257175</xdr:rowOff>
    </xdr:from>
    <xdr:to>
      <xdr:col>10</xdr:col>
      <xdr:colOff>514350</xdr:colOff>
      <xdr:row>331</xdr:row>
      <xdr:rowOff>476250</xdr:rowOff>
    </xdr:to>
    <xdr:pic>
      <xdr:nvPicPr>
        <xdr:cNvPr id="51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1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1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1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2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2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331</xdr:row>
      <xdr:rowOff>257175</xdr:rowOff>
    </xdr:from>
    <xdr:to>
      <xdr:col>10</xdr:col>
      <xdr:colOff>514350</xdr:colOff>
      <xdr:row>331</xdr:row>
      <xdr:rowOff>476250</xdr:rowOff>
    </xdr:to>
    <xdr:pic>
      <xdr:nvPicPr>
        <xdr:cNvPr id="52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2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2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2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2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2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2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2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2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331</xdr:row>
      <xdr:rowOff>257175</xdr:rowOff>
    </xdr:from>
    <xdr:to>
      <xdr:col>10</xdr:col>
      <xdr:colOff>514350</xdr:colOff>
      <xdr:row>331</xdr:row>
      <xdr:rowOff>476250</xdr:rowOff>
    </xdr:to>
    <xdr:pic>
      <xdr:nvPicPr>
        <xdr:cNvPr id="52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2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2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2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2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2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2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331</xdr:row>
      <xdr:rowOff>257175</xdr:rowOff>
    </xdr:from>
    <xdr:to>
      <xdr:col>10</xdr:col>
      <xdr:colOff>514350</xdr:colOff>
      <xdr:row>331</xdr:row>
      <xdr:rowOff>476250</xdr:rowOff>
    </xdr:to>
    <xdr:pic>
      <xdr:nvPicPr>
        <xdr:cNvPr id="52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2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2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2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2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2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2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2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2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331</xdr:row>
      <xdr:rowOff>257175</xdr:rowOff>
    </xdr:from>
    <xdr:to>
      <xdr:col>10</xdr:col>
      <xdr:colOff>514350</xdr:colOff>
      <xdr:row>331</xdr:row>
      <xdr:rowOff>476250</xdr:rowOff>
    </xdr:to>
    <xdr:pic>
      <xdr:nvPicPr>
        <xdr:cNvPr id="52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52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726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2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52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52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748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331</xdr:row>
      <xdr:rowOff>228600</xdr:rowOff>
    </xdr:from>
    <xdr:to>
      <xdr:col>3</xdr:col>
      <xdr:colOff>260350</xdr:colOff>
      <xdr:row>331</xdr:row>
      <xdr:rowOff>447675</xdr:rowOff>
    </xdr:to>
    <xdr:pic>
      <xdr:nvPicPr>
        <xdr:cNvPr id="52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46697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331</xdr:row>
      <xdr:rowOff>231775</xdr:rowOff>
    </xdr:from>
    <xdr:to>
      <xdr:col>3</xdr:col>
      <xdr:colOff>539750</xdr:colOff>
      <xdr:row>331</xdr:row>
      <xdr:rowOff>450850</xdr:rowOff>
    </xdr:to>
    <xdr:pic>
      <xdr:nvPicPr>
        <xdr:cNvPr id="52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46700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331</xdr:row>
      <xdr:rowOff>228600</xdr:rowOff>
    </xdr:from>
    <xdr:to>
      <xdr:col>10</xdr:col>
      <xdr:colOff>260350</xdr:colOff>
      <xdr:row>331</xdr:row>
      <xdr:rowOff>447675</xdr:rowOff>
    </xdr:to>
    <xdr:pic>
      <xdr:nvPicPr>
        <xdr:cNvPr id="52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46697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331</xdr:row>
      <xdr:rowOff>231775</xdr:rowOff>
    </xdr:from>
    <xdr:to>
      <xdr:col>10</xdr:col>
      <xdr:colOff>539750</xdr:colOff>
      <xdr:row>331</xdr:row>
      <xdr:rowOff>450850</xdr:rowOff>
    </xdr:to>
    <xdr:pic>
      <xdr:nvPicPr>
        <xdr:cNvPr id="52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46700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331</xdr:row>
      <xdr:rowOff>228600</xdr:rowOff>
    </xdr:from>
    <xdr:to>
      <xdr:col>3</xdr:col>
      <xdr:colOff>260350</xdr:colOff>
      <xdr:row>331</xdr:row>
      <xdr:rowOff>447675</xdr:rowOff>
    </xdr:to>
    <xdr:pic>
      <xdr:nvPicPr>
        <xdr:cNvPr id="5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46697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331</xdr:row>
      <xdr:rowOff>231775</xdr:rowOff>
    </xdr:from>
    <xdr:to>
      <xdr:col>3</xdr:col>
      <xdr:colOff>539750</xdr:colOff>
      <xdr:row>331</xdr:row>
      <xdr:rowOff>450850</xdr:rowOff>
    </xdr:to>
    <xdr:pic>
      <xdr:nvPicPr>
        <xdr:cNvPr id="52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46700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331</xdr:row>
      <xdr:rowOff>228600</xdr:rowOff>
    </xdr:from>
    <xdr:to>
      <xdr:col>3</xdr:col>
      <xdr:colOff>260350</xdr:colOff>
      <xdr:row>331</xdr:row>
      <xdr:rowOff>447675</xdr:rowOff>
    </xdr:to>
    <xdr:pic>
      <xdr:nvPicPr>
        <xdr:cNvPr id="52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46697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331</xdr:row>
      <xdr:rowOff>231775</xdr:rowOff>
    </xdr:from>
    <xdr:to>
      <xdr:col>3</xdr:col>
      <xdr:colOff>539750</xdr:colOff>
      <xdr:row>331</xdr:row>
      <xdr:rowOff>450850</xdr:rowOff>
    </xdr:to>
    <xdr:pic>
      <xdr:nvPicPr>
        <xdr:cNvPr id="52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46700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331</xdr:row>
      <xdr:rowOff>228600</xdr:rowOff>
    </xdr:from>
    <xdr:to>
      <xdr:col>10</xdr:col>
      <xdr:colOff>260350</xdr:colOff>
      <xdr:row>331</xdr:row>
      <xdr:rowOff>447675</xdr:rowOff>
    </xdr:to>
    <xdr:pic>
      <xdr:nvPicPr>
        <xdr:cNvPr id="52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46697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331</xdr:row>
      <xdr:rowOff>231775</xdr:rowOff>
    </xdr:from>
    <xdr:to>
      <xdr:col>10</xdr:col>
      <xdr:colOff>539750</xdr:colOff>
      <xdr:row>331</xdr:row>
      <xdr:rowOff>450850</xdr:rowOff>
    </xdr:to>
    <xdr:pic>
      <xdr:nvPicPr>
        <xdr:cNvPr id="52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46700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331</xdr:row>
      <xdr:rowOff>228600</xdr:rowOff>
    </xdr:from>
    <xdr:to>
      <xdr:col>3</xdr:col>
      <xdr:colOff>260350</xdr:colOff>
      <xdr:row>331</xdr:row>
      <xdr:rowOff>447675</xdr:rowOff>
    </xdr:to>
    <xdr:pic>
      <xdr:nvPicPr>
        <xdr:cNvPr id="52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46697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331</xdr:row>
      <xdr:rowOff>287804</xdr:rowOff>
    </xdr:from>
    <xdr:to>
      <xdr:col>3</xdr:col>
      <xdr:colOff>465044</xdr:colOff>
      <xdr:row>331</xdr:row>
      <xdr:rowOff>506879</xdr:rowOff>
    </xdr:to>
    <xdr:pic>
      <xdr:nvPicPr>
        <xdr:cNvPr id="52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246756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331</xdr:row>
      <xdr:rowOff>228600</xdr:rowOff>
    </xdr:from>
    <xdr:to>
      <xdr:col>10</xdr:col>
      <xdr:colOff>260350</xdr:colOff>
      <xdr:row>331</xdr:row>
      <xdr:rowOff>447675</xdr:rowOff>
    </xdr:to>
    <xdr:pic>
      <xdr:nvPicPr>
        <xdr:cNvPr id="52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46697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331</xdr:row>
      <xdr:rowOff>231775</xdr:rowOff>
    </xdr:from>
    <xdr:to>
      <xdr:col>10</xdr:col>
      <xdr:colOff>539750</xdr:colOff>
      <xdr:row>331</xdr:row>
      <xdr:rowOff>450850</xdr:rowOff>
    </xdr:to>
    <xdr:pic>
      <xdr:nvPicPr>
        <xdr:cNvPr id="52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46700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52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342</xdr:row>
      <xdr:rowOff>257175</xdr:rowOff>
    </xdr:from>
    <xdr:to>
      <xdr:col>3</xdr:col>
      <xdr:colOff>514350</xdr:colOff>
      <xdr:row>342</xdr:row>
      <xdr:rowOff>476250</xdr:rowOff>
    </xdr:to>
    <xdr:pic>
      <xdr:nvPicPr>
        <xdr:cNvPr id="52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54393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342</xdr:row>
      <xdr:rowOff>279400</xdr:rowOff>
    </xdr:from>
    <xdr:to>
      <xdr:col>10</xdr:col>
      <xdr:colOff>196850</xdr:colOff>
      <xdr:row>342</xdr:row>
      <xdr:rowOff>498475</xdr:rowOff>
    </xdr:to>
    <xdr:pic>
      <xdr:nvPicPr>
        <xdr:cNvPr id="52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342</xdr:row>
      <xdr:rowOff>257175</xdr:rowOff>
    </xdr:from>
    <xdr:to>
      <xdr:col>10</xdr:col>
      <xdr:colOff>514350</xdr:colOff>
      <xdr:row>342</xdr:row>
      <xdr:rowOff>476250</xdr:rowOff>
    </xdr:to>
    <xdr:pic>
      <xdr:nvPicPr>
        <xdr:cNvPr id="52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54393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52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342</xdr:row>
      <xdr:rowOff>257175</xdr:rowOff>
    </xdr:from>
    <xdr:to>
      <xdr:col>3</xdr:col>
      <xdr:colOff>514350</xdr:colOff>
      <xdr:row>342</xdr:row>
      <xdr:rowOff>476250</xdr:rowOff>
    </xdr:to>
    <xdr:pic>
      <xdr:nvPicPr>
        <xdr:cNvPr id="52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54393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52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342</xdr:row>
      <xdr:rowOff>279400</xdr:rowOff>
    </xdr:from>
    <xdr:to>
      <xdr:col>10</xdr:col>
      <xdr:colOff>196850</xdr:colOff>
      <xdr:row>342</xdr:row>
      <xdr:rowOff>498475</xdr:rowOff>
    </xdr:to>
    <xdr:pic>
      <xdr:nvPicPr>
        <xdr:cNvPr id="52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52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52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342</xdr:row>
      <xdr:rowOff>279400</xdr:rowOff>
    </xdr:from>
    <xdr:to>
      <xdr:col>10</xdr:col>
      <xdr:colOff>196850</xdr:colOff>
      <xdr:row>342</xdr:row>
      <xdr:rowOff>498475</xdr:rowOff>
    </xdr:to>
    <xdr:pic>
      <xdr:nvPicPr>
        <xdr:cNvPr id="52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52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52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342</xdr:row>
      <xdr:rowOff>279400</xdr:rowOff>
    </xdr:from>
    <xdr:to>
      <xdr:col>10</xdr:col>
      <xdr:colOff>196850</xdr:colOff>
      <xdr:row>342</xdr:row>
      <xdr:rowOff>498475</xdr:rowOff>
    </xdr:to>
    <xdr:pic>
      <xdr:nvPicPr>
        <xdr:cNvPr id="52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52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52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342</xdr:row>
      <xdr:rowOff>279400</xdr:rowOff>
    </xdr:from>
    <xdr:to>
      <xdr:col>10</xdr:col>
      <xdr:colOff>196850</xdr:colOff>
      <xdr:row>342</xdr:row>
      <xdr:rowOff>498475</xdr:rowOff>
    </xdr:to>
    <xdr:pic>
      <xdr:nvPicPr>
        <xdr:cNvPr id="53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53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53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342</xdr:row>
      <xdr:rowOff>279400</xdr:rowOff>
    </xdr:from>
    <xdr:to>
      <xdr:col>10</xdr:col>
      <xdr:colOff>196850</xdr:colOff>
      <xdr:row>342</xdr:row>
      <xdr:rowOff>498475</xdr:rowOff>
    </xdr:to>
    <xdr:pic>
      <xdr:nvPicPr>
        <xdr:cNvPr id="53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53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53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342</xdr:row>
      <xdr:rowOff>257175</xdr:rowOff>
    </xdr:from>
    <xdr:to>
      <xdr:col>3</xdr:col>
      <xdr:colOff>514350</xdr:colOff>
      <xdr:row>342</xdr:row>
      <xdr:rowOff>476250</xdr:rowOff>
    </xdr:to>
    <xdr:pic>
      <xdr:nvPicPr>
        <xdr:cNvPr id="53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54393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342</xdr:row>
      <xdr:rowOff>279400</xdr:rowOff>
    </xdr:from>
    <xdr:to>
      <xdr:col>10</xdr:col>
      <xdr:colOff>196850</xdr:colOff>
      <xdr:row>342</xdr:row>
      <xdr:rowOff>498475</xdr:rowOff>
    </xdr:to>
    <xdr:pic>
      <xdr:nvPicPr>
        <xdr:cNvPr id="53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342</xdr:row>
      <xdr:rowOff>257175</xdr:rowOff>
    </xdr:from>
    <xdr:to>
      <xdr:col>10</xdr:col>
      <xdr:colOff>514350</xdr:colOff>
      <xdr:row>342</xdr:row>
      <xdr:rowOff>476250</xdr:rowOff>
    </xdr:to>
    <xdr:pic>
      <xdr:nvPicPr>
        <xdr:cNvPr id="53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54393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53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342</xdr:row>
      <xdr:rowOff>257175</xdr:rowOff>
    </xdr:from>
    <xdr:to>
      <xdr:col>3</xdr:col>
      <xdr:colOff>514350</xdr:colOff>
      <xdr:row>342</xdr:row>
      <xdr:rowOff>476250</xdr:rowOff>
    </xdr:to>
    <xdr:pic>
      <xdr:nvPicPr>
        <xdr:cNvPr id="53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54393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53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342</xdr:row>
      <xdr:rowOff>279400</xdr:rowOff>
    </xdr:from>
    <xdr:to>
      <xdr:col>10</xdr:col>
      <xdr:colOff>196850</xdr:colOff>
      <xdr:row>342</xdr:row>
      <xdr:rowOff>498475</xdr:rowOff>
    </xdr:to>
    <xdr:pic>
      <xdr:nvPicPr>
        <xdr:cNvPr id="53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53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53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342</xdr:row>
      <xdr:rowOff>279400</xdr:rowOff>
    </xdr:from>
    <xdr:to>
      <xdr:col>10</xdr:col>
      <xdr:colOff>196850</xdr:colOff>
      <xdr:row>342</xdr:row>
      <xdr:rowOff>498475</xdr:rowOff>
    </xdr:to>
    <xdr:pic>
      <xdr:nvPicPr>
        <xdr:cNvPr id="53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53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441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342</xdr:row>
      <xdr:rowOff>228600</xdr:rowOff>
    </xdr:from>
    <xdr:to>
      <xdr:col>3</xdr:col>
      <xdr:colOff>260350</xdr:colOff>
      <xdr:row>342</xdr:row>
      <xdr:rowOff>447675</xdr:rowOff>
    </xdr:to>
    <xdr:pic>
      <xdr:nvPicPr>
        <xdr:cNvPr id="53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5436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342</xdr:row>
      <xdr:rowOff>231775</xdr:rowOff>
    </xdr:from>
    <xdr:to>
      <xdr:col>3</xdr:col>
      <xdr:colOff>539750</xdr:colOff>
      <xdr:row>342</xdr:row>
      <xdr:rowOff>450850</xdr:rowOff>
    </xdr:to>
    <xdr:pic>
      <xdr:nvPicPr>
        <xdr:cNvPr id="53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54368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342</xdr:row>
      <xdr:rowOff>228600</xdr:rowOff>
    </xdr:from>
    <xdr:to>
      <xdr:col>10</xdr:col>
      <xdr:colOff>260350</xdr:colOff>
      <xdr:row>342</xdr:row>
      <xdr:rowOff>447675</xdr:rowOff>
    </xdr:to>
    <xdr:pic>
      <xdr:nvPicPr>
        <xdr:cNvPr id="53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5436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342</xdr:row>
      <xdr:rowOff>231775</xdr:rowOff>
    </xdr:from>
    <xdr:to>
      <xdr:col>10</xdr:col>
      <xdr:colOff>539750</xdr:colOff>
      <xdr:row>342</xdr:row>
      <xdr:rowOff>450850</xdr:rowOff>
    </xdr:to>
    <xdr:pic>
      <xdr:nvPicPr>
        <xdr:cNvPr id="53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54368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342</xdr:row>
      <xdr:rowOff>228600</xdr:rowOff>
    </xdr:from>
    <xdr:to>
      <xdr:col>3</xdr:col>
      <xdr:colOff>260350</xdr:colOff>
      <xdr:row>342</xdr:row>
      <xdr:rowOff>447675</xdr:rowOff>
    </xdr:to>
    <xdr:pic>
      <xdr:nvPicPr>
        <xdr:cNvPr id="53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5436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342</xdr:row>
      <xdr:rowOff>231775</xdr:rowOff>
    </xdr:from>
    <xdr:to>
      <xdr:col>3</xdr:col>
      <xdr:colOff>539750</xdr:colOff>
      <xdr:row>342</xdr:row>
      <xdr:rowOff>450850</xdr:rowOff>
    </xdr:to>
    <xdr:pic>
      <xdr:nvPicPr>
        <xdr:cNvPr id="53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54368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342</xdr:row>
      <xdr:rowOff>228600</xdr:rowOff>
    </xdr:from>
    <xdr:to>
      <xdr:col>3</xdr:col>
      <xdr:colOff>260350</xdr:colOff>
      <xdr:row>342</xdr:row>
      <xdr:rowOff>447675</xdr:rowOff>
    </xdr:to>
    <xdr:pic>
      <xdr:nvPicPr>
        <xdr:cNvPr id="53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5436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342</xdr:row>
      <xdr:rowOff>231775</xdr:rowOff>
    </xdr:from>
    <xdr:to>
      <xdr:col>3</xdr:col>
      <xdr:colOff>539750</xdr:colOff>
      <xdr:row>342</xdr:row>
      <xdr:rowOff>450850</xdr:rowOff>
    </xdr:to>
    <xdr:pic>
      <xdr:nvPicPr>
        <xdr:cNvPr id="53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54368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342</xdr:row>
      <xdr:rowOff>228600</xdr:rowOff>
    </xdr:from>
    <xdr:to>
      <xdr:col>10</xdr:col>
      <xdr:colOff>260350</xdr:colOff>
      <xdr:row>342</xdr:row>
      <xdr:rowOff>447675</xdr:rowOff>
    </xdr:to>
    <xdr:pic>
      <xdr:nvPicPr>
        <xdr:cNvPr id="53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5436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342</xdr:row>
      <xdr:rowOff>231775</xdr:rowOff>
    </xdr:from>
    <xdr:to>
      <xdr:col>10</xdr:col>
      <xdr:colOff>539750</xdr:colOff>
      <xdr:row>342</xdr:row>
      <xdr:rowOff>450850</xdr:rowOff>
    </xdr:to>
    <xdr:pic>
      <xdr:nvPicPr>
        <xdr:cNvPr id="53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54368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342</xdr:row>
      <xdr:rowOff>228600</xdr:rowOff>
    </xdr:from>
    <xdr:to>
      <xdr:col>3</xdr:col>
      <xdr:colOff>260350</xdr:colOff>
      <xdr:row>342</xdr:row>
      <xdr:rowOff>447675</xdr:rowOff>
    </xdr:to>
    <xdr:pic>
      <xdr:nvPicPr>
        <xdr:cNvPr id="53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5436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342</xdr:row>
      <xdr:rowOff>231775</xdr:rowOff>
    </xdr:from>
    <xdr:to>
      <xdr:col>3</xdr:col>
      <xdr:colOff>539750</xdr:colOff>
      <xdr:row>342</xdr:row>
      <xdr:rowOff>450850</xdr:rowOff>
    </xdr:to>
    <xdr:pic>
      <xdr:nvPicPr>
        <xdr:cNvPr id="53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54368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342</xdr:row>
      <xdr:rowOff>228600</xdr:rowOff>
    </xdr:from>
    <xdr:to>
      <xdr:col>10</xdr:col>
      <xdr:colOff>260350</xdr:colOff>
      <xdr:row>342</xdr:row>
      <xdr:rowOff>447675</xdr:rowOff>
    </xdr:to>
    <xdr:pic>
      <xdr:nvPicPr>
        <xdr:cNvPr id="53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5436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342</xdr:row>
      <xdr:rowOff>231775</xdr:rowOff>
    </xdr:from>
    <xdr:to>
      <xdr:col>10</xdr:col>
      <xdr:colOff>539750</xdr:colOff>
      <xdr:row>342</xdr:row>
      <xdr:rowOff>450850</xdr:rowOff>
    </xdr:to>
    <xdr:pic>
      <xdr:nvPicPr>
        <xdr:cNvPr id="53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54368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347</xdr:row>
      <xdr:rowOff>279400</xdr:rowOff>
    </xdr:from>
    <xdr:to>
      <xdr:col>10</xdr:col>
      <xdr:colOff>196850</xdr:colOff>
      <xdr:row>347</xdr:row>
      <xdr:rowOff>498475</xdr:rowOff>
    </xdr:to>
    <xdr:pic>
      <xdr:nvPicPr>
        <xdr:cNvPr id="53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57502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347</xdr:row>
      <xdr:rowOff>257175</xdr:rowOff>
    </xdr:from>
    <xdr:to>
      <xdr:col>10</xdr:col>
      <xdr:colOff>514350</xdr:colOff>
      <xdr:row>347</xdr:row>
      <xdr:rowOff>476250</xdr:rowOff>
    </xdr:to>
    <xdr:pic>
      <xdr:nvPicPr>
        <xdr:cNvPr id="53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57479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347</xdr:row>
      <xdr:rowOff>279400</xdr:rowOff>
    </xdr:from>
    <xdr:to>
      <xdr:col>3</xdr:col>
      <xdr:colOff>196850</xdr:colOff>
      <xdr:row>347</xdr:row>
      <xdr:rowOff>498475</xdr:rowOff>
    </xdr:to>
    <xdr:pic>
      <xdr:nvPicPr>
        <xdr:cNvPr id="53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7502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347</xdr:row>
      <xdr:rowOff>257175</xdr:rowOff>
    </xdr:from>
    <xdr:to>
      <xdr:col>3</xdr:col>
      <xdr:colOff>514350</xdr:colOff>
      <xdr:row>347</xdr:row>
      <xdr:rowOff>476250</xdr:rowOff>
    </xdr:to>
    <xdr:pic>
      <xdr:nvPicPr>
        <xdr:cNvPr id="53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57479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352</xdr:row>
      <xdr:rowOff>279400</xdr:rowOff>
    </xdr:from>
    <xdr:to>
      <xdr:col>10</xdr:col>
      <xdr:colOff>196850</xdr:colOff>
      <xdr:row>352</xdr:row>
      <xdr:rowOff>498475</xdr:rowOff>
    </xdr:to>
    <xdr:pic>
      <xdr:nvPicPr>
        <xdr:cNvPr id="53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1064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352</xdr:row>
      <xdr:rowOff>257175</xdr:rowOff>
    </xdr:from>
    <xdr:to>
      <xdr:col>10</xdr:col>
      <xdr:colOff>514350</xdr:colOff>
      <xdr:row>352</xdr:row>
      <xdr:rowOff>476250</xdr:rowOff>
    </xdr:to>
    <xdr:pic>
      <xdr:nvPicPr>
        <xdr:cNvPr id="53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1042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352</xdr:row>
      <xdr:rowOff>279400</xdr:rowOff>
    </xdr:from>
    <xdr:to>
      <xdr:col>3</xdr:col>
      <xdr:colOff>196850</xdr:colOff>
      <xdr:row>352</xdr:row>
      <xdr:rowOff>498475</xdr:rowOff>
    </xdr:to>
    <xdr:pic>
      <xdr:nvPicPr>
        <xdr:cNvPr id="53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1064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352</xdr:row>
      <xdr:rowOff>257175</xdr:rowOff>
    </xdr:from>
    <xdr:to>
      <xdr:col>3</xdr:col>
      <xdr:colOff>514350</xdr:colOff>
      <xdr:row>352</xdr:row>
      <xdr:rowOff>476250</xdr:rowOff>
    </xdr:to>
    <xdr:pic>
      <xdr:nvPicPr>
        <xdr:cNvPr id="53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1042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352</xdr:row>
      <xdr:rowOff>279400</xdr:rowOff>
    </xdr:from>
    <xdr:to>
      <xdr:col>10</xdr:col>
      <xdr:colOff>196850</xdr:colOff>
      <xdr:row>352</xdr:row>
      <xdr:rowOff>498475</xdr:rowOff>
    </xdr:to>
    <xdr:pic>
      <xdr:nvPicPr>
        <xdr:cNvPr id="53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1064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352</xdr:row>
      <xdr:rowOff>257175</xdr:rowOff>
    </xdr:from>
    <xdr:to>
      <xdr:col>10</xdr:col>
      <xdr:colOff>514350</xdr:colOff>
      <xdr:row>352</xdr:row>
      <xdr:rowOff>476250</xdr:rowOff>
    </xdr:to>
    <xdr:pic>
      <xdr:nvPicPr>
        <xdr:cNvPr id="53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1042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352</xdr:row>
      <xdr:rowOff>279400</xdr:rowOff>
    </xdr:from>
    <xdr:to>
      <xdr:col>3</xdr:col>
      <xdr:colOff>196850</xdr:colOff>
      <xdr:row>352</xdr:row>
      <xdr:rowOff>498475</xdr:rowOff>
    </xdr:to>
    <xdr:pic>
      <xdr:nvPicPr>
        <xdr:cNvPr id="53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1064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352</xdr:row>
      <xdr:rowOff>257175</xdr:rowOff>
    </xdr:from>
    <xdr:to>
      <xdr:col>3</xdr:col>
      <xdr:colOff>514350</xdr:colOff>
      <xdr:row>352</xdr:row>
      <xdr:rowOff>476250</xdr:rowOff>
    </xdr:to>
    <xdr:pic>
      <xdr:nvPicPr>
        <xdr:cNvPr id="53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1042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3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357</xdr:row>
      <xdr:rowOff>257175</xdr:rowOff>
    </xdr:from>
    <xdr:to>
      <xdr:col>10</xdr:col>
      <xdr:colOff>514350</xdr:colOff>
      <xdr:row>357</xdr:row>
      <xdr:rowOff>476250</xdr:rowOff>
    </xdr:to>
    <xdr:pic>
      <xdr:nvPicPr>
        <xdr:cNvPr id="53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3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3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357</xdr:row>
      <xdr:rowOff>257175</xdr:rowOff>
    </xdr:from>
    <xdr:to>
      <xdr:col>10</xdr:col>
      <xdr:colOff>514350</xdr:colOff>
      <xdr:row>357</xdr:row>
      <xdr:rowOff>476250</xdr:rowOff>
    </xdr:to>
    <xdr:pic>
      <xdr:nvPicPr>
        <xdr:cNvPr id="53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3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3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357</xdr:row>
      <xdr:rowOff>257175</xdr:rowOff>
    </xdr:from>
    <xdr:to>
      <xdr:col>10</xdr:col>
      <xdr:colOff>514350</xdr:colOff>
      <xdr:row>357</xdr:row>
      <xdr:rowOff>476250</xdr:rowOff>
    </xdr:to>
    <xdr:pic>
      <xdr:nvPicPr>
        <xdr:cNvPr id="53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3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3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357</xdr:row>
      <xdr:rowOff>257175</xdr:rowOff>
    </xdr:from>
    <xdr:to>
      <xdr:col>10</xdr:col>
      <xdr:colOff>514350</xdr:colOff>
      <xdr:row>357</xdr:row>
      <xdr:rowOff>476250</xdr:rowOff>
    </xdr:to>
    <xdr:pic>
      <xdr:nvPicPr>
        <xdr:cNvPr id="53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3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3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3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357</xdr:row>
      <xdr:rowOff>257175</xdr:rowOff>
    </xdr:from>
    <xdr:to>
      <xdr:col>10</xdr:col>
      <xdr:colOff>514350</xdr:colOff>
      <xdr:row>357</xdr:row>
      <xdr:rowOff>476250</xdr:rowOff>
    </xdr:to>
    <xdr:pic>
      <xdr:nvPicPr>
        <xdr:cNvPr id="53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3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3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3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357</xdr:row>
      <xdr:rowOff>257175</xdr:rowOff>
    </xdr:from>
    <xdr:to>
      <xdr:col>10</xdr:col>
      <xdr:colOff>514350</xdr:colOff>
      <xdr:row>357</xdr:row>
      <xdr:rowOff>476250</xdr:rowOff>
    </xdr:to>
    <xdr:pic>
      <xdr:nvPicPr>
        <xdr:cNvPr id="53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3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3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3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357</xdr:row>
      <xdr:rowOff>257175</xdr:rowOff>
    </xdr:from>
    <xdr:to>
      <xdr:col>10</xdr:col>
      <xdr:colOff>514350</xdr:colOff>
      <xdr:row>357</xdr:row>
      <xdr:rowOff>476250</xdr:rowOff>
    </xdr:to>
    <xdr:pic>
      <xdr:nvPicPr>
        <xdr:cNvPr id="53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3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3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3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3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3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3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3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3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3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3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4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357</xdr:row>
      <xdr:rowOff>257175</xdr:rowOff>
    </xdr:from>
    <xdr:to>
      <xdr:col>10</xdr:col>
      <xdr:colOff>514350</xdr:colOff>
      <xdr:row>357</xdr:row>
      <xdr:rowOff>476250</xdr:rowOff>
    </xdr:to>
    <xdr:pic>
      <xdr:nvPicPr>
        <xdr:cNvPr id="54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4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4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357</xdr:row>
      <xdr:rowOff>257175</xdr:rowOff>
    </xdr:from>
    <xdr:to>
      <xdr:col>10</xdr:col>
      <xdr:colOff>514350</xdr:colOff>
      <xdr:row>357</xdr:row>
      <xdr:rowOff>476250</xdr:rowOff>
    </xdr:to>
    <xdr:pic>
      <xdr:nvPicPr>
        <xdr:cNvPr id="54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4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4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357</xdr:row>
      <xdr:rowOff>257175</xdr:rowOff>
    </xdr:from>
    <xdr:to>
      <xdr:col>10</xdr:col>
      <xdr:colOff>514350</xdr:colOff>
      <xdr:row>357</xdr:row>
      <xdr:rowOff>476250</xdr:rowOff>
    </xdr:to>
    <xdr:pic>
      <xdr:nvPicPr>
        <xdr:cNvPr id="54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4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4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357</xdr:row>
      <xdr:rowOff>257175</xdr:rowOff>
    </xdr:from>
    <xdr:to>
      <xdr:col>10</xdr:col>
      <xdr:colOff>514350</xdr:colOff>
      <xdr:row>357</xdr:row>
      <xdr:rowOff>476250</xdr:rowOff>
    </xdr:to>
    <xdr:pic>
      <xdr:nvPicPr>
        <xdr:cNvPr id="54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4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4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357</xdr:row>
      <xdr:rowOff>257175</xdr:rowOff>
    </xdr:from>
    <xdr:to>
      <xdr:col>10</xdr:col>
      <xdr:colOff>514350</xdr:colOff>
      <xdr:row>357</xdr:row>
      <xdr:rowOff>476250</xdr:rowOff>
    </xdr:to>
    <xdr:pic>
      <xdr:nvPicPr>
        <xdr:cNvPr id="54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357</xdr:row>
      <xdr:rowOff>257175</xdr:rowOff>
    </xdr:from>
    <xdr:to>
      <xdr:col>3</xdr:col>
      <xdr:colOff>514350</xdr:colOff>
      <xdr:row>357</xdr:row>
      <xdr:rowOff>476250</xdr:rowOff>
    </xdr:to>
    <xdr:pic>
      <xdr:nvPicPr>
        <xdr:cNvPr id="54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54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357</xdr:row>
      <xdr:rowOff>279400</xdr:rowOff>
    </xdr:from>
    <xdr:to>
      <xdr:col>3</xdr:col>
      <xdr:colOff>196850</xdr:colOff>
      <xdr:row>357</xdr:row>
      <xdr:rowOff>498475</xdr:rowOff>
    </xdr:to>
    <xdr:pic>
      <xdr:nvPicPr>
        <xdr:cNvPr id="54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357</xdr:row>
      <xdr:rowOff>228600</xdr:rowOff>
    </xdr:from>
    <xdr:to>
      <xdr:col>3</xdr:col>
      <xdr:colOff>260350</xdr:colOff>
      <xdr:row>357</xdr:row>
      <xdr:rowOff>447675</xdr:rowOff>
    </xdr:to>
    <xdr:pic>
      <xdr:nvPicPr>
        <xdr:cNvPr id="54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64766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357</xdr:row>
      <xdr:rowOff>231775</xdr:rowOff>
    </xdr:from>
    <xdr:to>
      <xdr:col>3</xdr:col>
      <xdr:colOff>539750</xdr:colOff>
      <xdr:row>357</xdr:row>
      <xdr:rowOff>450850</xdr:rowOff>
    </xdr:to>
    <xdr:pic>
      <xdr:nvPicPr>
        <xdr:cNvPr id="54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64769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357</xdr:row>
      <xdr:rowOff>228600</xdr:rowOff>
    </xdr:from>
    <xdr:to>
      <xdr:col>10</xdr:col>
      <xdr:colOff>260350</xdr:colOff>
      <xdr:row>357</xdr:row>
      <xdr:rowOff>447675</xdr:rowOff>
    </xdr:to>
    <xdr:pic>
      <xdr:nvPicPr>
        <xdr:cNvPr id="54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64766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357</xdr:row>
      <xdr:rowOff>231775</xdr:rowOff>
    </xdr:from>
    <xdr:to>
      <xdr:col>10</xdr:col>
      <xdr:colOff>539750</xdr:colOff>
      <xdr:row>357</xdr:row>
      <xdr:rowOff>450850</xdr:rowOff>
    </xdr:to>
    <xdr:pic>
      <xdr:nvPicPr>
        <xdr:cNvPr id="54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64769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357</xdr:row>
      <xdr:rowOff>228600</xdr:rowOff>
    </xdr:from>
    <xdr:to>
      <xdr:col>3</xdr:col>
      <xdr:colOff>260350</xdr:colOff>
      <xdr:row>357</xdr:row>
      <xdr:rowOff>447675</xdr:rowOff>
    </xdr:to>
    <xdr:pic>
      <xdr:nvPicPr>
        <xdr:cNvPr id="55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64766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357</xdr:row>
      <xdr:rowOff>231775</xdr:rowOff>
    </xdr:from>
    <xdr:to>
      <xdr:col>3</xdr:col>
      <xdr:colOff>539750</xdr:colOff>
      <xdr:row>357</xdr:row>
      <xdr:rowOff>450850</xdr:rowOff>
    </xdr:to>
    <xdr:pic>
      <xdr:nvPicPr>
        <xdr:cNvPr id="55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64769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357</xdr:row>
      <xdr:rowOff>228600</xdr:rowOff>
    </xdr:from>
    <xdr:to>
      <xdr:col>3</xdr:col>
      <xdr:colOff>260350</xdr:colOff>
      <xdr:row>357</xdr:row>
      <xdr:rowOff>447675</xdr:rowOff>
    </xdr:to>
    <xdr:pic>
      <xdr:nvPicPr>
        <xdr:cNvPr id="55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64766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357</xdr:row>
      <xdr:rowOff>231775</xdr:rowOff>
    </xdr:from>
    <xdr:to>
      <xdr:col>3</xdr:col>
      <xdr:colOff>539750</xdr:colOff>
      <xdr:row>357</xdr:row>
      <xdr:rowOff>450850</xdr:rowOff>
    </xdr:to>
    <xdr:pic>
      <xdr:nvPicPr>
        <xdr:cNvPr id="55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64769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357</xdr:row>
      <xdr:rowOff>228600</xdr:rowOff>
    </xdr:from>
    <xdr:to>
      <xdr:col>10</xdr:col>
      <xdr:colOff>260350</xdr:colOff>
      <xdr:row>357</xdr:row>
      <xdr:rowOff>447675</xdr:rowOff>
    </xdr:to>
    <xdr:pic>
      <xdr:nvPicPr>
        <xdr:cNvPr id="55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64766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357</xdr:row>
      <xdr:rowOff>231775</xdr:rowOff>
    </xdr:from>
    <xdr:to>
      <xdr:col>10</xdr:col>
      <xdr:colOff>539750</xdr:colOff>
      <xdr:row>357</xdr:row>
      <xdr:rowOff>450850</xdr:rowOff>
    </xdr:to>
    <xdr:pic>
      <xdr:nvPicPr>
        <xdr:cNvPr id="55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64769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357</xdr:row>
      <xdr:rowOff>228600</xdr:rowOff>
    </xdr:from>
    <xdr:to>
      <xdr:col>3</xdr:col>
      <xdr:colOff>260350</xdr:colOff>
      <xdr:row>357</xdr:row>
      <xdr:rowOff>447675</xdr:rowOff>
    </xdr:to>
    <xdr:pic>
      <xdr:nvPicPr>
        <xdr:cNvPr id="55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64766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357</xdr:row>
      <xdr:rowOff>287804</xdr:rowOff>
    </xdr:from>
    <xdr:to>
      <xdr:col>3</xdr:col>
      <xdr:colOff>465044</xdr:colOff>
      <xdr:row>357</xdr:row>
      <xdr:rowOff>506879</xdr:rowOff>
    </xdr:to>
    <xdr:pic>
      <xdr:nvPicPr>
        <xdr:cNvPr id="55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26482562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357</xdr:row>
      <xdr:rowOff>228600</xdr:rowOff>
    </xdr:from>
    <xdr:to>
      <xdr:col>10</xdr:col>
      <xdr:colOff>260350</xdr:colOff>
      <xdr:row>357</xdr:row>
      <xdr:rowOff>447675</xdr:rowOff>
    </xdr:to>
    <xdr:pic>
      <xdr:nvPicPr>
        <xdr:cNvPr id="55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264766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357</xdr:row>
      <xdr:rowOff>231775</xdr:rowOff>
    </xdr:from>
    <xdr:to>
      <xdr:col>10</xdr:col>
      <xdr:colOff>539750</xdr:colOff>
      <xdr:row>357</xdr:row>
      <xdr:rowOff>450850</xdr:rowOff>
    </xdr:to>
    <xdr:pic>
      <xdr:nvPicPr>
        <xdr:cNvPr id="55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264769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362</xdr:row>
      <xdr:rowOff>279400</xdr:rowOff>
    </xdr:from>
    <xdr:to>
      <xdr:col>10</xdr:col>
      <xdr:colOff>196850</xdr:colOff>
      <xdr:row>362</xdr:row>
      <xdr:rowOff>498475</xdr:rowOff>
    </xdr:to>
    <xdr:pic>
      <xdr:nvPicPr>
        <xdr:cNvPr id="55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8579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362</xdr:row>
      <xdr:rowOff>257175</xdr:rowOff>
    </xdr:from>
    <xdr:to>
      <xdr:col>10</xdr:col>
      <xdr:colOff>514350</xdr:colOff>
      <xdr:row>362</xdr:row>
      <xdr:rowOff>476250</xdr:rowOff>
    </xdr:to>
    <xdr:pic>
      <xdr:nvPicPr>
        <xdr:cNvPr id="55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8557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362</xdr:row>
      <xdr:rowOff>279400</xdr:rowOff>
    </xdr:from>
    <xdr:to>
      <xdr:col>3</xdr:col>
      <xdr:colOff>196850</xdr:colOff>
      <xdr:row>362</xdr:row>
      <xdr:rowOff>498475</xdr:rowOff>
    </xdr:to>
    <xdr:pic>
      <xdr:nvPicPr>
        <xdr:cNvPr id="55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8579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362</xdr:row>
      <xdr:rowOff>257175</xdr:rowOff>
    </xdr:from>
    <xdr:to>
      <xdr:col>3</xdr:col>
      <xdr:colOff>514350</xdr:colOff>
      <xdr:row>362</xdr:row>
      <xdr:rowOff>476250</xdr:rowOff>
    </xdr:to>
    <xdr:pic>
      <xdr:nvPicPr>
        <xdr:cNvPr id="55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8557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362</xdr:row>
      <xdr:rowOff>279400</xdr:rowOff>
    </xdr:from>
    <xdr:to>
      <xdr:col>10</xdr:col>
      <xdr:colOff>196850</xdr:colOff>
      <xdr:row>362</xdr:row>
      <xdr:rowOff>498475</xdr:rowOff>
    </xdr:to>
    <xdr:pic>
      <xdr:nvPicPr>
        <xdr:cNvPr id="55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8579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362</xdr:row>
      <xdr:rowOff>257175</xdr:rowOff>
    </xdr:from>
    <xdr:to>
      <xdr:col>10</xdr:col>
      <xdr:colOff>514350</xdr:colOff>
      <xdr:row>362</xdr:row>
      <xdr:rowOff>476250</xdr:rowOff>
    </xdr:to>
    <xdr:pic>
      <xdr:nvPicPr>
        <xdr:cNvPr id="55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8557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362</xdr:row>
      <xdr:rowOff>279400</xdr:rowOff>
    </xdr:from>
    <xdr:to>
      <xdr:col>3</xdr:col>
      <xdr:colOff>196850</xdr:colOff>
      <xdr:row>362</xdr:row>
      <xdr:rowOff>498475</xdr:rowOff>
    </xdr:to>
    <xdr:pic>
      <xdr:nvPicPr>
        <xdr:cNvPr id="55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8579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362</xdr:row>
      <xdr:rowOff>257175</xdr:rowOff>
    </xdr:from>
    <xdr:to>
      <xdr:col>3</xdr:col>
      <xdr:colOff>514350</xdr:colOff>
      <xdr:row>362</xdr:row>
      <xdr:rowOff>476250</xdr:rowOff>
    </xdr:to>
    <xdr:pic>
      <xdr:nvPicPr>
        <xdr:cNvPr id="55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8557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367</xdr:row>
      <xdr:rowOff>279400</xdr:rowOff>
    </xdr:from>
    <xdr:to>
      <xdr:col>10</xdr:col>
      <xdr:colOff>196850</xdr:colOff>
      <xdr:row>367</xdr:row>
      <xdr:rowOff>498475</xdr:rowOff>
    </xdr:to>
    <xdr:pic>
      <xdr:nvPicPr>
        <xdr:cNvPr id="55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71722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367</xdr:row>
      <xdr:rowOff>257175</xdr:rowOff>
    </xdr:from>
    <xdr:to>
      <xdr:col>10</xdr:col>
      <xdr:colOff>514350</xdr:colOff>
      <xdr:row>367</xdr:row>
      <xdr:rowOff>476250</xdr:rowOff>
    </xdr:to>
    <xdr:pic>
      <xdr:nvPicPr>
        <xdr:cNvPr id="55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71700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367</xdr:row>
      <xdr:rowOff>279400</xdr:rowOff>
    </xdr:from>
    <xdr:to>
      <xdr:col>3</xdr:col>
      <xdr:colOff>196850</xdr:colOff>
      <xdr:row>367</xdr:row>
      <xdr:rowOff>498475</xdr:rowOff>
    </xdr:to>
    <xdr:pic>
      <xdr:nvPicPr>
        <xdr:cNvPr id="55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71722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367</xdr:row>
      <xdr:rowOff>257175</xdr:rowOff>
    </xdr:from>
    <xdr:to>
      <xdr:col>3</xdr:col>
      <xdr:colOff>514350</xdr:colOff>
      <xdr:row>367</xdr:row>
      <xdr:rowOff>476250</xdr:rowOff>
    </xdr:to>
    <xdr:pic>
      <xdr:nvPicPr>
        <xdr:cNvPr id="55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71700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367</xdr:row>
      <xdr:rowOff>279400</xdr:rowOff>
    </xdr:from>
    <xdr:to>
      <xdr:col>10</xdr:col>
      <xdr:colOff>196850</xdr:colOff>
      <xdr:row>367</xdr:row>
      <xdr:rowOff>498475</xdr:rowOff>
    </xdr:to>
    <xdr:pic>
      <xdr:nvPicPr>
        <xdr:cNvPr id="55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71722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367</xdr:row>
      <xdr:rowOff>257175</xdr:rowOff>
    </xdr:from>
    <xdr:to>
      <xdr:col>10</xdr:col>
      <xdr:colOff>514350</xdr:colOff>
      <xdr:row>367</xdr:row>
      <xdr:rowOff>476250</xdr:rowOff>
    </xdr:to>
    <xdr:pic>
      <xdr:nvPicPr>
        <xdr:cNvPr id="55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71700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367</xdr:row>
      <xdr:rowOff>279400</xdr:rowOff>
    </xdr:from>
    <xdr:to>
      <xdr:col>3</xdr:col>
      <xdr:colOff>196850</xdr:colOff>
      <xdr:row>367</xdr:row>
      <xdr:rowOff>498475</xdr:rowOff>
    </xdr:to>
    <xdr:pic>
      <xdr:nvPicPr>
        <xdr:cNvPr id="55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71722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367</xdr:row>
      <xdr:rowOff>257175</xdr:rowOff>
    </xdr:from>
    <xdr:to>
      <xdr:col>3</xdr:col>
      <xdr:colOff>514350</xdr:colOff>
      <xdr:row>367</xdr:row>
      <xdr:rowOff>476250</xdr:rowOff>
    </xdr:to>
    <xdr:pic>
      <xdr:nvPicPr>
        <xdr:cNvPr id="55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71700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372</xdr:row>
      <xdr:rowOff>279400</xdr:rowOff>
    </xdr:from>
    <xdr:to>
      <xdr:col>10</xdr:col>
      <xdr:colOff>196850</xdr:colOff>
      <xdr:row>372</xdr:row>
      <xdr:rowOff>498475</xdr:rowOff>
    </xdr:to>
    <xdr:pic>
      <xdr:nvPicPr>
        <xdr:cNvPr id="55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75180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372</xdr:row>
      <xdr:rowOff>257175</xdr:rowOff>
    </xdr:from>
    <xdr:to>
      <xdr:col>10</xdr:col>
      <xdr:colOff>514350</xdr:colOff>
      <xdr:row>372</xdr:row>
      <xdr:rowOff>476250</xdr:rowOff>
    </xdr:to>
    <xdr:pic>
      <xdr:nvPicPr>
        <xdr:cNvPr id="55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75158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372</xdr:row>
      <xdr:rowOff>279400</xdr:rowOff>
    </xdr:from>
    <xdr:to>
      <xdr:col>3</xdr:col>
      <xdr:colOff>196850</xdr:colOff>
      <xdr:row>372</xdr:row>
      <xdr:rowOff>498475</xdr:rowOff>
    </xdr:to>
    <xdr:pic>
      <xdr:nvPicPr>
        <xdr:cNvPr id="55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75180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372</xdr:row>
      <xdr:rowOff>257175</xdr:rowOff>
    </xdr:from>
    <xdr:to>
      <xdr:col>3</xdr:col>
      <xdr:colOff>514350</xdr:colOff>
      <xdr:row>372</xdr:row>
      <xdr:rowOff>476250</xdr:rowOff>
    </xdr:to>
    <xdr:pic>
      <xdr:nvPicPr>
        <xdr:cNvPr id="55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75158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372</xdr:row>
      <xdr:rowOff>279400</xdr:rowOff>
    </xdr:from>
    <xdr:to>
      <xdr:col>10</xdr:col>
      <xdr:colOff>196850</xdr:colOff>
      <xdr:row>372</xdr:row>
      <xdr:rowOff>498475</xdr:rowOff>
    </xdr:to>
    <xdr:pic>
      <xdr:nvPicPr>
        <xdr:cNvPr id="55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75180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372</xdr:row>
      <xdr:rowOff>257175</xdr:rowOff>
    </xdr:from>
    <xdr:to>
      <xdr:col>10</xdr:col>
      <xdr:colOff>514350</xdr:colOff>
      <xdr:row>372</xdr:row>
      <xdr:rowOff>476250</xdr:rowOff>
    </xdr:to>
    <xdr:pic>
      <xdr:nvPicPr>
        <xdr:cNvPr id="55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75158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372</xdr:row>
      <xdr:rowOff>279400</xdr:rowOff>
    </xdr:from>
    <xdr:to>
      <xdr:col>3</xdr:col>
      <xdr:colOff>196850</xdr:colOff>
      <xdr:row>372</xdr:row>
      <xdr:rowOff>498475</xdr:rowOff>
    </xdr:to>
    <xdr:pic>
      <xdr:nvPicPr>
        <xdr:cNvPr id="55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75180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372</xdr:row>
      <xdr:rowOff>257175</xdr:rowOff>
    </xdr:from>
    <xdr:to>
      <xdr:col>3</xdr:col>
      <xdr:colOff>514350</xdr:colOff>
      <xdr:row>372</xdr:row>
      <xdr:rowOff>476250</xdr:rowOff>
    </xdr:to>
    <xdr:pic>
      <xdr:nvPicPr>
        <xdr:cNvPr id="55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75158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377</xdr:row>
      <xdr:rowOff>279400</xdr:rowOff>
    </xdr:from>
    <xdr:to>
      <xdr:col>10</xdr:col>
      <xdr:colOff>196850</xdr:colOff>
      <xdr:row>377</xdr:row>
      <xdr:rowOff>498475</xdr:rowOff>
    </xdr:to>
    <xdr:pic>
      <xdr:nvPicPr>
        <xdr:cNvPr id="55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78161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377</xdr:row>
      <xdr:rowOff>257175</xdr:rowOff>
    </xdr:from>
    <xdr:to>
      <xdr:col>10</xdr:col>
      <xdr:colOff>514350</xdr:colOff>
      <xdr:row>377</xdr:row>
      <xdr:rowOff>476250</xdr:rowOff>
    </xdr:to>
    <xdr:pic>
      <xdr:nvPicPr>
        <xdr:cNvPr id="55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78139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377</xdr:row>
      <xdr:rowOff>279400</xdr:rowOff>
    </xdr:from>
    <xdr:to>
      <xdr:col>3</xdr:col>
      <xdr:colOff>196850</xdr:colOff>
      <xdr:row>377</xdr:row>
      <xdr:rowOff>498475</xdr:rowOff>
    </xdr:to>
    <xdr:pic>
      <xdr:nvPicPr>
        <xdr:cNvPr id="55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78161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377</xdr:row>
      <xdr:rowOff>257175</xdr:rowOff>
    </xdr:from>
    <xdr:to>
      <xdr:col>3</xdr:col>
      <xdr:colOff>514350</xdr:colOff>
      <xdr:row>377</xdr:row>
      <xdr:rowOff>476250</xdr:rowOff>
    </xdr:to>
    <xdr:pic>
      <xdr:nvPicPr>
        <xdr:cNvPr id="55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78139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377</xdr:row>
      <xdr:rowOff>279400</xdr:rowOff>
    </xdr:from>
    <xdr:to>
      <xdr:col>10</xdr:col>
      <xdr:colOff>196850</xdr:colOff>
      <xdr:row>377</xdr:row>
      <xdr:rowOff>498475</xdr:rowOff>
    </xdr:to>
    <xdr:pic>
      <xdr:nvPicPr>
        <xdr:cNvPr id="55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78161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377</xdr:row>
      <xdr:rowOff>257175</xdr:rowOff>
    </xdr:from>
    <xdr:to>
      <xdr:col>10</xdr:col>
      <xdr:colOff>514350</xdr:colOff>
      <xdr:row>377</xdr:row>
      <xdr:rowOff>476250</xdr:rowOff>
    </xdr:to>
    <xdr:pic>
      <xdr:nvPicPr>
        <xdr:cNvPr id="55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78139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377</xdr:row>
      <xdr:rowOff>279400</xdr:rowOff>
    </xdr:from>
    <xdr:to>
      <xdr:col>3</xdr:col>
      <xdr:colOff>196850</xdr:colOff>
      <xdr:row>377</xdr:row>
      <xdr:rowOff>498475</xdr:rowOff>
    </xdr:to>
    <xdr:pic>
      <xdr:nvPicPr>
        <xdr:cNvPr id="55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78161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377</xdr:row>
      <xdr:rowOff>257175</xdr:rowOff>
    </xdr:from>
    <xdr:to>
      <xdr:col>3</xdr:col>
      <xdr:colOff>514350</xdr:colOff>
      <xdr:row>377</xdr:row>
      <xdr:rowOff>476250</xdr:rowOff>
    </xdr:to>
    <xdr:pic>
      <xdr:nvPicPr>
        <xdr:cNvPr id="55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78139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377</xdr:row>
      <xdr:rowOff>279400</xdr:rowOff>
    </xdr:from>
    <xdr:to>
      <xdr:col>10</xdr:col>
      <xdr:colOff>196850</xdr:colOff>
      <xdr:row>377</xdr:row>
      <xdr:rowOff>498475</xdr:rowOff>
    </xdr:to>
    <xdr:pic>
      <xdr:nvPicPr>
        <xdr:cNvPr id="55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78161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377</xdr:row>
      <xdr:rowOff>257175</xdr:rowOff>
    </xdr:from>
    <xdr:to>
      <xdr:col>10</xdr:col>
      <xdr:colOff>514350</xdr:colOff>
      <xdr:row>377</xdr:row>
      <xdr:rowOff>476250</xdr:rowOff>
    </xdr:to>
    <xdr:pic>
      <xdr:nvPicPr>
        <xdr:cNvPr id="55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78139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377</xdr:row>
      <xdr:rowOff>279400</xdr:rowOff>
    </xdr:from>
    <xdr:to>
      <xdr:col>3</xdr:col>
      <xdr:colOff>196850</xdr:colOff>
      <xdr:row>377</xdr:row>
      <xdr:rowOff>498475</xdr:rowOff>
    </xdr:to>
    <xdr:pic>
      <xdr:nvPicPr>
        <xdr:cNvPr id="55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78161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377</xdr:row>
      <xdr:rowOff>257175</xdr:rowOff>
    </xdr:from>
    <xdr:to>
      <xdr:col>3</xdr:col>
      <xdr:colOff>514350</xdr:colOff>
      <xdr:row>377</xdr:row>
      <xdr:rowOff>476250</xdr:rowOff>
    </xdr:to>
    <xdr:pic>
      <xdr:nvPicPr>
        <xdr:cNvPr id="55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78139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382</xdr:row>
      <xdr:rowOff>279400</xdr:rowOff>
    </xdr:from>
    <xdr:to>
      <xdr:col>10</xdr:col>
      <xdr:colOff>196850</xdr:colOff>
      <xdr:row>382</xdr:row>
      <xdr:rowOff>498475</xdr:rowOff>
    </xdr:to>
    <xdr:pic>
      <xdr:nvPicPr>
        <xdr:cNvPr id="55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81638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382</xdr:row>
      <xdr:rowOff>257175</xdr:rowOff>
    </xdr:from>
    <xdr:to>
      <xdr:col>10</xdr:col>
      <xdr:colOff>514350</xdr:colOff>
      <xdr:row>382</xdr:row>
      <xdr:rowOff>476250</xdr:rowOff>
    </xdr:to>
    <xdr:pic>
      <xdr:nvPicPr>
        <xdr:cNvPr id="55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81616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382</xdr:row>
      <xdr:rowOff>279400</xdr:rowOff>
    </xdr:from>
    <xdr:to>
      <xdr:col>3</xdr:col>
      <xdr:colOff>196850</xdr:colOff>
      <xdr:row>382</xdr:row>
      <xdr:rowOff>498475</xdr:rowOff>
    </xdr:to>
    <xdr:pic>
      <xdr:nvPicPr>
        <xdr:cNvPr id="55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81638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382</xdr:row>
      <xdr:rowOff>257175</xdr:rowOff>
    </xdr:from>
    <xdr:to>
      <xdr:col>3</xdr:col>
      <xdr:colOff>514350</xdr:colOff>
      <xdr:row>382</xdr:row>
      <xdr:rowOff>476250</xdr:rowOff>
    </xdr:to>
    <xdr:pic>
      <xdr:nvPicPr>
        <xdr:cNvPr id="55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81616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382</xdr:row>
      <xdr:rowOff>279400</xdr:rowOff>
    </xdr:from>
    <xdr:to>
      <xdr:col>10</xdr:col>
      <xdr:colOff>196850</xdr:colOff>
      <xdr:row>382</xdr:row>
      <xdr:rowOff>498475</xdr:rowOff>
    </xdr:to>
    <xdr:pic>
      <xdr:nvPicPr>
        <xdr:cNvPr id="55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81638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382</xdr:row>
      <xdr:rowOff>257175</xdr:rowOff>
    </xdr:from>
    <xdr:to>
      <xdr:col>10</xdr:col>
      <xdr:colOff>514350</xdr:colOff>
      <xdr:row>382</xdr:row>
      <xdr:rowOff>476250</xdr:rowOff>
    </xdr:to>
    <xdr:pic>
      <xdr:nvPicPr>
        <xdr:cNvPr id="55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81616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382</xdr:row>
      <xdr:rowOff>279400</xdr:rowOff>
    </xdr:from>
    <xdr:to>
      <xdr:col>3</xdr:col>
      <xdr:colOff>196850</xdr:colOff>
      <xdr:row>382</xdr:row>
      <xdr:rowOff>498475</xdr:rowOff>
    </xdr:to>
    <xdr:pic>
      <xdr:nvPicPr>
        <xdr:cNvPr id="55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81638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382</xdr:row>
      <xdr:rowOff>257175</xdr:rowOff>
    </xdr:from>
    <xdr:to>
      <xdr:col>3</xdr:col>
      <xdr:colOff>514350</xdr:colOff>
      <xdr:row>382</xdr:row>
      <xdr:rowOff>476250</xdr:rowOff>
    </xdr:to>
    <xdr:pic>
      <xdr:nvPicPr>
        <xdr:cNvPr id="55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81616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387</xdr:row>
      <xdr:rowOff>279400</xdr:rowOff>
    </xdr:from>
    <xdr:to>
      <xdr:col>10</xdr:col>
      <xdr:colOff>196850</xdr:colOff>
      <xdr:row>387</xdr:row>
      <xdr:rowOff>498475</xdr:rowOff>
    </xdr:to>
    <xdr:pic>
      <xdr:nvPicPr>
        <xdr:cNvPr id="55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8469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387</xdr:row>
      <xdr:rowOff>257175</xdr:rowOff>
    </xdr:from>
    <xdr:to>
      <xdr:col>10</xdr:col>
      <xdr:colOff>514350</xdr:colOff>
      <xdr:row>387</xdr:row>
      <xdr:rowOff>476250</xdr:rowOff>
    </xdr:to>
    <xdr:pic>
      <xdr:nvPicPr>
        <xdr:cNvPr id="55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84673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387</xdr:row>
      <xdr:rowOff>279400</xdr:rowOff>
    </xdr:from>
    <xdr:to>
      <xdr:col>3</xdr:col>
      <xdr:colOff>196850</xdr:colOff>
      <xdr:row>387</xdr:row>
      <xdr:rowOff>498475</xdr:rowOff>
    </xdr:to>
    <xdr:pic>
      <xdr:nvPicPr>
        <xdr:cNvPr id="55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8469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387</xdr:row>
      <xdr:rowOff>257175</xdr:rowOff>
    </xdr:from>
    <xdr:to>
      <xdr:col>3</xdr:col>
      <xdr:colOff>514350</xdr:colOff>
      <xdr:row>387</xdr:row>
      <xdr:rowOff>476250</xdr:rowOff>
    </xdr:to>
    <xdr:pic>
      <xdr:nvPicPr>
        <xdr:cNvPr id="55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84673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387</xdr:row>
      <xdr:rowOff>279400</xdr:rowOff>
    </xdr:from>
    <xdr:to>
      <xdr:col>10</xdr:col>
      <xdr:colOff>196850</xdr:colOff>
      <xdr:row>387</xdr:row>
      <xdr:rowOff>498475</xdr:rowOff>
    </xdr:to>
    <xdr:pic>
      <xdr:nvPicPr>
        <xdr:cNvPr id="55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8469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387</xdr:row>
      <xdr:rowOff>257175</xdr:rowOff>
    </xdr:from>
    <xdr:to>
      <xdr:col>10</xdr:col>
      <xdr:colOff>514350</xdr:colOff>
      <xdr:row>387</xdr:row>
      <xdr:rowOff>476250</xdr:rowOff>
    </xdr:to>
    <xdr:pic>
      <xdr:nvPicPr>
        <xdr:cNvPr id="55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84673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387</xdr:row>
      <xdr:rowOff>279400</xdr:rowOff>
    </xdr:from>
    <xdr:to>
      <xdr:col>3</xdr:col>
      <xdr:colOff>196850</xdr:colOff>
      <xdr:row>387</xdr:row>
      <xdr:rowOff>498475</xdr:rowOff>
    </xdr:to>
    <xdr:pic>
      <xdr:nvPicPr>
        <xdr:cNvPr id="55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8469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387</xdr:row>
      <xdr:rowOff>257175</xdr:rowOff>
    </xdr:from>
    <xdr:to>
      <xdr:col>3</xdr:col>
      <xdr:colOff>514350</xdr:colOff>
      <xdr:row>387</xdr:row>
      <xdr:rowOff>476250</xdr:rowOff>
    </xdr:to>
    <xdr:pic>
      <xdr:nvPicPr>
        <xdr:cNvPr id="55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84673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392</xdr:row>
      <xdr:rowOff>279400</xdr:rowOff>
    </xdr:from>
    <xdr:to>
      <xdr:col>10</xdr:col>
      <xdr:colOff>196850</xdr:colOff>
      <xdr:row>392</xdr:row>
      <xdr:rowOff>498475</xdr:rowOff>
    </xdr:to>
    <xdr:pic>
      <xdr:nvPicPr>
        <xdr:cNvPr id="55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88086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392</xdr:row>
      <xdr:rowOff>257175</xdr:rowOff>
    </xdr:from>
    <xdr:to>
      <xdr:col>10</xdr:col>
      <xdr:colOff>514350</xdr:colOff>
      <xdr:row>392</xdr:row>
      <xdr:rowOff>476250</xdr:rowOff>
    </xdr:to>
    <xdr:pic>
      <xdr:nvPicPr>
        <xdr:cNvPr id="55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88064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392</xdr:row>
      <xdr:rowOff>279400</xdr:rowOff>
    </xdr:from>
    <xdr:to>
      <xdr:col>3</xdr:col>
      <xdr:colOff>196850</xdr:colOff>
      <xdr:row>392</xdr:row>
      <xdr:rowOff>498475</xdr:rowOff>
    </xdr:to>
    <xdr:pic>
      <xdr:nvPicPr>
        <xdr:cNvPr id="55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88086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392</xdr:row>
      <xdr:rowOff>257175</xdr:rowOff>
    </xdr:from>
    <xdr:to>
      <xdr:col>3</xdr:col>
      <xdr:colOff>514350</xdr:colOff>
      <xdr:row>392</xdr:row>
      <xdr:rowOff>476250</xdr:rowOff>
    </xdr:to>
    <xdr:pic>
      <xdr:nvPicPr>
        <xdr:cNvPr id="55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88064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392</xdr:row>
      <xdr:rowOff>279400</xdr:rowOff>
    </xdr:from>
    <xdr:to>
      <xdr:col>10</xdr:col>
      <xdr:colOff>196850</xdr:colOff>
      <xdr:row>392</xdr:row>
      <xdr:rowOff>498475</xdr:rowOff>
    </xdr:to>
    <xdr:pic>
      <xdr:nvPicPr>
        <xdr:cNvPr id="55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88086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392</xdr:row>
      <xdr:rowOff>257175</xdr:rowOff>
    </xdr:from>
    <xdr:to>
      <xdr:col>10</xdr:col>
      <xdr:colOff>514350</xdr:colOff>
      <xdr:row>392</xdr:row>
      <xdr:rowOff>476250</xdr:rowOff>
    </xdr:to>
    <xdr:pic>
      <xdr:nvPicPr>
        <xdr:cNvPr id="55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88064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392</xdr:row>
      <xdr:rowOff>279400</xdr:rowOff>
    </xdr:from>
    <xdr:to>
      <xdr:col>3</xdr:col>
      <xdr:colOff>196850</xdr:colOff>
      <xdr:row>392</xdr:row>
      <xdr:rowOff>498475</xdr:rowOff>
    </xdr:to>
    <xdr:pic>
      <xdr:nvPicPr>
        <xdr:cNvPr id="55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88086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392</xdr:row>
      <xdr:rowOff>257175</xdr:rowOff>
    </xdr:from>
    <xdr:to>
      <xdr:col>3</xdr:col>
      <xdr:colOff>514350</xdr:colOff>
      <xdr:row>392</xdr:row>
      <xdr:rowOff>476250</xdr:rowOff>
    </xdr:to>
    <xdr:pic>
      <xdr:nvPicPr>
        <xdr:cNvPr id="55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88064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396</xdr:row>
      <xdr:rowOff>279400</xdr:rowOff>
    </xdr:from>
    <xdr:to>
      <xdr:col>10</xdr:col>
      <xdr:colOff>196850</xdr:colOff>
      <xdr:row>396</xdr:row>
      <xdr:rowOff>498475</xdr:rowOff>
    </xdr:to>
    <xdr:pic>
      <xdr:nvPicPr>
        <xdr:cNvPr id="55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90820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396</xdr:row>
      <xdr:rowOff>257175</xdr:rowOff>
    </xdr:from>
    <xdr:to>
      <xdr:col>10</xdr:col>
      <xdr:colOff>514350</xdr:colOff>
      <xdr:row>396</xdr:row>
      <xdr:rowOff>476250</xdr:rowOff>
    </xdr:to>
    <xdr:pic>
      <xdr:nvPicPr>
        <xdr:cNvPr id="55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90798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396</xdr:row>
      <xdr:rowOff>279400</xdr:rowOff>
    </xdr:from>
    <xdr:to>
      <xdr:col>3</xdr:col>
      <xdr:colOff>196850</xdr:colOff>
      <xdr:row>396</xdr:row>
      <xdr:rowOff>498475</xdr:rowOff>
    </xdr:to>
    <xdr:pic>
      <xdr:nvPicPr>
        <xdr:cNvPr id="55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90820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396</xdr:row>
      <xdr:rowOff>257175</xdr:rowOff>
    </xdr:from>
    <xdr:to>
      <xdr:col>3</xdr:col>
      <xdr:colOff>514350</xdr:colOff>
      <xdr:row>396</xdr:row>
      <xdr:rowOff>476250</xdr:rowOff>
    </xdr:to>
    <xdr:pic>
      <xdr:nvPicPr>
        <xdr:cNvPr id="55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90798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396</xdr:row>
      <xdr:rowOff>279400</xdr:rowOff>
    </xdr:from>
    <xdr:to>
      <xdr:col>10</xdr:col>
      <xdr:colOff>196850</xdr:colOff>
      <xdr:row>396</xdr:row>
      <xdr:rowOff>498475</xdr:rowOff>
    </xdr:to>
    <xdr:pic>
      <xdr:nvPicPr>
        <xdr:cNvPr id="55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90820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396</xdr:row>
      <xdr:rowOff>257175</xdr:rowOff>
    </xdr:from>
    <xdr:to>
      <xdr:col>10</xdr:col>
      <xdr:colOff>514350</xdr:colOff>
      <xdr:row>396</xdr:row>
      <xdr:rowOff>476250</xdr:rowOff>
    </xdr:to>
    <xdr:pic>
      <xdr:nvPicPr>
        <xdr:cNvPr id="55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90798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396</xdr:row>
      <xdr:rowOff>279400</xdr:rowOff>
    </xdr:from>
    <xdr:to>
      <xdr:col>3</xdr:col>
      <xdr:colOff>196850</xdr:colOff>
      <xdr:row>396</xdr:row>
      <xdr:rowOff>498475</xdr:rowOff>
    </xdr:to>
    <xdr:pic>
      <xdr:nvPicPr>
        <xdr:cNvPr id="55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90820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396</xdr:row>
      <xdr:rowOff>257175</xdr:rowOff>
    </xdr:from>
    <xdr:to>
      <xdr:col>3</xdr:col>
      <xdr:colOff>514350</xdr:colOff>
      <xdr:row>396</xdr:row>
      <xdr:rowOff>476250</xdr:rowOff>
    </xdr:to>
    <xdr:pic>
      <xdr:nvPicPr>
        <xdr:cNvPr id="55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90798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401</xdr:row>
      <xdr:rowOff>279400</xdr:rowOff>
    </xdr:from>
    <xdr:to>
      <xdr:col>10</xdr:col>
      <xdr:colOff>196850</xdr:colOff>
      <xdr:row>401</xdr:row>
      <xdr:rowOff>498475</xdr:rowOff>
    </xdr:to>
    <xdr:pic>
      <xdr:nvPicPr>
        <xdr:cNvPr id="55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9422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401</xdr:row>
      <xdr:rowOff>257175</xdr:rowOff>
    </xdr:from>
    <xdr:to>
      <xdr:col>10</xdr:col>
      <xdr:colOff>514350</xdr:colOff>
      <xdr:row>401</xdr:row>
      <xdr:rowOff>476250</xdr:rowOff>
    </xdr:to>
    <xdr:pic>
      <xdr:nvPicPr>
        <xdr:cNvPr id="55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9419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401</xdr:row>
      <xdr:rowOff>279400</xdr:rowOff>
    </xdr:from>
    <xdr:to>
      <xdr:col>3</xdr:col>
      <xdr:colOff>196850</xdr:colOff>
      <xdr:row>401</xdr:row>
      <xdr:rowOff>498475</xdr:rowOff>
    </xdr:to>
    <xdr:pic>
      <xdr:nvPicPr>
        <xdr:cNvPr id="55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9422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401</xdr:row>
      <xdr:rowOff>257175</xdr:rowOff>
    </xdr:from>
    <xdr:to>
      <xdr:col>3</xdr:col>
      <xdr:colOff>514350</xdr:colOff>
      <xdr:row>401</xdr:row>
      <xdr:rowOff>476250</xdr:rowOff>
    </xdr:to>
    <xdr:pic>
      <xdr:nvPicPr>
        <xdr:cNvPr id="55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9419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401</xdr:row>
      <xdr:rowOff>279400</xdr:rowOff>
    </xdr:from>
    <xdr:to>
      <xdr:col>10</xdr:col>
      <xdr:colOff>196850</xdr:colOff>
      <xdr:row>401</xdr:row>
      <xdr:rowOff>498475</xdr:rowOff>
    </xdr:to>
    <xdr:pic>
      <xdr:nvPicPr>
        <xdr:cNvPr id="55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9422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401</xdr:row>
      <xdr:rowOff>257175</xdr:rowOff>
    </xdr:from>
    <xdr:to>
      <xdr:col>10</xdr:col>
      <xdr:colOff>514350</xdr:colOff>
      <xdr:row>401</xdr:row>
      <xdr:rowOff>476250</xdr:rowOff>
    </xdr:to>
    <xdr:pic>
      <xdr:nvPicPr>
        <xdr:cNvPr id="55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9419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401</xdr:row>
      <xdr:rowOff>279400</xdr:rowOff>
    </xdr:from>
    <xdr:to>
      <xdr:col>3</xdr:col>
      <xdr:colOff>196850</xdr:colOff>
      <xdr:row>401</xdr:row>
      <xdr:rowOff>498475</xdr:rowOff>
    </xdr:to>
    <xdr:pic>
      <xdr:nvPicPr>
        <xdr:cNvPr id="55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9422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401</xdr:row>
      <xdr:rowOff>257175</xdr:rowOff>
    </xdr:from>
    <xdr:to>
      <xdr:col>3</xdr:col>
      <xdr:colOff>514350</xdr:colOff>
      <xdr:row>401</xdr:row>
      <xdr:rowOff>476250</xdr:rowOff>
    </xdr:to>
    <xdr:pic>
      <xdr:nvPicPr>
        <xdr:cNvPr id="55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9419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406</xdr:row>
      <xdr:rowOff>279400</xdr:rowOff>
    </xdr:from>
    <xdr:to>
      <xdr:col>10</xdr:col>
      <xdr:colOff>196850</xdr:colOff>
      <xdr:row>406</xdr:row>
      <xdr:rowOff>498475</xdr:rowOff>
    </xdr:to>
    <xdr:pic>
      <xdr:nvPicPr>
        <xdr:cNvPr id="55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97183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406</xdr:row>
      <xdr:rowOff>257175</xdr:rowOff>
    </xdr:from>
    <xdr:to>
      <xdr:col>10</xdr:col>
      <xdr:colOff>514350</xdr:colOff>
      <xdr:row>406</xdr:row>
      <xdr:rowOff>476250</xdr:rowOff>
    </xdr:to>
    <xdr:pic>
      <xdr:nvPicPr>
        <xdr:cNvPr id="55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97160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406</xdr:row>
      <xdr:rowOff>279400</xdr:rowOff>
    </xdr:from>
    <xdr:to>
      <xdr:col>3</xdr:col>
      <xdr:colOff>196850</xdr:colOff>
      <xdr:row>406</xdr:row>
      <xdr:rowOff>498475</xdr:rowOff>
    </xdr:to>
    <xdr:pic>
      <xdr:nvPicPr>
        <xdr:cNvPr id="55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97183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406</xdr:row>
      <xdr:rowOff>257175</xdr:rowOff>
    </xdr:from>
    <xdr:to>
      <xdr:col>3</xdr:col>
      <xdr:colOff>514350</xdr:colOff>
      <xdr:row>406</xdr:row>
      <xdr:rowOff>476250</xdr:rowOff>
    </xdr:to>
    <xdr:pic>
      <xdr:nvPicPr>
        <xdr:cNvPr id="55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97160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406</xdr:row>
      <xdr:rowOff>279400</xdr:rowOff>
    </xdr:from>
    <xdr:to>
      <xdr:col>10</xdr:col>
      <xdr:colOff>196850</xdr:colOff>
      <xdr:row>406</xdr:row>
      <xdr:rowOff>498475</xdr:rowOff>
    </xdr:to>
    <xdr:pic>
      <xdr:nvPicPr>
        <xdr:cNvPr id="55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97183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406</xdr:row>
      <xdr:rowOff>257175</xdr:rowOff>
    </xdr:from>
    <xdr:to>
      <xdr:col>10</xdr:col>
      <xdr:colOff>514350</xdr:colOff>
      <xdr:row>406</xdr:row>
      <xdr:rowOff>476250</xdr:rowOff>
    </xdr:to>
    <xdr:pic>
      <xdr:nvPicPr>
        <xdr:cNvPr id="55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97160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406</xdr:row>
      <xdr:rowOff>279400</xdr:rowOff>
    </xdr:from>
    <xdr:to>
      <xdr:col>3</xdr:col>
      <xdr:colOff>196850</xdr:colOff>
      <xdr:row>406</xdr:row>
      <xdr:rowOff>498475</xdr:rowOff>
    </xdr:to>
    <xdr:pic>
      <xdr:nvPicPr>
        <xdr:cNvPr id="55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97183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406</xdr:row>
      <xdr:rowOff>257175</xdr:rowOff>
    </xdr:from>
    <xdr:to>
      <xdr:col>3</xdr:col>
      <xdr:colOff>514350</xdr:colOff>
      <xdr:row>406</xdr:row>
      <xdr:rowOff>476250</xdr:rowOff>
    </xdr:to>
    <xdr:pic>
      <xdr:nvPicPr>
        <xdr:cNvPr id="55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97160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411</xdr:row>
      <xdr:rowOff>279400</xdr:rowOff>
    </xdr:from>
    <xdr:to>
      <xdr:col>10</xdr:col>
      <xdr:colOff>196850</xdr:colOff>
      <xdr:row>411</xdr:row>
      <xdr:rowOff>498475</xdr:rowOff>
    </xdr:to>
    <xdr:pic>
      <xdr:nvPicPr>
        <xdr:cNvPr id="55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00812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411</xdr:row>
      <xdr:rowOff>257175</xdr:rowOff>
    </xdr:from>
    <xdr:to>
      <xdr:col>10</xdr:col>
      <xdr:colOff>514350</xdr:colOff>
      <xdr:row>411</xdr:row>
      <xdr:rowOff>476250</xdr:rowOff>
    </xdr:to>
    <xdr:pic>
      <xdr:nvPicPr>
        <xdr:cNvPr id="55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00789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411</xdr:row>
      <xdr:rowOff>279400</xdr:rowOff>
    </xdr:from>
    <xdr:to>
      <xdr:col>3</xdr:col>
      <xdr:colOff>196850</xdr:colOff>
      <xdr:row>411</xdr:row>
      <xdr:rowOff>498475</xdr:rowOff>
    </xdr:to>
    <xdr:pic>
      <xdr:nvPicPr>
        <xdr:cNvPr id="55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00812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411</xdr:row>
      <xdr:rowOff>257175</xdr:rowOff>
    </xdr:from>
    <xdr:to>
      <xdr:col>3</xdr:col>
      <xdr:colOff>514350</xdr:colOff>
      <xdr:row>411</xdr:row>
      <xdr:rowOff>476250</xdr:rowOff>
    </xdr:to>
    <xdr:pic>
      <xdr:nvPicPr>
        <xdr:cNvPr id="55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00789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411</xdr:row>
      <xdr:rowOff>279400</xdr:rowOff>
    </xdr:from>
    <xdr:to>
      <xdr:col>10</xdr:col>
      <xdr:colOff>196850</xdr:colOff>
      <xdr:row>411</xdr:row>
      <xdr:rowOff>498475</xdr:rowOff>
    </xdr:to>
    <xdr:pic>
      <xdr:nvPicPr>
        <xdr:cNvPr id="55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00812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411</xdr:row>
      <xdr:rowOff>257175</xdr:rowOff>
    </xdr:from>
    <xdr:to>
      <xdr:col>10</xdr:col>
      <xdr:colOff>514350</xdr:colOff>
      <xdr:row>411</xdr:row>
      <xdr:rowOff>476250</xdr:rowOff>
    </xdr:to>
    <xdr:pic>
      <xdr:nvPicPr>
        <xdr:cNvPr id="55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00789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411</xdr:row>
      <xdr:rowOff>279400</xdr:rowOff>
    </xdr:from>
    <xdr:to>
      <xdr:col>3</xdr:col>
      <xdr:colOff>196850</xdr:colOff>
      <xdr:row>411</xdr:row>
      <xdr:rowOff>498475</xdr:rowOff>
    </xdr:to>
    <xdr:pic>
      <xdr:nvPicPr>
        <xdr:cNvPr id="56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00812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411</xdr:row>
      <xdr:rowOff>257175</xdr:rowOff>
    </xdr:from>
    <xdr:to>
      <xdr:col>3</xdr:col>
      <xdr:colOff>514350</xdr:colOff>
      <xdr:row>411</xdr:row>
      <xdr:rowOff>476250</xdr:rowOff>
    </xdr:to>
    <xdr:pic>
      <xdr:nvPicPr>
        <xdr:cNvPr id="56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00789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964</xdr:row>
      <xdr:rowOff>257175</xdr:rowOff>
    </xdr:from>
    <xdr:to>
      <xdr:col>10</xdr:col>
      <xdr:colOff>514350</xdr:colOff>
      <xdr:row>964</xdr:row>
      <xdr:rowOff>476250</xdr:rowOff>
    </xdr:to>
    <xdr:pic>
      <xdr:nvPicPr>
        <xdr:cNvPr id="56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964</xdr:row>
      <xdr:rowOff>257175</xdr:rowOff>
    </xdr:from>
    <xdr:to>
      <xdr:col>3</xdr:col>
      <xdr:colOff>514350</xdr:colOff>
      <xdr:row>964</xdr:row>
      <xdr:rowOff>476250</xdr:rowOff>
    </xdr:to>
    <xdr:pic>
      <xdr:nvPicPr>
        <xdr:cNvPr id="56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964</xdr:row>
      <xdr:rowOff>257175</xdr:rowOff>
    </xdr:from>
    <xdr:to>
      <xdr:col>3</xdr:col>
      <xdr:colOff>514350</xdr:colOff>
      <xdr:row>964</xdr:row>
      <xdr:rowOff>476250</xdr:rowOff>
    </xdr:to>
    <xdr:pic>
      <xdr:nvPicPr>
        <xdr:cNvPr id="56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964</xdr:row>
      <xdr:rowOff>257175</xdr:rowOff>
    </xdr:from>
    <xdr:to>
      <xdr:col>10</xdr:col>
      <xdr:colOff>514350</xdr:colOff>
      <xdr:row>964</xdr:row>
      <xdr:rowOff>476250</xdr:rowOff>
    </xdr:to>
    <xdr:pic>
      <xdr:nvPicPr>
        <xdr:cNvPr id="56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964</xdr:row>
      <xdr:rowOff>257175</xdr:rowOff>
    </xdr:from>
    <xdr:to>
      <xdr:col>3</xdr:col>
      <xdr:colOff>514350</xdr:colOff>
      <xdr:row>964</xdr:row>
      <xdr:rowOff>476250</xdr:rowOff>
    </xdr:to>
    <xdr:pic>
      <xdr:nvPicPr>
        <xdr:cNvPr id="56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964</xdr:row>
      <xdr:rowOff>257175</xdr:rowOff>
    </xdr:from>
    <xdr:to>
      <xdr:col>3</xdr:col>
      <xdr:colOff>514350</xdr:colOff>
      <xdr:row>964</xdr:row>
      <xdr:rowOff>476250</xdr:rowOff>
    </xdr:to>
    <xdr:pic>
      <xdr:nvPicPr>
        <xdr:cNvPr id="56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964</xdr:row>
      <xdr:rowOff>257175</xdr:rowOff>
    </xdr:from>
    <xdr:to>
      <xdr:col>10</xdr:col>
      <xdr:colOff>514350</xdr:colOff>
      <xdr:row>964</xdr:row>
      <xdr:rowOff>476250</xdr:rowOff>
    </xdr:to>
    <xdr:pic>
      <xdr:nvPicPr>
        <xdr:cNvPr id="56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964</xdr:row>
      <xdr:rowOff>257175</xdr:rowOff>
    </xdr:from>
    <xdr:to>
      <xdr:col>3</xdr:col>
      <xdr:colOff>514350</xdr:colOff>
      <xdr:row>964</xdr:row>
      <xdr:rowOff>476250</xdr:rowOff>
    </xdr:to>
    <xdr:pic>
      <xdr:nvPicPr>
        <xdr:cNvPr id="56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964</xdr:row>
      <xdr:rowOff>257175</xdr:rowOff>
    </xdr:from>
    <xdr:to>
      <xdr:col>3</xdr:col>
      <xdr:colOff>514350</xdr:colOff>
      <xdr:row>964</xdr:row>
      <xdr:rowOff>476250</xdr:rowOff>
    </xdr:to>
    <xdr:pic>
      <xdr:nvPicPr>
        <xdr:cNvPr id="56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964</xdr:row>
      <xdr:rowOff>257175</xdr:rowOff>
    </xdr:from>
    <xdr:to>
      <xdr:col>10</xdr:col>
      <xdr:colOff>514350</xdr:colOff>
      <xdr:row>964</xdr:row>
      <xdr:rowOff>476250</xdr:rowOff>
    </xdr:to>
    <xdr:pic>
      <xdr:nvPicPr>
        <xdr:cNvPr id="56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964</xdr:row>
      <xdr:rowOff>257175</xdr:rowOff>
    </xdr:from>
    <xdr:to>
      <xdr:col>3</xdr:col>
      <xdr:colOff>514350</xdr:colOff>
      <xdr:row>964</xdr:row>
      <xdr:rowOff>476250</xdr:rowOff>
    </xdr:to>
    <xdr:pic>
      <xdr:nvPicPr>
        <xdr:cNvPr id="56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964</xdr:row>
      <xdr:rowOff>257175</xdr:rowOff>
    </xdr:from>
    <xdr:to>
      <xdr:col>3</xdr:col>
      <xdr:colOff>514350</xdr:colOff>
      <xdr:row>964</xdr:row>
      <xdr:rowOff>476250</xdr:rowOff>
    </xdr:to>
    <xdr:pic>
      <xdr:nvPicPr>
        <xdr:cNvPr id="56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964</xdr:row>
      <xdr:rowOff>257175</xdr:rowOff>
    </xdr:from>
    <xdr:to>
      <xdr:col>3</xdr:col>
      <xdr:colOff>514350</xdr:colOff>
      <xdr:row>964</xdr:row>
      <xdr:rowOff>476250</xdr:rowOff>
    </xdr:to>
    <xdr:pic>
      <xdr:nvPicPr>
        <xdr:cNvPr id="56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964</xdr:row>
      <xdr:rowOff>257175</xdr:rowOff>
    </xdr:from>
    <xdr:to>
      <xdr:col>10</xdr:col>
      <xdr:colOff>514350</xdr:colOff>
      <xdr:row>964</xdr:row>
      <xdr:rowOff>476250</xdr:rowOff>
    </xdr:to>
    <xdr:pic>
      <xdr:nvPicPr>
        <xdr:cNvPr id="56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964</xdr:row>
      <xdr:rowOff>257175</xdr:rowOff>
    </xdr:from>
    <xdr:to>
      <xdr:col>3</xdr:col>
      <xdr:colOff>514350</xdr:colOff>
      <xdr:row>964</xdr:row>
      <xdr:rowOff>476250</xdr:rowOff>
    </xdr:to>
    <xdr:pic>
      <xdr:nvPicPr>
        <xdr:cNvPr id="56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964</xdr:row>
      <xdr:rowOff>257175</xdr:rowOff>
    </xdr:from>
    <xdr:to>
      <xdr:col>3</xdr:col>
      <xdr:colOff>514350</xdr:colOff>
      <xdr:row>964</xdr:row>
      <xdr:rowOff>476250</xdr:rowOff>
    </xdr:to>
    <xdr:pic>
      <xdr:nvPicPr>
        <xdr:cNvPr id="56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964</xdr:row>
      <xdr:rowOff>257175</xdr:rowOff>
    </xdr:from>
    <xdr:to>
      <xdr:col>10</xdr:col>
      <xdr:colOff>514350</xdr:colOff>
      <xdr:row>964</xdr:row>
      <xdr:rowOff>476250</xdr:rowOff>
    </xdr:to>
    <xdr:pic>
      <xdr:nvPicPr>
        <xdr:cNvPr id="56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964</xdr:row>
      <xdr:rowOff>257175</xdr:rowOff>
    </xdr:from>
    <xdr:to>
      <xdr:col>3</xdr:col>
      <xdr:colOff>514350</xdr:colOff>
      <xdr:row>964</xdr:row>
      <xdr:rowOff>476250</xdr:rowOff>
    </xdr:to>
    <xdr:pic>
      <xdr:nvPicPr>
        <xdr:cNvPr id="56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964</xdr:row>
      <xdr:rowOff>257175</xdr:rowOff>
    </xdr:from>
    <xdr:to>
      <xdr:col>3</xdr:col>
      <xdr:colOff>514350</xdr:colOff>
      <xdr:row>964</xdr:row>
      <xdr:rowOff>476250</xdr:rowOff>
    </xdr:to>
    <xdr:pic>
      <xdr:nvPicPr>
        <xdr:cNvPr id="56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6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964</xdr:row>
      <xdr:rowOff>257175</xdr:rowOff>
    </xdr:from>
    <xdr:to>
      <xdr:col>10</xdr:col>
      <xdr:colOff>514350</xdr:colOff>
      <xdr:row>964</xdr:row>
      <xdr:rowOff>476250</xdr:rowOff>
    </xdr:to>
    <xdr:pic>
      <xdr:nvPicPr>
        <xdr:cNvPr id="56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6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964</xdr:row>
      <xdr:rowOff>257175</xdr:rowOff>
    </xdr:from>
    <xdr:to>
      <xdr:col>3</xdr:col>
      <xdr:colOff>514350</xdr:colOff>
      <xdr:row>964</xdr:row>
      <xdr:rowOff>476250</xdr:rowOff>
    </xdr:to>
    <xdr:pic>
      <xdr:nvPicPr>
        <xdr:cNvPr id="57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7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7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7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964</xdr:row>
      <xdr:rowOff>257175</xdr:rowOff>
    </xdr:from>
    <xdr:to>
      <xdr:col>3</xdr:col>
      <xdr:colOff>514350</xdr:colOff>
      <xdr:row>964</xdr:row>
      <xdr:rowOff>476250</xdr:rowOff>
    </xdr:to>
    <xdr:pic>
      <xdr:nvPicPr>
        <xdr:cNvPr id="57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7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964</xdr:row>
      <xdr:rowOff>257175</xdr:rowOff>
    </xdr:from>
    <xdr:to>
      <xdr:col>10</xdr:col>
      <xdr:colOff>514350</xdr:colOff>
      <xdr:row>964</xdr:row>
      <xdr:rowOff>476250</xdr:rowOff>
    </xdr:to>
    <xdr:pic>
      <xdr:nvPicPr>
        <xdr:cNvPr id="57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964</xdr:row>
      <xdr:rowOff>257175</xdr:rowOff>
    </xdr:from>
    <xdr:to>
      <xdr:col>3</xdr:col>
      <xdr:colOff>514350</xdr:colOff>
      <xdr:row>964</xdr:row>
      <xdr:rowOff>476250</xdr:rowOff>
    </xdr:to>
    <xdr:pic>
      <xdr:nvPicPr>
        <xdr:cNvPr id="57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7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7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7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7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7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964</xdr:row>
      <xdr:rowOff>257175</xdr:rowOff>
    </xdr:from>
    <xdr:to>
      <xdr:col>3</xdr:col>
      <xdr:colOff>514350</xdr:colOff>
      <xdr:row>964</xdr:row>
      <xdr:rowOff>476250</xdr:rowOff>
    </xdr:to>
    <xdr:pic>
      <xdr:nvPicPr>
        <xdr:cNvPr id="57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7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964</xdr:row>
      <xdr:rowOff>257175</xdr:rowOff>
    </xdr:from>
    <xdr:to>
      <xdr:col>10</xdr:col>
      <xdr:colOff>514350</xdr:colOff>
      <xdr:row>964</xdr:row>
      <xdr:rowOff>476250</xdr:rowOff>
    </xdr:to>
    <xdr:pic>
      <xdr:nvPicPr>
        <xdr:cNvPr id="57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964</xdr:row>
      <xdr:rowOff>257175</xdr:rowOff>
    </xdr:from>
    <xdr:to>
      <xdr:col>3</xdr:col>
      <xdr:colOff>514350</xdr:colOff>
      <xdr:row>964</xdr:row>
      <xdr:rowOff>476250</xdr:rowOff>
    </xdr:to>
    <xdr:pic>
      <xdr:nvPicPr>
        <xdr:cNvPr id="57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727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7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964</xdr:row>
      <xdr:rowOff>279400</xdr:rowOff>
    </xdr:from>
    <xdr:to>
      <xdr:col>10</xdr:col>
      <xdr:colOff>196850</xdr:colOff>
      <xdr:row>964</xdr:row>
      <xdr:rowOff>498475</xdr:rowOff>
    </xdr:to>
    <xdr:pic>
      <xdr:nvPicPr>
        <xdr:cNvPr id="57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964</xdr:row>
      <xdr:rowOff>279400</xdr:rowOff>
    </xdr:from>
    <xdr:to>
      <xdr:col>3</xdr:col>
      <xdr:colOff>196850</xdr:colOff>
      <xdr:row>964</xdr:row>
      <xdr:rowOff>498475</xdr:rowOff>
    </xdr:to>
    <xdr:pic>
      <xdr:nvPicPr>
        <xdr:cNvPr id="57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729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964</xdr:row>
      <xdr:rowOff>228600</xdr:rowOff>
    </xdr:from>
    <xdr:to>
      <xdr:col>3</xdr:col>
      <xdr:colOff>260350</xdr:colOff>
      <xdr:row>964</xdr:row>
      <xdr:rowOff>447675</xdr:rowOff>
    </xdr:to>
    <xdr:pic>
      <xdr:nvPicPr>
        <xdr:cNvPr id="57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37244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964</xdr:row>
      <xdr:rowOff>231775</xdr:rowOff>
    </xdr:from>
    <xdr:to>
      <xdr:col>3</xdr:col>
      <xdr:colOff>539750</xdr:colOff>
      <xdr:row>964</xdr:row>
      <xdr:rowOff>450850</xdr:rowOff>
    </xdr:to>
    <xdr:pic>
      <xdr:nvPicPr>
        <xdr:cNvPr id="57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737247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964</xdr:row>
      <xdr:rowOff>228600</xdr:rowOff>
    </xdr:from>
    <xdr:to>
      <xdr:col>10</xdr:col>
      <xdr:colOff>260350</xdr:colOff>
      <xdr:row>964</xdr:row>
      <xdr:rowOff>447675</xdr:rowOff>
    </xdr:to>
    <xdr:pic>
      <xdr:nvPicPr>
        <xdr:cNvPr id="57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737244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964</xdr:row>
      <xdr:rowOff>231775</xdr:rowOff>
    </xdr:from>
    <xdr:to>
      <xdr:col>10</xdr:col>
      <xdr:colOff>539750</xdr:colOff>
      <xdr:row>964</xdr:row>
      <xdr:rowOff>450850</xdr:rowOff>
    </xdr:to>
    <xdr:pic>
      <xdr:nvPicPr>
        <xdr:cNvPr id="57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737247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964</xdr:row>
      <xdr:rowOff>228600</xdr:rowOff>
    </xdr:from>
    <xdr:to>
      <xdr:col>3</xdr:col>
      <xdr:colOff>260350</xdr:colOff>
      <xdr:row>964</xdr:row>
      <xdr:rowOff>447675</xdr:rowOff>
    </xdr:to>
    <xdr:pic>
      <xdr:nvPicPr>
        <xdr:cNvPr id="57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37244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964</xdr:row>
      <xdr:rowOff>231775</xdr:rowOff>
    </xdr:from>
    <xdr:to>
      <xdr:col>3</xdr:col>
      <xdr:colOff>539750</xdr:colOff>
      <xdr:row>964</xdr:row>
      <xdr:rowOff>450850</xdr:rowOff>
    </xdr:to>
    <xdr:pic>
      <xdr:nvPicPr>
        <xdr:cNvPr id="57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737247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964</xdr:row>
      <xdr:rowOff>228600</xdr:rowOff>
    </xdr:from>
    <xdr:to>
      <xdr:col>3</xdr:col>
      <xdr:colOff>260350</xdr:colOff>
      <xdr:row>964</xdr:row>
      <xdr:rowOff>447675</xdr:rowOff>
    </xdr:to>
    <xdr:pic>
      <xdr:nvPicPr>
        <xdr:cNvPr id="57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37244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964</xdr:row>
      <xdr:rowOff>231775</xdr:rowOff>
    </xdr:from>
    <xdr:to>
      <xdr:col>3</xdr:col>
      <xdr:colOff>539750</xdr:colOff>
      <xdr:row>964</xdr:row>
      <xdr:rowOff>450850</xdr:rowOff>
    </xdr:to>
    <xdr:pic>
      <xdr:nvPicPr>
        <xdr:cNvPr id="57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737247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964</xdr:row>
      <xdr:rowOff>228600</xdr:rowOff>
    </xdr:from>
    <xdr:to>
      <xdr:col>10</xdr:col>
      <xdr:colOff>260350</xdr:colOff>
      <xdr:row>964</xdr:row>
      <xdr:rowOff>447675</xdr:rowOff>
    </xdr:to>
    <xdr:pic>
      <xdr:nvPicPr>
        <xdr:cNvPr id="57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737244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964</xdr:row>
      <xdr:rowOff>231775</xdr:rowOff>
    </xdr:from>
    <xdr:to>
      <xdr:col>10</xdr:col>
      <xdr:colOff>539750</xdr:colOff>
      <xdr:row>964</xdr:row>
      <xdr:rowOff>450850</xdr:rowOff>
    </xdr:to>
    <xdr:pic>
      <xdr:nvPicPr>
        <xdr:cNvPr id="57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737247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964</xdr:row>
      <xdr:rowOff>228600</xdr:rowOff>
    </xdr:from>
    <xdr:to>
      <xdr:col>3</xdr:col>
      <xdr:colOff>260350</xdr:colOff>
      <xdr:row>964</xdr:row>
      <xdr:rowOff>447675</xdr:rowOff>
    </xdr:to>
    <xdr:pic>
      <xdr:nvPicPr>
        <xdr:cNvPr id="57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37244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964</xdr:row>
      <xdr:rowOff>287804</xdr:rowOff>
    </xdr:from>
    <xdr:to>
      <xdr:col>3</xdr:col>
      <xdr:colOff>465044</xdr:colOff>
      <xdr:row>964</xdr:row>
      <xdr:rowOff>506879</xdr:rowOff>
    </xdr:to>
    <xdr:pic>
      <xdr:nvPicPr>
        <xdr:cNvPr id="57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73730372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964</xdr:row>
      <xdr:rowOff>228600</xdr:rowOff>
    </xdr:from>
    <xdr:to>
      <xdr:col>10</xdr:col>
      <xdr:colOff>260350</xdr:colOff>
      <xdr:row>964</xdr:row>
      <xdr:rowOff>447675</xdr:rowOff>
    </xdr:to>
    <xdr:pic>
      <xdr:nvPicPr>
        <xdr:cNvPr id="57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737244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964</xdr:row>
      <xdr:rowOff>231775</xdr:rowOff>
    </xdr:from>
    <xdr:to>
      <xdr:col>10</xdr:col>
      <xdr:colOff>539750</xdr:colOff>
      <xdr:row>964</xdr:row>
      <xdr:rowOff>450850</xdr:rowOff>
    </xdr:to>
    <xdr:pic>
      <xdr:nvPicPr>
        <xdr:cNvPr id="57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737247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7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968</xdr:row>
      <xdr:rowOff>257175</xdr:rowOff>
    </xdr:from>
    <xdr:to>
      <xdr:col>10</xdr:col>
      <xdr:colOff>514350</xdr:colOff>
      <xdr:row>968</xdr:row>
      <xdr:rowOff>476250</xdr:rowOff>
    </xdr:to>
    <xdr:pic>
      <xdr:nvPicPr>
        <xdr:cNvPr id="57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968</xdr:row>
      <xdr:rowOff>257175</xdr:rowOff>
    </xdr:from>
    <xdr:to>
      <xdr:col>3</xdr:col>
      <xdr:colOff>514350</xdr:colOff>
      <xdr:row>968</xdr:row>
      <xdr:rowOff>476250</xdr:rowOff>
    </xdr:to>
    <xdr:pic>
      <xdr:nvPicPr>
        <xdr:cNvPr id="57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968</xdr:row>
      <xdr:rowOff>257175</xdr:rowOff>
    </xdr:from>
    <xdr:to>
      <xdr:col>3</xdr:col>
      <xdr:colOff>514350</xdr:colOff>
      <xdr:row>968</xdr:row>
      <xdr:rowOff>476250</xdr:rowOff>
    </xdr:to>
    <xdr:pic>
      <xdr:nvPicPr>
        <xdr:cNvPr id="57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7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968</xdr:row>
      <xdr:rowOff>257175</xdr:rowOff>
    </xdr:from>
    <xdr:to>
      <xdr:col>10</xdr:col>
      <xdr:colOff>514350</xdr:colOff>
      <xdr:row>968</xdr:row>
      <xdr:rowOff>476250</xdr:rowOff>
    </xdr:to>
    <xdr:pic>
      <xdr:nvPicPr>
        <xdr:cNvPr id="57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968</xdr:row>
      <xdr:rowOff>257175</xdr:rowOff>
    </xdr:from>
    <xdr:to>
      <xdr:col>3</xdr:col>
      <xdr:colOff>514350</xdr:colOff>
      <xdr:row>968</xdr:row>
      <xdr:rowOff>476250</xdr:rowOff>
    </xdr:to>
    <xdr:pic>
      <xdr:nvPicPr>
        <xdr:cNvPr id="57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968</xdr:row>
      <xdr:rowOff>257175</xdr:rowOff>
    </xdr:from>
    <xdr:to>
      <xdr:col>3</xdr:col>
      <xdr:colOff>514350</xdr:colOff>
      <xdr:row>968</xdr:row>
      <xdr:rowOff>476250</xdr:rowOff>
    </xdr:to>
    <xdr:pic>
      <xdr:nvPicPr>
        <xdr:cNvPr id="57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7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968</xdr:row>
      <xdr:rowOff>257175</xdr:rowOff>
    </xdr:from>
    <xdr:to>
      <xdr:col>10</xdr:col>
      <xdr:colOff>514350</xdr:colOff>
      <xdr:row>968</xdr:row>
      <xdr:rowOff>476250</xdr:rowOff>
    </xdr:to>
    <xdr:pic>
      <xdr:nvPicPr>
        <xdr:cNvPr id="57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968</xdr:row>
      <xdr:rowOff>257175</xdr:rowOff>
    </xdr:from>
    <xdr:to>
      <xdr:col>3</xdr:col>
      <xdr:colOff>514350</xdr:colOff>
      <xdr:row>968</xdr:row>
      <xdr:rowOff>476250</xdr:rowOff>
    </xdr:to>
    <xdr:pic>
      <xdr:nvPicPr>
        <xdr:cNvPr id="57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968</xdr:row>
      <xdr:rowOff>257175</xdr:rowOff>
    </xdr:from>
    <xdr:to>
      <xdr:col>3</xdr:col>
      <xdr:colOff>514350</xdr:colOff>
      <xdr:row>968</xdr:row>
      <xdr:rowOff>476250</xdr:rowOff>
    </xdr:to>
    <xdr:pic>
      <xdr:nvPicPr>
        <xdr:cNvPr id="57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7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968</xdr:row>
      <xdr:rowOff>257175</xdr:rowOff>
    </xdr:from>
    <xdr:to>
      <xdr:col>10</xdr:col>
      <xdr:colOff>514350</xdr:colOff>
      <xdr:row>968</xdr:row>
      <xdr:rowOff>476250</xdr:rowOff>
    </xdr:to>
    <xdr:pic>
      <xdr:nvPicPr>
        <xdr:cNvPr id="57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968</xdr:row>
      <xdr:rowOff>257175</xdr:rowOff>
    </xdr:from>
    <xdr:to>
      <xdr:col>3</xdr:col>
      <xdr:colOff>514350</xdr:colOff>
      <xdr:row>968</xdr:row>
      <xdr:rowOff>476250</xdr:rowOff>
    </xdr:to>
    <xdr:pic>
      <xdr:nvPicPr>
        <xdr:cNvPr id="57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968</xdr:row>
      <xdr:rowOff>257175</xdr:rowOff>
    </xdr:from>
    <xdr:to>
      <xdr:col>3</xdr:col>
      <xdr:colOff>514350</xdr:colOff>
      <xdr:row>968</xdr:row>
      <xdr:rowOff>476250</xdr:rowOff>
    </xdr:to>
    <xdr:pic>
      <xdr:nvPicPr>
        <xdr:cNvPr id="57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7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7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7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7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7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7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7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968</xdr:row>
      <xdr:rowOff>257175</xdr:rowOff>
    </xdr:from>
    <xdr:to>
      <xdr:col>3</xdr:col>
      <xdr:colOff>514350</xdr:colOff>
      <xdr:row>968</xdr:row>
      <xdr:rowOff>476250</xdr:rowOff>
    </xdr:to>
    <xdr:pic>
      <xdr:nvPicPr>
        <xdr:cNvPr id="58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968</xdr:row>
      <xdr:rowOff>257175</xdr:rowOff>
    </xdr:from>
    <xdr:to>
      <xdr:col>10</xdr:col>
      <xdr:colOff>514350</xdr:colOff>
      <xdr:row>968</xdr:row>
      <xdr:rowOff>476250</xdr:rowOff>
    </xdr:to>
    <xdr:pic>
      <xdr:nvPicPr>
        <xdr:cNvPr id="58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968</xdr:row>
      <xdr:rowOff>257175</xdr:rowOff>
    </xdr:from>
    <xdr:to>
      <xdr:col>3</xdr:col>
      <xdr:colOff>514350</xdr:colOff>
      <xdr:row>968</xdr:row>
      <xdr:rowOff>476250</xdr:rowOff>
    </xdr:to>
    <xdr:pic>
      <xdr:nvPicPr>
        <xdr:cNvPr id="58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968</xdr:row>
      <xdr:rowOff>257175</xdr:rowOff>
    </xdr:from>
    <xdr:to>
      <xdr:col>3</xdr:col>
      <xdr:colOff>514350</xdr:colOff>
      <xdr:row>968</xdr:row>
      <xdr:rowOff>476250</xdr:rowOff>
    </xdr:to>
    <xdr:pic>
      <xdr:nvPicPr>
        <xdr:cNvPr id="58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968</xdr:row>
      <xdr:rowOff>257175</xdr:rowOff>
    </xdr:from>
    <xdr:to>
      <xdr:col>10</xdr:col>
      <xdr:colOff>514350</xdr:colOff>
      <xdr:row>968</xdr:row>
      <xdr:rowOff>476250</xdr:rowOff>
    </xdr:to>
    <xdr:pic>
      <xdr:nvPicPr>
        <xdr:cNvPr id="58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968</xdr:row>
      <xdr:rowOff>257175</xdr:rowOff>
    </xdr:from>
    <xdr:to>
      <xdr:col>3</xdr:col>
      <xdr:colOff>514350</xdr:colOff>
      <xdr:row>968</xdr:row>
      <xdr:rowOff>476250</xdr:rowOff>
    </xdr:to>
    <xdr:pic>
      <xdr:nvPicPr>
        <xdr:cNvPr id="58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968</xdr:row>
      <xdr:rowOff>257175</xdr:rowOff>
    </xdr:from>
    <xdr:to>
      <xdr:col>3</xdr:col>
      <xdr:colOff>514350</xdr:colOff>
      <xdr:row>968</xdr:row>
      <xdr:rowOff>476250</xdr:rowOff>
    </xdr:to>
    <xdr:pic>
      <xdr:nvPicPr>
        <xdr:cNvPr id="58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968</xdr:row>
      <xdr:rowOff>257175</xdr:rowOff>
    </xdr:from>
    <xdr:to>
      <xdr:col>10</xdr:col>
      <xdr:colOff>514350</xdr:colOff>
      <xdr:row>968</xdr:row>
      <xdr:rowOff>476250</xdr:rowOff>
    </xdr:to>
    <xdr:pic>
      <xdr:nvPicPr>
        <xdr:cNvPr id="58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968</xdr:row>
      <xdr:rowOff>257175</xdr:rowOff>
    </xdr:from>
    <xdr:to>
      <xdr:col>3</xdr:col>
      <xdr:colOff>514350</xdr:colOff>
      <xdr:row>968</xdr:row>
      <xdr:rowOff>476250</xdr:rowOff>
    </xdr:to>
    <xdr:pic>
      <xdr:nvPicPr>
        <xdr:cNvPr id="58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968</xdr:row>
      <xdr:rowOff>257175</xdr:rowOff>
    </xdr:from>
    <xdr:to>
      <xdr:col>3</xdr:col>
      <xdr:colOff>514350</xdr:colOff>
      <xdr:row>968</xdr:row>
      <xdr:rowOff>476250</xdr:rowOff>
    </xdr:to>
    <xdr:pic>
      <xdr:nvPicPr>
        <xdr:cNvPr id="58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968</xdr:row>
      <xdr:rowOff>257175</xdr:rowOff>
    </xdr:from>
    <xdr:to>
      <xdr:col>10</xdr:col>
      <xdr:colOff>514350</xdr:colOff>
      <xdr:row>968</xdr:row>
      <xdr:rowOff>476250</xdr:rowOff>
    </xdr:to>
    <xdr:pic>
      <xdr:nvPicPr>
        <xdr:cNvPr id="58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968</xdr:row>
      <xdr:rowOff>257175</xdr:rowOff>
    </xdr:from>
    <xdr:to>
      <xdr:col>3</xdr:col>
      <xdr:colOff>514350</xdr:colOff>
      <xdr:row>968</xdr:row>
      <xdr:rowOff>476250</xdr:rowOff>
    </xdr:to>
    <xdr:pic>
      <xdr:nvPicPr>
        <xdr:cNvPr id="58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968</xdr:row>
      <xdr:rowOff>257175</xdr:rowOff>
    </xdr:from>
    <xdr:to>
      <xdr:col>3</xdr:col>
      <xdr:colOff>514350</xdr:colOff>
      <xdr:row>968</xdr:row>
      <xdr:rowOff>476250</xdr:rowOff>
    </xdr:to>
    <xdr:pic>
      <xdr:nvPicPr>
        <xdr:cNvPr id="58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968</xdr:row>
      <xdr:rowOff>257175</xdr:rowOff>
    </xdr:from>
    <xdr:to>
      <xdr:col>10</xdr:col>
      <xdr:colOff>514350</xdr:colOff>
      <xdr:row>968</xdr:row>
      <xdr:rowOff>476250</xdr:rowOff>
    </xdr:to>
    <xdr:pic>
      <xdr:nvPicPr>
        <xdr:cNvPr id="58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968</xdr:row>
      <xdr:rowOff>257175</xdr:rowOff>
    </xdr:from>
    <xdr:to>
      <xdr:col>3</xdr:col>
      <xdr:colOff>514350</xdr:colOff>
      <xdr:row>968</xdr:row>
      <xdr:rowOff>476250</xdr:rowOff>
    </xdr:to>
    <xdr:pic>
      <xdr:nvPicPr>
        <xdr:cNvPr id="58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0187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968</xdr:row>
      <xdr:rowOff>279400</xdr:rowOff>
    </xdr:from>
    <xdr:to>
      <xdr:col>10</xdr:col>
      <xdr:colOff>196850</xdr:colOff>
      <xdr:row>968</xdr:row>
      <xdr:rowOff>498475</xdr:rowOff>
    </xdr:to>
    <xdr:pic>
      <xdr:nvPicPr>
        <xdr:cNvPr id="58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968</xdr:row>
      <xdr:rowOff>279400</xdr:rowOff>
    </xdr:from>
    <xdr:to>
      <xdr:col>3</xdr:col>
      <xdr:colOff>196850</xdr:colOff>
      <xdr:row>968</xdr:row>
      <xdr:rowOff>498475</xdr:rowOff>
    </xdr:to>
    <xdr:pic>
      <xdr:nvPicPr>
        <xdr:cNvPr id="58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0209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968</xdr:row>
      <xdr:rowOff>228600</xdr:rowOff>
    </xdr:from>
    <xdr:to>
      <xdr:col>3</xdr:col>
      <xdr:colOff>260350</xdr:colOff>
      <xdr:row>968</xdr:row>
      <xdr:rowOff>447675</xdr:rowOff>
    </xdr:to>
    <xdr:pic>
      <xdr:nvPicPr>
        <xdr:cNvPr id="58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40159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968</xdr:row>
      <xdr:rowOff>231775</xdr:rowOff>
    </xdr:from>
    <xdr:to>
      <xdr:col>3</xdr:col>
      <xdr:colOff>539750</xdr:colOff>
      <xdr:row>968</xdr:row>
      <xdr:rowOff>450850</xdr:rowOff>
    </xdr:to>
    <xdr:pic>
      <xdr:nvPicPr>
        <xdr:cNvPr id="58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740162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968</xdr:row>
      <xdr:rowOff>228600</xdr:rowOff>
    </xdr:from>
    <xdr:to>
      <xdr:col>10</xdr:col>
      <xdr:colOff>260350</xdr:colOff>
      <xdr:row>968</xdr:row>
      <xdr:rowOff>447675</xdr:rowOff>
    </xdr:to>
    <xdr:pic>
      <xdr:nvPicPr>
        <xdr:cNvPr id="59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740159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968</xdr:row>
      <xdr:rowOff>231775</xdr:rowOff>
    </xdr:from>
    <xdr:to>
      <xdr:col>10</xdr:col>
      <xdr:colOff>539750</xdr:colOff>
      <xdr:row>968</xdr:row>
      <xdr:rowOff>450850</xdr:rowOff>
    </xdr:to>
    <xdr:pic>
      <xdr:nvPicPr>
        <xdr:cNvPr id="59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740162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968</xdr:row>
      <xdr:rowOff>228600</xdr:rowOff>
    </xdr:from>
    <xdr:to>
      <xdr:col>3</xdr:col>
      <xdr:colOff>260350</xdr:colOff>
      <xdr:row>968</xdr:row>
      <xdr:rowOff>447675</xdr:rowOff>
    </xdr:to>
    <xdr:pic>
      <xdr:nvPicPr>
        <xdr:cNvPr id="59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40159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968</xdr:row>
      <xdr:rowOff>231775</xdr:rowOff>
    </xdr:from>
    <xdr:to>
      <xdr:col>3</xdr:col>
      <xdr:colOff>539750</xdr:colOff>
      <xdr:row>968</xdr:row>
      <xdr:rowOff>450850</xdr:rowOff>
    </xdr:to>
    <xdr:pic>
      <xdr:nvPicPr>
        <xdr:cNvPr id="59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740162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968</xdr:row>
      <xdr:rowOff>228600</xdr:rowOff>
    </xdr:from>
    <xdr:to>
      <xdr:col>3</xdr:col>
      <xdr:colOff>260350</xdr:colOff>
      <xdr:row>968</xdr:row>
      <xdr:rowOff>447675</xdr:rowOff>
    </xdr:to>
    <xdr:pic>
      <xdr:nvPicPr>
        <xdr:cNvPr id="59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40159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968</xdr:row>
      <xdr:rowOff>231775</xdr:rowOff>
    </xdr:from>
    <xdr:to>
      <xdr:col>3</xdr:col>
      <xdr:colOff>539750</xdr:colOff>
      <xdr:row>968</xdr:row>
      <xdr:rowOff>450850</xdr:rowOff>
    </xdr:to>
    <xdr:pic>
      <xdr:nvPicPr>
        <xdr:cNvPr id="59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740162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968</xdr:row>
      <xdr:rowOff>228600</xdr:rowOff>
    </xdr:from>
    <xdr:to>
      <xdr:col>10</xdr:col>
      <xdr:colOff>260350</xdr:colOff>
      <xdr:row>968</xdr:row>
      <xdr:rowOff>447675</xdr:rowOff>
    </xdr:to>
    <xdr:pic>
      <xdr:nvPicPr>
        <xdr:cNvPr id="59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740159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968</xdr:row>
      <xdr:rowOff>231775</xdr:rowOff>
    </xdr:from>
    <xdr:to>
      <xdr:col>10</xdr:col>
      <xdr:colOff>539750</xdr:colOff>
      <xdr:row>968</xdr:row>
      <xdr:rowOff>450850</xdr:rowOff>
    </xdr:to>
    <xdr:pic>
      <xdr:nvPicPr>
        <xdr:cNvPr id="59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740162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968</xdr:row>
      <xdr:rowOff>228600</xdr:rowOff>
    </xdr:from>
    <xdr:to>
      <xdr:col>3</xdr:col>
      <xdr:colOff>260350</xdr:colOff>
      <xdr:row>968</xdr:row>
      <xdr:rowOff>447675</xdr:rowOff>
    </xdr:to>
    <xdr:pic>
      <xdr:nvPicPr>
        <xdr:cNvPr id="59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740159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968</xdr:row>
      <xdr:rowOff>287804</xdr:rowOff>
    </xdr:from>
    <xdr:to>
      <xdr:col>3</xdr:col>
      <xdr:colOff>465044</xdr:colOff>
      <xdr:row>968</xdr:row>
      <xdr:rowOff>506879</xdr:rowOff>
    </xdr:to>
    <xdr:pic>
      <xdr:nvPicPr>
        <xdr:cNvPr id="59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46419" y="74021837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968</xdr:row>
      <xdr:rowOff>228600</xdr:rowOff>
    </xdr:from>
    <xdr:to>
      <xdr:col>10</xdr:col>
      <xdr:colOff>260350</xdr:colOff>
      <xdr:row>968</xdr:row>
      <xdr:rowOff>447675</xdr:rowOff>
    </xdr:to>
    <xdr:pic>
      <xdr:nvPicPr>
        <xdr:cNvPr id="59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6475" y="740159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968</xdr:row>
      <xdr:rowOff>231775</xdr:rowOff>
    </xdr:from>
    <xdr:to>
      <xdr:col>10</xdr:col>
      <xdr:colOff>539750</xdr:colOff>
      <xdr:row>968</xdr:row>
      <xdr:rowOff>450850</xdr:rowOff>
    </xdr:to>
    <xdr:pic>
      <xdr:nvPicPr>
        <xdr:cNvPr id="59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7300" y="740162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631</xdr:row>
      <xdr:rowOff>279400</xdr:rowOff>
    </xdr:from>
    <xdr:to>
      <xdr:col>10</xdr:col>
      <xdr:colOff>196850</xdr:colOff>
      <xdr:row>631</xdr:row>
      <xdr:rowOff>498475</xdr:rowOff>
    </xdr:to>
    <xdr:pic>
      <xdr:nvPicPr>
        <xdr:cNvPr id="59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72643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631</xdr:row>
      <xdr:rowOff>257175</xdr:rowOff>
    </xdr:from>
    <xdr:to>
      <xdr:col>10</xdr:col>
      <xdr:colOff>514350</xdr:colOff>
      <xdr:row>631</xdr:row>
      <xdr:rowOff>476250</xdr:rowOff>
    </xdr:to>
    <xdr:pic>
      <xdr:nvPicPr>
        <xdr:cNvPr id="59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72620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631</xdr:row>
      <xdr:rowOff>279400</xdr:rowOff>
    </xdr:from>
    <xdr:to>
      <xdr:col>3</xdr:col>
      <xdr:colOff>196850</xdr:colOff>
      <xdr:row>631</xdr:row>
      <xdr:rowOff>498475</xdr:rowOff>
    </xdr:to>
    <xdr:pic>
      <xdr:nvPicPr>
        <xdr:cNvPr id="59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72643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631</xdr:row>
      <xdr:rowOff>257175</xdr:rowOff>
    </xdr:from>
    <xdr:to>
      <xdr:col>3</xdr:col>
      <xdr:colOff>514350</xdr:colOff>
      <xdr:row>631</xdr:row>
      <xdr:rowOff>476250</xdr:rowOff>
    </xdr:to>
    <xdr:pic>
      <xdr:nvPicPr>
        <xdr:cNvPr id="59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72620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638</xdr:row>
      <xdr:rowOff>279400</xdr:rowOff>
    </xdr:from>
    <xdr:to>
      <xdr:col>10</xdr:col>
      <xdr:colOff>196850</xdr:colOff>
      <xdr:row>638</xdr:row>
      <xdr:rowOff>498475</xdr:rowOff>
    </xdr:to>
    <xdr:pic>
      <xdr:nvPicPr>
        <xdr:cNvPr id="59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78815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638</xdr:row>
      <xdr:rowOff>257175</xdr:rowOff>
    </xdr:from>
    <xdr:to>
      <xdr:col>10</xdr:col>
      <xdr:colOff>514350</xdr:colOff>
      <xdr:row>638</xdr:row>
      <xdr:rowOff>476250</xdr:rowOff>
    </xdr:to>
    <xdr:pic>
      <xdr:nvPicPr>
        <xdr:cNvPr id="59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78793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638</xdr:row>
      <xdr:rowOff>279400</xdr:rowOff>
    </xdr:from>
    <xdr:to>
      <xdr:col>3</xdr:col>
      <xdr:colOff>196850</xdr:colOff>
      <xdr:row>638</xdr:row>
      <xdr:rowOff>498475</xdr:rowOff>
    </xdr:to>
    <xdr:pic>
      <xdr:nvPicPr>
        <xdr:cNvPr id="59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78815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638</xdr:row>
      <xdr:rowOff>257175</xdr:rowOff>
    </xdr:from>
    <xdr:to>
      <xdr:col>3</xdr:col>
      <xdr:colOff>514350</xdr:colOff>
      <xdr:row>638</xdr:row>
      <xdr:rowOff>476250</xdr:rowOff>
    </xdr:to>
    <xdr:pic>
      <xdr:nvPicPr>
        <xdr:cNvPr id="59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78793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645</xdr:row>
      <xdr:rowOff>279400</xdr:rowOff>
    </xdr:from>
    <xdr:to>
      <xdr:col>10</xdr:col>
      <xdr:colOff>196850</xdr:colOff>
      <xdr:row>645</xdr:row>
      <xdr:rowOff>498475</xdr:rowOff>
    </xdr:to>
    <xdr:pic>
      <xdr:nvPicPr>
        <xdr:cNvPr id="59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85054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645</xdr:row>
      <xdr:rowOff>257175</xdr:rowOff>
    </xdr:from>
    <xdr:to>
      <xdr:col>10</xdr:col>
      <xdr:colOff>514350</xdr:colOff>
      <xdr:row>645</xdr:row>
      <xdr:rowOff>476250</xdr:rowOff>
    </xdr:to>
    <xdr:pic>
      <xdr:nvPicPr>
        <xdr:cNvPr id="59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85032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645</xdr:row>
      <xdr:rowOff>279400</xdr:rowOff>
    </xdr:from>
    <xdr:to>
      <xdr:col>3</xdr:col>
      <xdr:colOff>196850</xdr:colOff>
      <xdr:row>645</xdr:row>
      <xdr:rowOff>498475</xdr:rowOff>
    </xdr:to>
    <xdr:pic>
      <xdr:nvPicPr>
        <xdr:cNvPr id="59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85054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645</xdr:row>
      <xdr:rowOff>257175</xdr:rowOff>
    </xdr:from>
    <xdr:to>
      <xdr:col>3</xdr:col>
      <xdr:colOff>514350</xdr:colOff>
      <xdr:row>645</xdr:row>
      <xdr:rowOff>476250</xdr:rowOff>
    </xdr:to>
    <xdr:pic>
      <xdr:nvPicPr>
        <xdr:cNvPr id="59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85032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649</xdr:row>
      <xdr:rowOff>279400</xdr:rowOff>
    </xdr:from>
    <xdr:to>
      <xdr:col>10</xdr:col>
      <xdr:colOff>196850</xdr:colOff>
      <xdr:row>649</xdr:row>
      <xdr:rowOff>498475</xdr:rowOff>
    </xdr:to>
    <xdr:pic>
      <xdr:nvPicPr>
        <xdr:cNvPr id="59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87854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649</xdr:row>
      <xdr:rowOff>257175</xdr:rowOff>
    </xdr:from>
    <xdr:to>
      <xdr:col>10</xdr:col>
      <xdr:colOff>514350</xdr:colOff>
      <xdr:row>649</xdr:row>
      <xdr:rowOff>476250</xdr:rowOff>
    </xdr:to>
    <xdr:pic>
      <xdr:nvPicPr>
        <xdr:cNvPr id="59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87832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649</xdr:row>
      <xdr:rowOff>279400</xdr:rowOff>
    </xdr:from>
    <xdr:to>
      <xdr:col>3</xdr:col>
      <xdr:colOff>196850</xdr:colOff>
      <xdr:row>649</xdr:row>
      <xdr:rowOff>498475</xdr:rowOff>
    </xdr:to>
    <xdr:pic>
      <xdr:nvPicPr>
        <xdr:cNvPr id="59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87854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649</xdr:row>
      <xdr:rowOff>257175</xdr:rowOff>
    </xdr:from>
    <xdr:to>
      <xdr:col>3</xdr:col>
      <xdr:colOff>514350</xdr:colOff>
      <xdr:row>649</xdr:row>
      <xdr:rowOff>476250</xdr:rowOff>
    </xdr:to>
    <xdr:pic>
      <xdr:nvPicPr>
        <xdr:cNvPr id="59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87832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652</xdr:row>
      <xdr:rowOff>279400</xdr:rowOff>
    </xdr:from>
    <xdr:to>
      <xdr:col>10</xdr:col>
      <xdr:colOff>196850</xdr:colOff>
      <xdr:row>652</xdr:row>
      <xdr:rowOff>498475</xdr:rowOff>
    </xdr:to>
    <xdr:pic>
      <xdr:nvPicPr>
        <xdr:cNvPr id="59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90407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652</xdr:row>
      <xdr:rowOff>257175</xdr:rowOff>
    </xdr:from>
    <xdr:to>
      <xdr:col>10</xdr:col>
      <xdr:colOff>514350</xdr:colOff>
      <xdr:row>652</xdr:row>
      <xdr:rowOff>476250</xdr:rowOff>
    </xdr:to>
    <xdr:pic>
      <xdr:nvPicPr>
        <xdr:cNvPr id="59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90385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652</xdr:row>
      <xdr:rowOff>279400</xdr:rowOff>
    </xdr:from>
    <xdr:to>
      <xdr:col>3</xdr:col>
      <xdr:colOff>196850</xdr:colOff>
      <xdr:row>652</xdr:row>
      <xdr:rowOff>498475</xdr:rowOff>
    </xdr:to>
    <xdr:pic>
      <xdr:nvPicPr>
        <xdr:cNvPr id="59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90407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652</xdr:row>
      <xdr:rowOff>257175</xdr:rowOff>
    </xdr:from>
    <xdr:to>
      <xdr:col>3</xdr:col>
      <xdr:colOff>514350</xdr:colOff>
      <xdr:row>652</xdr:row>
      <xdr:rowOff>476250</xdr:rowOff>
    </xdr:to>
    <xdr:pic>
      <xdr:nvPicPr>
        <xdr:cNvPr id="59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90385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662</xdr:row>
      <xdr:rowOff>279400</xdr:rowOff>
    </xdr:from>
    <xdr:to>
      <xdr:col>10</xdr:col>
      <xdr:colOff>196850</xdr:colOff>
      <xdr:row>662</xdr:row>
      <xdr:rowOff>498475</xdr:rowOff>
    </xdr:to>
    <xdr:pic>
      <xdr:nvPicPr>
        <xdr:cNvPr id="59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98770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662</xdr:row>
      <xdr:rowOff>257175</xdr:rowOff>
    </xdr:from>
    <xdr:to>
      <xdr:col>10</xdr:col>
      <xdr:colOff>514350</xdr:colOff>
      <xdr:row>662</xdr:row>
      <xdr:rowOff>476250</xdr:rowOff>
    </xdr:to>
    <xdr:pic>
      <xdr:nvPicPr>
        <xdr:cNvPr id="59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98748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662</xdr:row>
      <xdr:rowOff>279400</xdr:rowOff>
    </xdr:from>
    <xdr:to>
      <xdr:col>3</xdr:col>
      <xdr:colOff>196850</xdr:colOff>
      <xdr:row>662</xdr:row>
      <xdr:rowOff>498475</xdr:rowOff>
    </xdr:to>
    <xdr:pic>
      <xdr:nvPicPr>
        <xdr:cNvPr id="59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98770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662</xdr:row>
      <xdr:rowOff>257175</xdr:rowOff>
    </xdr:from>
    <xdr:to>
      <xdr:col>3</xdr:col>
      <xdr:colOff>514350</xdr:colOff>
      <xdr:row>662</xdr:row>
      <xdr:rowOff>476250</xdr:rowOff>
    </xdr:to>
    <xdr:pic>
      <xdr:nvPicPr>
        <xdr:cNvPr id="59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98748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669</xdr:row>
      <xdr:rowOff>279400</xdr:rowOff>
    </xdr:from>
    <xdr:to>
      <xdr:col>10</xdr:col>
      <xdr:colOff>196850</xdr:colOff>
      <xdr:row>669</xdr:row>
      <xdr:rowOff>498475</xdr:rowOff>
    </xdr:to>
    <xdr:pic>
      <xdr:nvPicPr>
        <xdr:cNvPr id="59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04323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669</xdr:row>
      <xdr:rowOff>257175</xdr:rowOff>
    </xdr:from>
    <xdr:to>
      <xdr:col>10</xdr:col>
      <xdr:colOff>514350</xdr:colOff>
      <xdr:row>669</xdr:row>
      <xdr:rowOff>476250</xdr:rowOff>
    </xdr:to>
    <xdr:pic>
      <xdr:nvPicPr>
        <xdr:cNvPr id="59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043011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669</xdr:row>
      <xdr:rowOff>279400</xdr:rowOff>
    </xdr:from>
    <xdr:to>
      <xdr:col>3</xdr:col>
      <xdr:colOff>196850</xdr:colOff>
      <xdr:row>669</xdr:row>
      <xdr:rowOff>498475</xdr:rowOff>
    </xdr:to>
    <xdr:pic>
      <xdr:nvPicPr>
        <xdr:cNvPr id="59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04323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669</xdr:row>
      <xdr:rowOff>257175</xdr:rowOff>
    </xdr:from>
    <xdr:to>
      <xdr:col>3</xdr:col>
      <xdr:colOff>514350</xdr:colOff>
      <xdr:row>669</xdr:row>
      <xdr:rowOff>476250</xdr:rowOff>
    </xdr:to>
    <xdr:pic>
      <xdr:nvPicPr>
        <xdr:cNvPr id="59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043011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676</xdr:row>
      <xdr:rowOff>279400</xdr:rowOff>
    </xdr:from>
    <xdr:to>
      <xdr:col>10</xdr:col>
      <xdr:colOff>196850</xdr:colOff>
      <xdr:row>676</xdr:row>
      <xdr:rowOff>498475</xdr:rowOff>
    </xdr:to>
    <xdr:pic>
      <xdr:nvPicPr>
        <xdr:cNvPr id="59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09514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676</xdr:row>
      <xdr:rowOff>257175</xdr:rowOff>
    </xdr:from>
    <xdr:to>
      <xdr:col>10</xdr:col>
      <xdr:colOff>514350</xdr:colOff>
      <xdr:row>676</xdr:row>
      <xdr:rowOff>476250</xdr:rowOff>
    </xdr:to>
    <xdr:pic>
      <xdr:nvPicPr>
        <xdr:cNvPr id="59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0949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676</xdr:row>
      <xdr:rowOff>279400</xdr:rowOff>
    </xdr:from>
    <xdr:to>
      <xdr:col>3</xdr:col>
      <xdr:colOff>196850</xdr:colOff>
      <xdr:row>676</xdr:row>
      <xdr:rowOff>498475</xdr:rowOff>
    </xdr:to>
    <xdr:pic>
      <xdr:nvPicPr>
        <xdr:cNvPr id="59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09514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676</xdr:row>
      <xdr:rowOff>257175</xdr:rowOff>
    </xdr:from>
    <xdr:to>
      <xdr:col>3</xdr:col>
      <xdr:colOff>514350</xdr:colOff>
      <xdr:row>676</xdr:row>
      <xdr:rowOff>476250</xdr:rowOff>
    </xdr:to>
    <xdr:pic>
      <xdr:nvPicPr>
        <xdr:cNvPr id="59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0949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680</xdr:row>
      <xdr:rowOff>279400</xdr:rowOff>
    </xdr:from>
    <xdr:to>
      <xdr:col>10</xdr:col>
      <xdr:colOff>196850</xdr:colOff>
      <xdr:row>680</xdr:row>
      <xdr:rowOff>498475</xdr:rowOff>
    </xdr:to>
    <xdr:pic>
      <xdr:nvPicPr>
        <xdr:cNvPr id="59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12162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680</xdr:row>
      <xdr:rowOff>257175</xdr:rowOff>
    </xdr:from>
    <xdr:to>
      <xdr:col>10</xdr:col>
      <xdr:colOff>514350</xdr:colOff>
      <xdr:row>680</xdr:row>
      <xdr:rowOff>476250</xdr:rowOff>
    </xdr:to>
    <xdr:pic>
      <xdr:nvPicPr>
        <xdr:cNvPr id="59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12140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680</xdr:row>
      <xdr:rowOff>279400</xdr:rowOff>
    </xdr:from>
    <xdr:to>
      <xdr:col>3</xdr:col>
      <xdr:colOff>196850</xdr:colOff>
      <xdr:row>680</xdr:row>
      <xdr:rowOff>498475</xdr:rowOff>
    </xdr:to>
    <xdr:pic>
      <xdr:nvPicPr>
        <xdr:cNvPr id="59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12162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680</xdr:row>
      <xdr:rowOff>257175</xdr:rowOff>
    </xdr:from>
    <xdr:to>
      <xdr:col>3</xdr:col>
      <xdr:colOff>514350</xdr:colOff>
      <xdr:row>680</xdr:row>
      <xdr:rowOff>476250</xdr:rowOff>
    </xdr:to>
    <xdr:pic>
      <xdr:nvPicPr>
        <xdr:cNvPr id="59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12140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423</xdr:row>
      <xdr:rowOff>279400</xdr:rowOff>
    </xdr:from>
    <xdr:to>
      <xdr:col>10</xdr:col>
      <xdr:colOff>196850</xdr:colOff>
      <xdr:row>423</xdr:row>
      <xdr:rowOff>498475</xdr:rowOff>
    </xdr:to>
    <xdr:pic>
      <xdr:nvPicPr>
        <xdr:cNvPr id="59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09794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423</xdr:row>
      <xdr:rowOff>257175</xdr:rowOff>
    </xdr:from>
    <xdr:to>
      <xdr:col>10</xdr:col>
      <xdr:colOff>514350</xdr:colOff>
      <xdr:row>423</xdr:row>
      <xdr:rowOff>476250</xdr:rowOff>
    </xdr:to>
    <xdr:pic>
      <xdr:nvPicPr>
        <xdr:cNvPr id="59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09772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423</xdr:row>
      <xdr:rowOff>279400</xdr:rowOff>
    </xdr:from>
    <xdr:to>
      <xdr:col>3</xdr:col>
      <xdr:colOff>196850</xdr:colOff>
      <xdr:row>423</xdr:row>
      <xdr:rowOff>498475</xdr:rowOff>
    </xdr:to>
    <xdr:pic>
      <xdr:nvPicPr>
        <xdr:cNvPr id="59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09794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423</xdr:row>
      <xdr:rowOff>257175</xdr:rowOff>
    </xdr:from>
    <xdr:to>
      <xdr:col>3</xdr:col>
      <xdr:colOff>514350</xdr:colOff>
      <xdr:row>423</xdr:row>
      <xdr:rowOff>476250</xdr:rowOff>
    </xdr:to>
    <xdr:pic>
      <xdr:nvPicPr>
        <xdr:cNvPr id="59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09772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430</xdr:row>
      <xdr:rowOff>279400</xdr:rowOff>
    </xdr:from>
    <xdr:to>
      <xdr:col>10</xdr:col>
      <xdr:colOff>196850</xdr:colOff>
      <xdr:row>430</xdr:row>
      <xdr:rowOff>498475</xdr:rowOff>
    </xdr:to>
    <xdr:pic>
      <xdr:nvPicPr>
        <xdr:cNvPr id="59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15909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430</xdr:row>
      <xdr:rowOff>257175</xdr:rowOff>
    </xdr:from>
    <xdr:to>
      <xdr:col>10</xdr:col>
      <xdr:colOff>514350</xdr:colOff>
      <xdr:row>430</xdr:row>
      <xdr:rowOff>476250</xdr:rowOff>
    </xdr:to>
    <xdr:pic>
      <xdr:nvPicPr>
        <xdr:cNvPr id="59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1588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430</xdr:row>
      <xdr:rowOff>279400</xdr:rowOff>
    </xdr:from>
    <xdr:to>
      <xdr:col>3</xdr:col>
      <xdr:colOff>196850</xdr:colOff>
      <xdr:row>430</xdr:row>
      <xdr:rowOff>498475</xdr:rowOff>
    </xdr:to>
    <xdr:pic>
      <xdr:nvPicPr>
        <xdr:cNvPr id="59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15909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430</xdr:row>
      <xdr:rowOff>257175</xdr:rowOff>
    </xdr:from>
    <xdr:to>
      <xdr:col>3</xdr:col>
      <xdr:colOff>514350</xdr:colOff>
      <xdr:row>430</xdr:row>
      <xdr:rowOff>476250</xdr:rowOff>
    </xdr:to>
    <xdr:pic>
      <xdr:nvPicPr>
        <xdr:cNvPr id="59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1588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437</xdr:row>
      <xdr:rowOff>279400</xdr:rowOff>
    </xdr:from>
    <xdr:to>
      <xdr:col>10</xdr:col>
      <xdr:colOff>196850</xdr:colOff>
      <xdr:row>437</xdr:row>
      <xdr:rowOff>498475</xdr:rowOff>
    </xdr:to>
    <xdr:pic>
      <xdr:nvPicPr>
        <xdr:cNvPr id="59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22538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437</xdr:row>
      <xdr:rowOff>257175</xdr:rowOff>
    </xdr:from>
    <xdr:to>
      <xdr:col>10</xdr:col>
      <xdr:colOff>514350</xdr:colOff>
      <xdr:row>437</xdr:row>
      <xdr:rowOff>476250</xdr:rowOff>
    </xdr:to>
    <xdr:pic>
      <xdr:nvPicPr>
        <xdr:cNvPr id="59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22516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437</xdr:row>
      <xdr:rowOff>279400</xdr:rowOff>
    </xdr:from>
    <xdr:to>
      <xdr:col>3</xdr:col>
      <xdr:colOff>196850</xdr:colOff>
      <xdr:row>437</xdr:row>
      <xdr:rowOff>498475</xdr:rowOff>
    </xdr:to>
    <xdr:pic>
      <xdr:nvPicPr>
        <xdr:cNvPr id="59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22538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437</xdr:row>
      <xdr:rowOff>257175</xdr:rowOff>
    </xdr:from>
    <xdr:to>
      <xdr:col>3</xdr:col>
      <xdr:colOff>514350</xdr:colOff>
      <xdr:row>437</xdr:row>
      <xdr:rowOff>476250</xdr:rowOff>
    </xdr:to>
    <xdr:pic>
      <xdr:nvPicPr>
        <xdr:cNvPr id="59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22516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441</xdr:row>
      <xdr:rowOff>279400</xdr:rowOff>
    </xdr:from>
    <xdr:to>
      <xdr:col>10</xdr:col>
      <xdr:colOff>196850</xdr:colOff>
      <xdr:row>441</xdr:row>
      <xdr:rowOff>498475</xdr:rowOff>
    </xdr:to>
    <xdr:pic>
      <xdr:nvPicPr>
        <xdr:cNvPr id="59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25158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441</xdr:row>
      <xdr:rowOff>257175</xdr:rowOff>
    </xdr:from>
    <xdr:to>
      <xdr:col>10</xdr:col>
      <xdr:colOff>514350</xdr:colOff>
      <xdr:row>441</xdr:row>
      <xdr:rowOff>476250</xdr:rowOff>
    </xdr:to>
    <xdr:pic>
      <xdr:nvPicPr>
        <xdr:cNvPr id="59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25135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441</xdr:row>
      <xdr:rowOff>279400</xdr:rowOff>
    </xdr:from>
    <xdr:to>
      <xdr:col>3</xdr:col>
      <xdr:colOff>196850</xdr:colOff>
      <xdr:row>441</xdr:row>
      <xdr:rowOff>498475</xdr:rowOff>
    </xdr:to>
    <xdr:pic>
      <xdr:nvPicPr>
        <xdr:cNvPr id="59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25158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441</xdr:row>
      <xdr:rowOff>257175</xdr:rowOff>
    </xdr:from>
    <xdr:to>
      <xdr:col>3</xdr:col>
      <xdr:colOff>514350</xdr:colOff>
      <xdr:row>441</xdr:row>
      <xdr:rowOff>476250</xdr:rowOff>
    </xdr:to>
    <xdr:pic>
      <xdr:nvPicPr>
        <xdr:cNvPr id="59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25135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603</xdr:row>
      <xdr:rowOff>279400</xdr:rowOff>
    </xdr:from>
    <xdr:to>
      <xdr:col>10</xdr:col>
      <xdr:colOff>196850</xdr:colOff>
      <xdr:row>603</xdr:row>
      <xdr:rowOff>498475</xdr:rowOff>
    </xdr:to>
    <xdr:pic>
      <xdr:nvPicPr>
        <xdr:cNvPr id="59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50688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603</xdr:row>
      <xdr:rowOff>257175</xdr:rowOff>
    </xdr:from>
    <xdr:to>
      <xdr:col>10</xdr:col>
      <xdr:colOff>514350</xdr:colOff>
      <xdr:row>603</xdr:row>
      <xdr:rowOff>476250</xdr:rowOff>
    </xdr:to>
    <xdr:pic>
      <xdr:nvPicPr>
        <xdr:cNvPr id="59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50665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603</xdr:row>
      <xdr:rowOff>279400</xdr:rowOff>
    </xdr:from>
    <xdr:to>
      <xdr:col>3</xdr:col>
      <xdr:colOff>196850</xdr:colOff>
      <xdr:row>603</xdr:row>
      <xdr:rowOff>498475</xdr:rowOff>
    </xdr:to>
    <xdr:pic>
      <xdr:nvPicPr>
        <xdr:cNvPr id="59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50688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603</xdr:row>
      <xdr:rowOff>257175</xdr:rowOff>
    </xdr:from>
    <xdr:to>
      <xdr:col>3</xdr:col>
      <xdr:colOff>514350</xdr:colOff>
      <xdr:row>603</xdr:row>
      <xdr:rowOff>476250</xdr:rowOff>
    </xdr:to>
    <xdr:pic>
      <xdr:nvPicPr>
        <xdr:cNvPr id="59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50665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610</xdr:row>
      <xdr:rowOff>279400</xdr:rowOff>
    </xdr:from>
    <xdr:to>
      <xdr:col>10</xdr:col>
      <xdr:colOff>196850</xdr:colOff>
      <xdr:row>610</xdr:row>
      <xdr:rowOff>498475</xdr:rowOff>
    </xdr:to>
    <xdr:pic>
      <xdr:nvPicPr>
        <xdr:cNvPr id="59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56450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610</xdr:row>
      <xdr:rowOff>257175</xdr:rowOff>
    </xdr:from>
    <xdr:to>
      <xdr:col>10</xdr:col>
      <xdr:colOff>514350</xdr:colOff>
      <xdr:row>610</xdr:row>
      <xdr:rowOff>476250</xdr:rowOff>
    </xdr:to>
    <xdr:pic>
      <xdr:nvPicPr>
        <xdr:cNvPr id="59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56428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610</xdr:row>
      <xdr:rowOff>279400</xdr:rowOff>
    </xdr:from>
    <xdr:to>
      <xdr:col>3</xdr:col>
      <xdr:colOff>196850</xdr:colOff>
      <xdr:row>610</xdr:row>
      <xdr:rowOff>498475</xdr:rowOff>
    </xdr:to>
    <xdr:pic>
      <xdr:nvPicPr>
        <xdr:cNvPr id="59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56450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610</xdr:row>
      <xdr:rowOff>257175</xdr:rowOff>
    </xdr:from>
    <xdr:to>
      <xdr:col>3</xdr:col>
      <xdr:colOff>514350</xdr:colOff>
      <xdr:row>610</xdr:row>
      <xdr:rowOff>476250</xdr:rowOff>
    </xdr:to>
    <xdr:pic>
      <xdr:nvPicPr>
        <xdr:cNvPr id="59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56428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617</xdr:row>
      <xdr:rowOff>279400</xdr:rowOff>
    </xdr:from>
    <xdr:to>
      <xdr:col>10</xdr:col>
      <xdr:colOff>196850</xdr:colOff>
      <xdr:row>617</xdr:row>
      <xdr:rowOff>498475</xdr:rowOff>
    </xdr:to>
    <xdr:pic>
      <xdr:nvPicPr>
        <xdr:cNvPr id="59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61889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617</xdr:row>
      <xdr:rowOff>257175</xdr:rowOff>
    </xdr:from>
    <xdr:to>
      <xdr:col>10</xdr:col>
      <xdr:colOff>514350</xdr:colOff>
      <xdr:row>617</xdr:row>
      <xdr:rowOff>476250</xdr:rowOff>
    </xdr:to>
    <xdr:pic>
      <xdr:nvPicPr>
        <xdr:cNvPr id="59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61867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617</xdr:row>
      <xdr:rowOff>279400</xdr:rowOff>
    </xdr:from>
    <xdr:to>
      <xdr:col>3</xdr:col>
      <xdr:colOff>196850</xdr:colOff>
      <xdr:row>617</xdr:row>
      <xdr:rowOff>498475</xdr:rowOff>
    </xdr:to>
    <xdr:pic>
      <xdr:nvPicPr>
        <xdr:cNvPr id="59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61889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617</xdr:row>
      <xdr:rowOff>257175</xdr:rowOff>
    </xdr:from>
    <xdr:to>
      <xdr:col>3</xdr:col>
      <xdr:colOff>514350</xdr:colOff>
      <xdr:row>617</xdr:row>
      <xdr:rowOff>476250</xdr:rowOff>
    </xdr:to>
    <xdr:pic>
      <xdr:nvPicPr>
        <xdr:cNvPr id="59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61867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621</xdr:row>
      <xdr:rowOff>279400</xdr:rowOff>
    </xdr:from>
    <xdr:to>
      <xdr:col>10</xdr:col>
      <xdr:colOff>196850</xdr:colOff>
      <xdr:row>621</xdr:row>
      <xdr:rowOff>498475</xdr:rowOff>
    </xdr:to>
    <xdr:pic>
      <xdr:nvPicPr>
        <xdr:cNvPr id="59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64842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621</xdr:row>
      <xdr:rowOff>257175</xdr:rowOff>
    </xdr:from>
    <xdr:to>
      <xdr:col>10</xdr:col>
      <xdr:colOff>514350</xdr:colOff>
      <xdr:row>621</xdr:row>
      <xdr:rowOff>476250</xdr:rowOff>
    </xdr:to>
    <xdr:pic>
      <xdr:nvPicPr>
        <xdr:cNvPr id="59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64820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621</xdr:row>
      <xdr:rowOff>279400</xdr:rowOff>
    </xdr:from>
    <xdr:to>
      <xdr:col>3</xdr:col>
      <xdr:colOff>196850</xdr:colOff>
      <xdr:row>621</xdr:row>
      <xdr:rowOff>498475</xdr:rowOff>
    </xdr:to>
    <xdr:pic>
      <xdr:nvPicPr>
        <xdr:cNvPr id="59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64842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621</xdr:row>
      <xdr:rowOff>257175</xdr:rowOff>
    </xdr:from>
    <xdr:to>
      <xdr:col>3</xdr:col>
      <xdr:colOff>514350</xdr:colOff>
      <xdr:row>621</xdr:row>
      <xdr:rowOff>476250</xdr:rowOff>
    </xdr:to>
    <xdr:pic>
      <xdr:nvPicPr>
        <xdr:cNvPr id="59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64820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451</xdr:row>
      <xdr:rowOff>279400</xdr:rowOff>
    </xdr:from>
    <xdr:to>
      <xdr:col>10</xdr:col>
      <xdr:colOff>196850</xdr:colOff>
      <xdr:row>451</xdr:row>
      <xdr:rowOff>498475</xdr:rowOff>
    </xdr:to>
    <xdr:pic>
      <xdr:nvPicPr>
        <xdr:cNvPr id="59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32720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451</xdr:row>
      <xdr:rowOff>257175</xdr:rowOff>
    </xdr:from>
    <xdr:to>
      <xdr:col>10</xdr:col>
      <xdr:colOff>514350</xdr:colOff>
      <xdr:row>451</xdr:row>
      <xdr:rowOff>476250</xdr:rowOff>
    </xdr:to>
    <xdr:pic>
      <xdr:nvPicPr>
        <xdr:cNvPr id="59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32698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451</xdr:row>
      <xdr:rowOff>279400</xdr:rowOff>
    </xdr:from>
    <xdr:to>
      <xdr:col>3</xdr:col>
      <xdr:colOff>196850</xdr:colOff>
      <xdr:row>451</xdr:row>
      <xdr:rowOff>498475</xdr:rowOff>
    </xdr:to>
    <xdr:pic>
      <xdr:nvPicPr>
        <xdr:cNvPr id="59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32720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451</xdr:row>
      <xdr:rowOff>257175</xdr:rowOff>
    </xdr:from>
    <xdr:to>
      <xdr:col>3</xdr:col>
      <xdr:colOff>514350</xdr:colOff>
      <xdr:row>451</xdr:row>
      <xdr:rowOff>476250</xdr:rowOff>
    </xdr:to>
    <xdr:pic>
      <xdr:nvPicPr>
        <xdr:cNvPr id="59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32698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458</xdr:row>
      <xdr:rowOff>279400</xdr:rowOff>
    </xdr:from>
    <xdr:to>
      <xdr:col>10</xdr:col>
      <xdr:colOff>196850</xdr:colOff>
      <xdr:row>458</xdr:row>
      <xdr:rowOff>498475</xdr:rowOff>
    </xdr:to>
    <xdr:pic>
      <xdr:nvPicPr>
        <xdr:cNvPr id="59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38407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458</xdr:row>
      <xdr:rowOff>257175</xdr:rowOff>
    </xdr:from>
    <xdr:to>
      <xdr:col>10</xdr:col>
      <xdr:colOff>514350</xdr:colOff>
      <xdr:row>458</xdr:row>
      <xdr:rowOff>476250</xdr:rowOff>
    </xdr:to>
    <xdr:pic>
      <xdr:nvPicPr>
        <xdr:cNvPr id="59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38385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458</xdr:row>
      <xdr:rowOff>279400</xdr:rowOff>
    </xdr:from>
    <xdr:to>
      <xdr:col>3</xdr:col>
      <xdr:colOff>196850</xdr:colOff>
      <xdr:row>458</xdr:row>
      <xdr:rowOff>498475</xdr:rowOff>
    </xdr:to>
    <xdr:pic>
      <xdr:nvPicPr>
        <xdr:cNvPr id="59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38407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458</xdr:row>
      <xdr:rowOff>257175</xdr:rowOff>
    </xdr:from>
    <xdr:to>
      <xdr:col>3</xdr:col>
      <xdr:colOff>514350</xdr:colOff>
      <xdr:row>458</xdr:row>
      <xdr:rowOff>476250</xdr:rowOff>
    </xdr:to>
    <xdr:pic>
      <xdr:nvPicPr>
        <xdr:cNvPr id="59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38385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465</xdr:row>
      <xdr:rowOff>279400</xdr:rowOff>
    </xdr:from>
    <xdr:to>
      <xdr:col>10</xdr:col>
      <xdr:colOff>196850</xdr:colOff>
      <xdr:row>465</xdr:row>
      <xdr:rowOff>498475</xdr:rowOff>
    </xdr:to>
    <xdr:pic>
      <xdr:nvPicPr>
        <xdr:cNvPr id="59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43808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465</xdr:row>
      <xdr:rowOff>257175</xdr:rowOff>
    </xdr:from>
    <xdr:to>
      <xdr:col>10</xdr:col>
      <xdr:colOff>514350</xdr:colOff>
      <xdr:row>465</xdr:row>
      <xdr:rowOff>476250</xdr:rowOff>
    </xdr:to>
    <xdr:pic>
      <xdr:nvPicPr>
        <xdr:cNvPr id="59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43785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465</xdr:row>
      <xdr:rowOff>279400</xdr:rowOff>
    </xdr:from>
    <xdr:to>
      <xdr:col>3</xdr:col>
      <xdr:colOff>196850</xdr:colOff>
      <xdr:row>465</xdr:row>
      <xdr:rowOff>498475</xdr:rowOff>
    </xdr:to>
    <xdr:pic>
      <xdr:nvPicPr>
        <xdr:cNvPr id="59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43808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465</xdr:row>
      <xdr:rowOff>257175</xdr:rowOff>
    </xdr:from>
    <xdr:to>
      <xdr:col>3</xdr:col>
      <xdr:colOff>514350</xdr:colOff>
      <xdr:row>465</xdr:row>
      <xdr:rowOff>476250</xdr:rowOff>
    </xdr:to>
    <xdr:pic>
      <xdr:nvPicPr>
        <xdr:cNvPr id="59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43785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469</xdr:row>
      <xdr:rowOff>279400</xdr:rowOff>
    </xdr:from>
    <xdr:to>
      <xdr:col>10</xdr:col>
      <xdr:colOff>196850</xdr:colOff>
      <xdr:row>469</xdr:row>
      <xdr:rowOff>498475</xdr:rowOff>
    </xdr:to>
    <xdr:pic>
      <xdr:nvPicPr>
        <xdr:cNvPr id="59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46598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469</xdr:row>
      <xdr:rowOff>257175</xdr:rowOff>
    </xdr:from>
    <xdr:to>
      <xdr:col>10</xdr:col>
      <xdr:colOff>514350</xdr:colOff>
      <xdr:row>469</xdr:row>
      <xdr:rowOff>476250</xdr:rowOff>
    </xdr:to>
    <xdr:pic>
      <xdr:nvPicPr>
        <xdr:cNvPr id="59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46576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469</xdr:row>
      <xdr:rowOff>279400</xdr:rowOff>
    </xdr:from>
    <xdr:to>
      <xdr:col>3</xdr:col>
      <xdr:colOff>196850</xdr:colOff>
      <xdr:row>469</xdr:row>
      <xdr:rowOff>498475</xdr:rowOff>
    </xdr:to>
    <xdr:pic>
      <xdr:nvPicPr>
        <xdr:cNvPr id="59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46598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469</xdr:row>
      <xdr:rowOff>257175</xdr:rowOff>
    </xdr:from>
    <xdr:to>
      <xdr:col>3</xdr:col>
      <xdr:colOff>514350</xdr:colOff>
      <xdr:row>469</xdr:row>
      <xdr:rowOff>476250</xdr:rowOff>
    </xdr:to>
    <xdr:pic>
      <xdr:nvPicPr>
        <xdr:cNvPr id="59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46576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479</xdr:row>
      <xdr:rowOff>279400</xdr:rowOff>
    </xdr:from>
    <xdr:to>
      <xdr:col>10</xdr:col>
      <xdr:colOff>196850</xdr:colOff>
      <xdr:row>479</xdr:row>
      <xdr:rowOff>498475</xdr:rowOff>
    </xdr:to>
    <xdr:pic>
      <xdr:nvPicPr>
        <xdr:cNvPr id="59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54218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479</xdr:row>
      <xdr:rowOff>257175</xdr:rowOff>
    </xdr:from>
    <xdr:to>
      <xdr:col>10</xdr:col>
      <xdr:colOff>514350</xdr:colOff>
      <xdr:row>479</xdr:row>
      <xdr:rowOff>476250</xdr:rowOff>
    </xdr:to>
    <xdr:pic>
      <xdr:nvPicPr>
        <xdr:cNvPr id="59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54196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479</xdr:row>
      <xdr:rowOff>279400</xdr:rowOff>
    </xdr:from>
    <xdr:to>
      <xdr:col>3</xdr:col>
      <xdr:colOff>196850</xdr:colOff>
      <xdr:row>479</xdr:row>
      <xdr:rowOff>498475</xdr:rowOff>
    </xdr:to>
    <xdr:pic>
      <xdr:nvPicPr>
        <xdr:cNvPr id="59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54218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479</xdr:row>
      <xdr:rowOff>257175</xdr:rowOff>
    </xdr:from>
    <xdr:to>
      <xdr:col>3</xdr:col>
      <xdr:colOff>514350</xdr:colOff>
      <xdr:row>479</xdr:row>
      <xdr:rowOff>476250</xdr:rowOff>
    </xdr:to>
    <xdr:pic>
      <xdr:nvPicPr>
        <xdr:cNvPr id="59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54196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486</xdr:row>
      <xdr:rowOff>279400</xdr:rowOff>
    </xdr:from>
    <xdr:to>
      <xdr:col>10</xdr:col>
      <xdr:colOff>196850</xdr:colOff>
      <xdr:row>486</xdr:row>
      <xdr:rowOff>498475</xdr:rowOff>
    </xdr:to>
    <xdr:pic>
      <xdr:nvPicPr>
        <xdr:cNvPr id="60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59590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486</xdr:row>
      <xdr:rowOff>257175</xdr:rowOff>
    </xdr:from>
    <xdr:to>
      <xdr:col>10</xdr:col>
      <xdr:colOff>514350</xdr:colOff>
      <xdr:row>486</xdr:row>
      <xdr:rowOff>476250</xdr:rowOff>
    </xdr:to>
    <xdr:pic>
      <xdr:nvPicPr>
        <xdr:cNvPr id="60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59568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486</xdr:row>
      <xdr:rowOff>279400</xdr:rowOff>
    </xdr:from>
    <xdr:to>
      <xdr:col>3</xdr:col>
      <xdr:colOff>196850</xdr:colOff>
      <xdr:row>486</xdr:row>
      <xdr:rowOff>498475</xdr:rowOff>
    </xdr:to>
    <xdr:pic>
      <xdr:nvPicPr>
        <xdr:cNvPr id="60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59590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486</xdr:row>
      <xdr:rowOff>257175</xdr:rowOff>
    </xdr:from>
    <xdr:to>
      <xdr:col>3</xdr:col>
      <xdr:colOff>514350</xdr:colOff>
      <xdr:row>486</xdr:row>
      <xdr:rowOff>476250</xdr:rowOff>
    </xdr:to>
    <xdr:pic>
      <xdr:nvPicPr>
        <xdr:cNvPr id="60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59568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493</xdr:row>
      <xdr:rowOff>279400</xdr:rowOff>
    </xdr:from>
    <xdr:to>
      <xdr:col>10</xdr:col>
      <xdr:colOff>196850</xdr:colOff>
      <xdr:row>493</xdr:row>
      <xdr:rowOff>498475</xdr:rowOff>
    </xdr:to>
    <xdr:pic>
      <xdr:nvPicPr>
        <xdr:cNvPr id="60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6508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493</xdr:row>
      <xdr:rowOff>257175</xdr:rowOff>
    </xdr:from>
    <xdr:to>
      <xdr:col>10</xdr:col>
      <xdr:colOff>514350</xdr:colOff>
      <xdr:row>493</xdr:row>
      <xdr:rowOff>476250</xdr:rowOff>
    </xdr:to>
    <xdr:pic>
      <xdr:nvPicPr>
        <xdr:cNvPr id="60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6506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493</xdr:row>
      <xdr:rowOff>279400</xdr:rowOff>
    </xdr:from>
    <xdr:to>
      <xdr:col>3</xdr:col>
      <xdr:colOff>196850</xdr:colOff>
      <xdr:row>493</xdr:row>
      <xdr:rowOff>498475</xdr:rowOff>
    </xdr:to>
    <xdr:pic>
      <xdr:nvPicPr>
        <xdr:cNvPr id="60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6508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493</xdr:row>
      <xdr:rowOff>257175</xdr:rowOff>
    </xdr:from>
    <xdr:to>
      <xdr:col>3</xdr:col>
      <xdr:colOff>514350</xdr:colOff>
      <xdr:row>493</xdr:row>
      <xdr:rowOff>476250</xdr:rowOff>
    </xdr:to>
    <xdr:pic>
      <xdr:nvPicPr>
        <xdr:cNvPr id="60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6506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497</xdr:row>
      <xdr:rowOff>279400</xdr:rowOff>
    </xdr:from>
    <xdr:to>
      <xdr:col>10</xdr:col>
      <xdr:colOff>196850</xdr:colOff>
      <xdr:row>497</xdr:row>
      <xdr:rowOff>498475</xdr:rowOff>
    </xdr:to>
    <xdr:pic>
      <xdr:nvPicPr>
        <xdr:cNvPr id="60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67887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497</xdr:row>
      <xdr:rowOff>257175</xdr:rowOff>
    </xdr:from>
    <xdr:to>
      <xdr:col>10</xdr:col>
      <xdr:colOff>514350</xdr:colOff>
      <xdr:row>497</xdr:row>
      <xdr:rowOff>476250</xdr:rowOff>
    </xdr:to>
    <xdr:pic>
      <xdr:nvPicPr>
        <xdr:cNvPr id="60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67865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497</xdr:row>
      <xdr:rowOff>279400</xdr:rowOff>
    </xdr:from>
    <xdr:to>
      <xdr:col>3</xdr:col>
      <xdr:colOff>196850</xdr:colOff>
      <xdr:row>497</xdr:row>
      <xdr:rowOff>498475</xdr:rowOff>
    </xdr:to>
    <xdr:pic>
      <xdr:nvPicPr>
        <xdr:cNvPr id="60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67887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497</xdr:row>
      <xdr:rowOff>257175</xdr:rowOff>
    </xdr:from>
    <xdr:to>
      <xdr:col>3</xdr:col>
      <xdr:colOff>514350</xdr:colOff>
      <xdr:row>497</xdr:row>
      <xdr:rowOff>476250</xdr:rowOff>
    </xdr:to>
    <xdr:pic>
      <xdr:nvPicPr>
        <xdr:cNvPr id="60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67865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500</xdr:row>
      <xdr:rowOff>279400</xdr:rowOff>
    </xdr:from>
    <xdr:to>
      <xdr:col>10</xdr:col>
      <xdr:colOff>196850</xdr:colOff>
      <xdr:row>500</xdr:row>
      <xdr:rowOff>498475</xdr:rowOff>
    </xdr:to>
    <xdr:pic>
      <xdr:nvPicPr>
        <xdr:cNvPr id="60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69754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500</xdr:row>
      <xdr:rowOff>257175</xdr:rowOff>
    </xdr:from>
    <xdr:to>
      <xdr:col>10</xdr:col>
      <xdr:colOff>514350</xdr:colOff>
      <xdr:row>500</xdr:row>
      <xdr:rowOff>476250</xdr:rowOff>
    </xdr:to>
    <xdr:pic>
      <xdr:nvPicPr>
        <xdr:cNvPr id="60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69731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500</xdr:row>
      <xdr:rowOff>279400</xdr:rowOff>
    </xdr:from>
    <xdr:to>
      <xdr:col>3</xdr:col>
      <xdr:colOff>196850</xdr:colOff>
      <xdr:row>500</xdr:row>
      <xdr:rowOff>498475</xdr:rowOff>
    </xdr:to>
    <xdr:pic>
      <xdr:nvPicPr>
        <xdr:cNvPr id="60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69754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500</xdr:row>
      <xdr:rowOff>257175</xdr:rowOff>
    </xdr:from>
    <xdr:to>
      <xdr:col>3</xdr:col>
      <xdr:colOff>514350</xdr:colOff>
      <xdr:row>500</xdr:row>
      <xdr:rowOff>476250</xdr:rowOff>
    </xdr:to>
    <xdr:pic>
      <xdr:nvPicPr>
        <xdr:cNvPr id="60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69731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506</xdr:row>
      <xdr:rowOff>279400</xdr:rowOff>
    </xdr:from>
    <xdr:to>
      <xdr:col>10</xdr:col>
      <xdr:colOff>196850</xdr:colOff>
      <xdr:row>506</xdr:row>
      <xdr:rowOff>498475</xdr:rowOff>
    </xdr:to>
    <xdr:pic>
      <xdr:nvPicPr>
        <xdr:cNvPr id="60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74097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506</xdr:row>
      <xdr:rowOff>257175</xdr:rowOff>
    </xdr:from>
    <xdr:to>
      <xdr:col>10</xdr:col>
      <xdr:colOff>514350</xdr:colOff>
      <xdr:row>506</xdr:row>
      <xdr:rowOff>476250</xdr:rowOff>
    </xdr:to>
    <xdr:pic>
      <xdr:nvPicPr>
        <xdr:cNvPr id="60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74075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506</xdr:row>
      <xdr:rowOff>279400</xdr:rowOff>
    </xdr:from>
    <xdr:to>
      <xdr:col>3</xdr:col>
      <xdr:colOff>196850</xdr:colOff>
      <xdr:row>506</xdr:row>
      <xdr:rowOff>498475</xdr:rowOff>
    </xdr:to>
    <xdr:pic>
      <xdr:nvPicPr>
        <xdr:cNvPr id="60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74097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506</xdr:row>
      <xdr:rowOff>257175</xdr:rowOff>
    </xdr:from>
    <xdr:to>
      <xdr:col>3</xdr:col>
      <xdr:colOff>514350</xdr:colOff>
      <xdr:row>506</xdr:row>
      <xdr:rowOff>476250</xdr:rowOff>
    </xdr:to>
    <xdr:pic>
      <xdr:nvPicPr>
        <xdr:cNvPr id="60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74075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509</xdr:row>
      <xdr:rowOff>279400</xdr:rowOff>
    </xdr:from>
    <xdr:to>
      <xdr:col>10</xdr:col>
      <xdr:colOff>196850</xdr:colOff>
      <xdr:row>509</xdr:row>
      <xdr:rowOff>498475</xdr:rowOff>
    </xdr:to>
    <xdr:pic>
      <xdr:nvPicPr>
        <xdr:cNvPr id="60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76326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509</xdr:row>
      <xdr:rowOff>257175</xdr:rowOff>
    </xdr:from>
    <xdr:to>
      <xdr:col>10</xdr:col>
      <xdr:colOff>514350</xdr:colOff>
      <xdr:row>509</xdr:row>
      <xdr:rowOff>476250</xdr:rowOff>
    </xdr:to>
    <xdr:pic>
      <xdr:nvPicPr>
        <xdr:cNvPr id="60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76304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509</xdr:row>
      <xdr:rowOff>279400</xdr:rowOff>
    </xdr:from>
    <xdr:to>
      <xdr:col>3</xdr:col>
      <xdr:colOff>196850</xdr:colOff>
      <xdr:row>509</xdr:row>
      <xdr:rowOff>498475</xdr:rowOff>
    </xdr:to>
    <xdr:pic>
      <xdr:nvPicPr>
        <xdr:cNvPr id="60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76326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509</xdr:row>
      <xdr:rowOff>257175</xdr:rowOff>
    </xdr:from>
    <xdr:to>
      <xdr:col>3</xdr:col>
      <xdr:colOff>514350</xdr:colOff>
      <xdr:row>509</xdr:row>
      <xdr:rowOff>476250</xdr:rowOff>
    </xdr:to>
    <xdr:pic>
      <xdr:nvPicPr>
        <xdr:cNvPr id="60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76304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512</xdr:row>
      <xdr:rowOff>279400</xdr:rowOff>
    </xdr:from>
    <xdr:to>
      <xdr:col>10</xdr:col>
      <xdr:colOff>196850</xdr:colOff>
      <xdr:row>512</xdr:row>
      <xdr:rowOff>498475</xdr:rowOff>
    </xdr:to>
    <xdr:pic>
      <xdr:nvPicPr>
        <xdr:cNvPr id="60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78555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512</xdr:row>
      <xdr:rowOff>257175</xdr:rowOff>
    </xdr:from>
    <xdr:to>
      <xdr:col>10</xdr:col>
      <xdr:colOff>514350</xdr:colOff>
      <xdr:row>512</xdr:row>
      <xdr:rowOff>476250</xdr:rowOff>
    </xdr:to>
    <xdr:pic>
      <xdr:nvPicPr>
        <xdr:cNvPr id="60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78533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512</xdr:row>
      <xdr:rowOff>279400</xdr:rowOff>
    </xdr:from>
    <xdr:to>
      <xdr:col>3</xdr:col>
      <xdr:colOff>196850</xdr:colOff>
      <xdr:row>512</xdr:row>
      <xdr:rowOff>498475</xdr:rowOff>
    </xdr:to>
    <xdr:pic>
      <xdr:nvPicPr>
        <xdr:cNvPr id="60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78555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512</xdr:row>
      <xdr:rowOff>257175</xdr:rowOff>
    </xdr:from>
    <xdr:to>
      <xdr:col>3</xdr:col>
      <xdr:colOff>514350</xdr:colOff>
      <xdr:row>512</xdr:row>
      <xdr:rowOff>476250</xdr:rowOff>
    </xdr:to>
    <xdr:pic>
      <xdr:nvPicPr>
        <xdr:cNvPr id="60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78533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519</xdr:row>
      <xdr:rowOff>279400</xdr:rowOff>
    </xdr:from>
    <xdr:to>
      <xdr:col>10</xdr:col>
      <xdr:colOff>196850</xdr:colOff>
      <xdr:row>519</xdr:row>
      <xdr:rowOff>498475</xdr:rowOff>
    </xdr:to>
    <xdr:pic>
      <xdr:nvPicPr>
        <xdr:cNvPr id="60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84365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519</xdr:row>
      <xdr:rowOff>257175</xdr:rowOff>
    </xdr:from>
    <xdr:to>
      <xdr:col>10</xdr:col>
      <xdr:colOff>514350</xdr:colOff>
      <xdr:row>519</xdr:row>
      <xdr:rowOff>476250</xdr:rowOff>
    </xdr:to>
    <xdr:pic>
      <xdr:nvPicPr>
        <xdr:cNvPr id="60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84343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519</xdr:row>
      <xdr:rowOff>279400</xdr:rowOff>
    </xdr:from>
    <xdr:to>
      <xdr:col>3</xdr:col>
      <xdr:colOff>196850</xdr:colOff>
      <xdr:row>519</xdr:row>
      <xdr:rowOff>498475</xdr:rowOff>
    </xdr:to>
    <xdr:pic>
      <xdr:nvPicPr>
        <xdr:cNvPr id="60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84365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519</xdr:row>
      <xdr:rowOff>257175</xdr:rowOff>
    </xdr:from>
    <xdr:to>
      <xdr:col>3</xdr:col>
      <xdr:colOff>514350</xdr:colOff>
      <xdr:row>519</xdr:row>
      <xdr:rowOff>476250</xdr:rowOff>
    </xdr:to>
    <xdr:pic>
      <xdr:nvPicPr>
        <xdr:cNvPr id="60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84343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526</xdr:row>
      <xdr:rowOff>279400</xdr:rowOff>
    </xdr:from>
    <xdr:to>
      <xdr:col>10</xdr:col>
      <xdr:colOff>196850</xdr:colOff>
      <xdr:row>526</xdr:row>
      <xdr:rowOff>498475</xdr:rowOff>
    </xdr:to>
    <xdr:pic>
      <xdr:nvPicPr>
        <xdr:cNvPr id="60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90223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526</xdr:row>
      <xdr:rowOff>257175</xdr:rowOff>
    </xdr:from>
    <xdr:to>
      <xdr:col>10</xdr:col>
      <xdr:colOff>514350</xdr:colOff>
      <xdr:row>526</xdr:row>
      <xdr:rowOff>476250</xdr:rowOff>
    </xdr:to>
    <xdr:pic>
      <xdr:nvPicPr>
        <xdr:cNvPr id="60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90201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526</xdr:row>
      <xdr:rowOff>279400</xdr:rowOff>
    </xdr:from>
    <xdr:to>
      <xdr:col>3</xdr:col>
      <xdr:colOff>196850</xdr:colOff>
      <xdr:row>526</xdr:row>
      <xdr:rowOff>498475</xdr:rowOff>
    </xdr:to>
    <xdr:pic>
      <xdr:nvPicPr>
        <xdr:cNvPr id="6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90223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526</xdr:row>
      <xdr:rowOff>257175</xdr:rowOff>
    </xdr:from>
    <xdr:to>
      <xdr:col>3</xdr:col>
      <xdr:colOff>514350</xdr:colOff>
      <xdr:row>526</xdr:row>
      <xdr:rowOff>476250</xdr:rowOff>
    </xdr:to>
    <xdr:pic>
      <xdr:nvPicPr>
        <xdr:cNvPr id="6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90201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533</xdr:row>
      <xdr:rowOff>279400</xdr:rowOff>
    </xdr:from>
    <xdr:to>
      <xdr:col>10</xdr:col>
      <xdr:colOff>196850</xdr:colOff>
      <xdr:row>533</xdr:row>
      <xdr:rowOff>498475</xdr:rowOff>
    </xdr:to>
    <xdr:pic>
      <xdr:nvPicPr>
        <xdr:cNvPr id="60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96376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533</xdr:row>
      <xdr:rowOff>257175</xdr:rowOff>
    </xdr:from>
    <xdr:to>
      <xdr:col>10</xdr:col>
      <xdr:colOff>514350</xdr:colOff>
      <xdr:row>533</xdr:row>
      <xdr:rowOff>476250</xdr:rowOff>
    </xdr:to>
    <xdr:pic>
      <xdr:nvPicPr>
        <xdr:cNvPr id="60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96354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533</xdr:row>
      <xdr:rowOff>279400</xdr:rowOff>
    </xdr:from>
    <xdr:to>
      <xdr:col>3</xdr:col>
      <xdr:colOff>196850</xdr:colOff>
      <xdr:row>533</xdr:row>
      <xdr:rowOff>498475</xdr:rowOff>
    </xdr:to>
    <xdr:pic>
      <xdr:nvPicPr>
        <xdr:cNvPr id="60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96376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533</xdr:row>
      <xdr:rowOff>257175</xdr:rowOff>
    </xdr:from>
    <xdr:to>
      <xdr:col>3</xdr:col>
      <xdr:colOff>514350</xdr:colOff>
      <xdr:row>533</xdr:row>
      <xdr:rowOff>476250</xdr:rowOff>
    </xdr:to>
    <xdr:pic>
      <xdr:nvPicPr>
        <xdr:cNvPr id="60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96354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537</xdr:row>
      <xdr:rowOff>279400</xdr:rowOff>
    </xdr:from>
    <xdr:to>
      <xdr:col>10</xdr:col>
      <xdr:colOff>196850</xdr:colOff>
      <xdr:row>537</xdr:row>
      <xdr:rowOff>498475</xdr:rowOff>
    </xdr:to>
    <xdr:pic>
      <xdr:nvPicPr>
        <xdr:cNvPr id="60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99024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537</xdr:row>
      <xdr:rowOff>257175</xdr:rowOff>
    </xdr:from>
    <xdr:to>
      <xdr:col>10</xdr:col>
      <xdr:colOff>514350</xdr:colOff>
      <xdr:row>537</xdr:row>
      <xdr:rowOff>476250</xdr:rowOff>
    </xdr:to>
    <xdr:pic>
      <xdr:nvPicPr>
        <xdr:cNvPr id="60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9900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537</xdr:row>
      <xdr:rowOff>279400</xdr:rowOff>
    </xdr:from>
    <xdr:to>
      <xdr:col>3</xdr:col>
      <xdr:colOff>196850</xdr:colOff>
      <xdr:row>537</xdr:row>
      <xdr:rowOff>498475</xdr:rowOff>
    </xdr:to>
    <xdr:pic>
      <xdr:nvPicPr>
        <xdr:cNvPr id="60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99024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537</xdr:row>
      <xdr:rowOff>257175</xdr:rowOff>
    </xdr:from>
    <xdr:to>
      <xdr:col>3</xdr:col>
      <xdr:colOff>514350</xdr:colOff>
      <xdr:row>537</xdr:row>
      <xdr:rowOff>476250</xdr:rowOff>
    </xdr:to>
    <xdr:pic>
      <xdr:nvPicPr>
        <xdr:cNvPr id="60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9900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690</xdr:row>
      <xdr:rowOff>279400</xdr:rowOff>
    </xdr:from>
    <xdr:to>
      <xdr:col>10</xdr:col>
      <xdr:colOff>196850</xdr:colOff>
      <xdr:row>690</xdr:row>
      <xdr:rowOff>498475</xdr:rowOff>
    </xdr:to>
    <xdr:pic>
      <xdr:nvPicPr>
        <xdr:cNvPr id="60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20058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690</xdr:row>
      <xdr:rowOff>257175</xdr:rowOff>
    </xdr:from>
    <xdr:to>
      <xdr:col>10</xdr:col>
      <xdr:colOff>514350</xdr:colOff>
      <xdr:row>690</xdr:row>
      <xdr:rowOff>476250</xdr:rowOff>
    </xdr:to>
    <xdr:pic>
      <xdr:nvPicPr>
        <xdr:cNvPr id="60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20036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690</xdr:row>
      <xdr:rowOff>279400</xdr:rowOff>
    </xdr:from>
    <xdr:to>
      <xdr:col>3</xdr:col>
      <xdr:colOff>196850</xdr:colOff>
      <xdr:row>690</xdr:row>
      <xdr:rowOff>498475</xdr:rowOff>
    </xdr:to>
    <xdr:pic>
      <xdr:nvPicPr>
        <xdr:cNvPr id="60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20058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690</xdr:row>
      <xdr:rowOff>257175</xdr:rowOff>
    </xdr:from>
    <xdr:to>
      <xdr:col>3</xdr:col>
      <xdr:colOff>514350</xdr:colOff>
      <xdr:row>690</xdr:row>
      <xdr:rowOff>476250</xdr:rowOff>
    </xdr:to>
    <xdr:pic>
      <xdr:nvPicPr>
        <xdr:cNvPr id="60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20036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697</xdr:row>
      <xdr:rowOff>279400</xdr:rowOff>
    </xdr:from>
    <xdr:to>
      <xdr:col>10</xdr:col>
      <xdr:colOff>196850</xdr:colOff>
      <xdr:row>697</xdr:row>
      <xdr:rowOff>498475</xdr:rowOff>
    </xdr:to>
    <xdr:pic>
      <xdr:nvPicPr>
        <xdr:cNvPr id="60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25154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697</xdr:row>
      <xdr:rowOff>257175</xdr:rowOff>
    </xdr:from>
    <xdr:to>
      <xdr:col>10</xdr:col>
      <xdr:colOff>514350</xdr:colOff>
      <xdr:row>697</xdr:row>
      <xdr:rowOff>476250</xdr:rowOff>
    </xdr:to>
    <xdr:pic>
      <xdr:nvPicPr>
        <xdr:cNvPr id="60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25132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697</xdr:row>
      <xdr:rowOff>279400</xdr:rowOff>
    </xdr:from>
    <xdr:to>
      <xdr:col>3</xdr:col>
      <xdr:colOff>196850</xdr:colOff>
      <xdr:row>697</xdr:row>
      <xdr:rowOff>498475</xdr:rowOff>
    </xdr:to>
    <xdr:pic>
      <xdr:nvPicPr>
        <xdr:cNvPr id="60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25154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697</xdr:row>
      <xdr:rowOff>257175</xdr:rowOff>
    </xdr:from>
    <xdr:to>
      <xdr:col>3</xdr:col>
      <xdr:colOff>514350</xdr:colOff>
      <xdr:row>697</xdr:row>
      <xdr:rowOff>476250</xdr:rowOff>
    </xdr:to>
    <xdr:pic>
      <xdr:nvPicPr>
        <xdr:cNvPr id="60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25132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704</xdr:row>
      <xdr:rowOff>279400</xdr:rowOff>
    </xdr:from>
    <xdr:to>
      <xdr:col>10</xdr:col>
      <xdr:colOff>196850</xdr:colOff>
      <xdr:row>704</xdr:row>
      <xdr:rowOff>498475</xdr:rowOff>
    </xdr:to>
    <xdr:pic>
      <xdr:nvPicPr>
        <xdr:cNvPr id="6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31364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704</xdr:row>
      <xdr:rowOff>257175</xdr:rowOff>
    </xdr:from>
    <xdr:to>
      <xdr:col>10</xdr:col>
      <xdr:colOff>514350</xdr:colOff>
      <xdr:row>704</xdr:row>
      <xdr:rowOff>476250</xdr:rowOff>
    </xdr:to>
    <xdr:pic>
      <xdr:nvPicPr>
        <xdr:cNvPr id="60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31342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704</xdr:row>
      <xdr:rowOff>279400</xdr:rowOff>
    </xdr:from>
    <xdr:to>
      <xdr:col>3</xdr:col>
      <xdr:colOff>196850</xdr:colOff>
      <xdr:row>704</xdr:row>
      <xdr:rowOff>498475</xdr:rowOff>
    </xdr:to>
    <xdr:pic>
      <xdr:nvPicPr>
        <xdr:cNvPr id="60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31364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704</xdr:row>
      <xdr:rowOff>257175</xdr:rowOff>
    </xdr:from>
    <xdr:to>
      <xdr:col>3</xdr:col>
      <xdr:colOff>514350</xdr:colOff>
      <xdr:row>704</xdr:row>
      <xdr:rowOff>476250</xdr:rowOff>
    </xdr:to>
    <xdr:pic>
      <xdr:nvPicPr>
        <xdr:cNvPr id="60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31342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708</xdr:row>
      <xdr:rowOff>279400</xdr:rowOff>
    </xdr:from>
    <xdr:to>
      <xdr:col>10</xdr:col>
      <xdr:colOff>196850</xdr:colOff>
      <xdr:row>708</xdr:row>
      <xdr:rowOff>498475</xdr:rowOff>
    </xdr:to>
    <xdr:pic>
      <xdr:nvPicPr>
        <xdr:cNvPr id="60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33850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708</xdr:row>
      <xdr:rowOff>257175</xdr:rowOff>
    </xdr:from>
    <xdr:to>
      <xdr:col>10</xdr:col>
      <xdr:colOff>514350</xdr:colOff>
      <xdr:row>708</xdr:row>
      <xdr:rowOff>476250</xdr:rowOff>
    </xdr:to>
    <xdr:pic>
      <xdr:nvPicPr>
        <xdr:cNvPr id="60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33828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708</xdr:row>
      <xdr:rowOff>279400</xdr:rowOff>
    </xdr:from>
    <xdr:to>
      <xdr:col>3</xdr:col>
      <xdr:colOff>196850</xdr:colOff>
      <xdr:row>708</xdr:row>
      <xdr:rowOff>498475</xdr:rowOff>
    </xdr:to>
    <xdr:pic>
      <xdr:nvPicPr>
        <xdr:cNvPr id="6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33850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708</xdr:row>
      <xdr:rowOff>257175</xdr:rowOff>
    </xdr:from>
    <xdr:to>
      <xdr:col>3</xdr:col>
      <xdr:colOff>514350</xdr:colOff>
      <xdr:row>708</xdr:row>
      <xdr:rowOff>476250</xdr:rowOff>
    </xdr:to>
    <xdr:pic>
      <xdr:nvPicPr>
        <xdr:cNvPr id="60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33828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718</xdr:row>
      <xdr:rowOff>279400</xdr:rowOff>
    </xdr:from>
    <xdr:to>
      <xdr:col>10</xdr:col>
      <xdr:colOff>196850</xdr:colOff>
      <xdr:row>718</xdr:row>
      <xdr:rowOff>498475</xdr:rowOff>
    </xdr:to>
    <xdr:pic>
      <xdr:nvPicPr>
        <xdr:cNvPr id="60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41508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718</xdr:row>
      <xdr:rowOff>257175</xdr:rowOff>
    </xdr:from>
    <xdr:to>
      <xdr:col>10</xdr:col>
      <xdr:colOff>514350</xdr:colOff>
      <xdr:row>718</xdr:row>
      <xdr:rowOff>476250</xdr:rowOff>
    </xdr:to>
    <xdr:pic>
      <xdr:nvPicPr>
        <xdr:cNvPr id="60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41486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718</xdr:row>
      <xdr:rowOff>279400</xdr:rowOff>
    </xdr:from>
    <xdr:to>
      <xdr:col>3</xdr:col>
      <xdr:colOff>196850</xdr:colOff>
      <xdr:row>718</xdr:row>
      <xdr:rowOff>498475</xdr:rowOff>
    </xdr:to>
    <xdr:pic>
      <xdr:nvPicPr>
        <xdr:cNvPr id="60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41508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718</xdr:row>
      <xdr:rowOff>257175</xdr:rowOff>
    </xdr:from>
    <xdr:to>
      <xdr:col>3</xdr:col>
      <xdr:colOff>514350</xdr:colOff>
      <xdr:row>718</xdr:row>
      <xdr:rowOff>476250</xdr:rowOff>
    </xdr:to>
    <xdr:pic>
      <xdr:nvPicPr>
        <xdr:cNvPr id="60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41486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725</xdr:row>
      <xdr:rowOff>279400</xdr:rowOff>
    </xdr:from>
    <xdr:to>
      <xdr:col>10</xdr:col>
      <xdr:colOff>196850</xdr:colOff>
      <xdr:row>725</xdr:row>
      <xdr:rowOff>498475</xdr:rowOff>
    </xdr:to>
    <xdr:pic>
      <xdr:nvPicPr>
        <xdr:cNvPr id="60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47576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725</xdr:row>
      <xdr:rowOff>257175</xdr:rowOff>
    </xdr:from>
    <xdr:to>
      <xdr:col>10</xdr:col>
      <xdr:colOff>514350</xdr:colOff>
      <xdr:row>725</xdr:row>
      <xdr:rowOff>476250</xdr:rowOff>
    </xdr:to>
    <xdr:pic>
      <xdr:nvPicPr>
        <xdr:cNvPr id="60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47554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725</xdr:row>
      <xdr:rowOff>279400</xdr:rowOff>
    </xdr:from>
    <xdr:to>
      <xdr:col>3</xdr:col>
      <xdr:colOff>196850</xdr:colOff>
      <xdr:row>725</xdr:row>
      <xdr:rowOff>498475</xdr:rowOff>
    </xdr:to>
    <xdr:pic>
      <xdr:nvPicPr>
        <xdr:cNvPr id="60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47576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725</xdr:row>
      <xdr:rowOff>257175</xdr:rowOff>
    </xdr:from>
    <xdr:to>
      <xdr:col>3</xdr:col>
      <xdr:colOff>514350</xdr:colOff>
      <xdr:row>725</xdr:row>
      <xdr:rowOff>476250</xdr:rowOff>
    </xdr:to>
    <xdr:pic>
      <xdr:nvPicPr>
        <xdr:cNvPr id="60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47554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732</xdr:row>
      <xdr:rowOff>279400</xdr:rowOff>
    </xdr:from>
    <xdr:to>
      <xdr:col>10</xdr:col>
      <xdr:colOff>196850</xdr:colOff>
      <xdr:row>732</xdr:row>
      <xdr:rowOff>498475</xdr:rowOff>
    </xdr:to>
    <xdr:pic>
      <xdr:nvPicPr>
        <xdr:cNvPr id="60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53148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732</xdr:row>
      <xdr:rowOff>257175</xdr:rowOff>
    </xdr:from>
    <xdr:to>
      <xdr:col>10</xdr:col>
      <xdr:colOff>514350</xdr:colOff>
      <xdr:row>732</xdr:row>
      <xdr:rowOff>476250</xdr:rowOff>
    </xdr:to>
    <xdr:pic>
      <xdr:nvPicPr>
        <xdr:cNvPr id="60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53126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732</xdr:row>
      <xdr:rowOff>279400</xdr:rowOff>
    </xdr:from>
    <xdr:to>
      <xdr:col>3</xdr:col>
      <xdr:colOff>196850</xdr:colOff>
      <xdr:row>732</xdr:row>
      <xdr:rowOff>498475</xdr:rowOff>
    </xdr:to>
    <xdr:pic>
      <xdr:nvPicPr>
        <xdr:cNvPr id="60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53148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732</xdr:row>
      <xdr:rowOff>257175</xdr:rowOff>
    </xdr:from>
    <xdr:to>
      <xdr:col>3</xdr:col>
      <xdr:colOff>514350</xdr:colOff>
      <xdr:row>732</xdr:row>
      <xdr:rowOff>476250</xdr:rowOff>
    </xdr:to>
    <xdr:pic>
      <xdr:nvPicPr>
        <xdr:cNvPr id="60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53126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736</xdr:row>
      <xdr:rowOff>279400</xdr:rowOff>
    </xdr:from>
    <xdr:to>
      <xdr:col>10</xdr:col>
      <xdr:colOff>196850</xdr:colOff>
      <xdr:row>736</xdr:row>
      <xdr:rowOff>498475</xdr:rowOff>
    </xdr:to>
    <xdr:pic>
      <xdr:nvPicPr>
        <xdr:cNvPr id="60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55653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736</xdr:row>
      <xdr:rowOff>257175</xdr:rowOff>
    </xdr:from>
    <xdr:to>
      <xdr:col>10</xdr:col>
      <xdr:colOff>514350</xdr:colOff>
      <xdr:row>736</xdr:row>
      <xdr:rowOff>476250</xdr:rowOff>
    </xdr:to>
    <xdr:pic>
      <xdr:nvPicPr>
        <xdr:cNvPr id="60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55631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736</xdr:row>
      <xdr:rowOff>279400</xdr:rowOff>
    </xdr:from>
    <xdr:to>
      <xdr:col>3</xdr:col>
      <xdr:colOff>196850</xdr:colOff>
      <xdr:row>736</xdr:row>
      <xdr:rowOff>498475</xdr:rowOff>
    </xdr:to>
    <xdr:pic>
      <xdr:nvPicPr>
        <xdr:cNvPr id="60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55653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736</xdr:row>
      <xdr:rowOff>257175</xdr:rowOff>
    </xdr:from>
    <xdr:to>
      <xdr:col>3</xdr:col>
      <xdr:colOff>514350</xdr:colOff>
      <xdr:row>736</xdr:row>
      <xdr:rowOff>476250</xdr:rowOff>
    </xdr:to>
    <xdr:pic>
      <xdr:nvPicPr>
        <xdr:cNvPr id="60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55631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746</xdr:row>
      <xdr:rowOff>279400</xdr:rowOff>
    </xdr:from>
    <xdr:to>
      <xdr:col>10</xdr:col>
      <xdr:colOff>196850</xdr:colOff>
      <xdr:row>746</xdr:row>
      <xdr:rowOff>498475</xdr:rowOff>
    </xdr:to>
    <xdr:pic>
      <xdr:nvPicPr>
        <xdr:cNvPr id="60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636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746</xdr:row>
      <xdr:rowOff>257175</xdr:rowOff>
    </xdr:from>
    <xdr:to>
      <xdr:col>10</xdr:col>
      <xdr:colOff>514350</xdr:colOff>
      <xdr:row>746</xdr:row>
      <xdr:rowOff>476250</xdr:rowOff>
    </xdr:to>
    <xdr:pic>
      <xdr:nvPicPr>
        <xdr:cNvPr id="60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636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746</xdr:row>
      <xdr:rowOff>279400</xdr:rowOff>
    </xdr:from>
    <xdr:to>
      <xdr:col>3</xdr:col>
      <xdr:colOff>196850</xdr:colOff>
      <xdr:row>746</xdr:row>
      <xdr:rowOff>498475</xdr:rowOff>
    </xdr:to>
    <xdr:pic>
      <xdr:nvPicPr>
        <xdr:cNvPr id="60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636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746</xdr:row>
      <xdr:rowOff>257175</xdr:rowOff>
    </xdr:from>
    <xdr:to>
      <xdr:col>3</xdr:col>
      <xdr:colOff>514350</xdr:colOff>
      <xdr:row>746</xdr:row>
      <xdr:rowOff>476250</xdr:rowOff>
    </xdr:to>
    <xdr:pic>
      <xdr:nvPicPr>
        <xdr:cNvPr id="60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636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753</xdr:row>
      <xdr:rowOff>279400</xdr:rowOff>
    </xdr:from>
    <xdr:to>
      <xdr:col>10</xdr:col>
      <xdr:colOff>196850</xdr:colOff>
      <xdr:row>753</xdr:row>
      <xdr:rowOff>498475</xdr:rowOff>
    </xdr:to>
    <xdr:pic>
      <xdr:nvPicPr>
        <xdr:cNvPr id="60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69512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753</xdr:row>
      <xdr:rowOff>257175</xdr:rowOff>
    </xdr:from>
    <xdr:to>
      <xdr:col>10</xdr:col>
      <xdr:colOff>514350</xdr:colOff>
      <xdr:row>753</xdr:row>
      <xdr:rowOff>476250</xdr:rowOff>
    </xdr:to>
    <xdr:pic>
      <xdr:nvPicPr>
        <xdr:cNvPr id="60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694902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753</xdr:row>
      <xdr:rowOff>279400</xdr:rowOff>
    </xdr:from>
    <xdr:to>
      <xdr:col>3</xdr:col>
      <xdr:colOff>196850</xdr:colOff>
      <xdr:row>753</xdr:row>
      <xdr:rowOff>498475</xdr:rowOff>
    </xdr:to>
    <xdr:pic>
      <xdr:nvPicPr>
        <xdr:cNvPr id="6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69512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753</xdr:row>
      <xdr:rowOff>257175</xdr:rowOff>
    </xdr:from>
    <xdr:to>
      <xdr:col>3</xdr:col>
      <xdr:colOff>514350</xdr:colOff>
      <xdr:row>753</xdr:row>
      <xdr:rowOff>476250</xdr:rowOff>
    </xdr:to>
    <xdr:pic>
      <xdr:nvPicPr>
        <xdr:cNvPr id="60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694902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760</xdr:row>
      <xdr:rowOff>279400</xdr:rowOff>
    </xdr:from>
    <xdr:to>
      <xdr:col>10</xdr:col>
      <xdr:colOff>196850</xdr:colOff>
      <xdr:row>760</xdr:row>
      <xdr:rowOff>498475</xdr:rowOff>
    </xdr:to>
    <xdr:pic>
      <xdr:nvPicPr>
        <xdr:cNvPr id="60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7525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760</xdr:row>
      <xdr:rowOff>257175</xdr:rowOff>
    </xdr:from>
    <xdr:to>
      <xdr:col>10</xdr:col>
      <xdr:colOff>514350</xdr:colOff>
      <xdr:row>760</xdr:row>
      <xdr:rowOff>476250</xdr:rowOff>
    </xdr:to>
    <xdr:pic>
      <xdr:nvPicPr>
        <xdr:cNvPr id="60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75233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760</xdr:row>
      <xdr:rowOff>279400</xdr:rowOff>
    </xdr:from>
    <xdr:to>
      <xdr:col>3</xdr:col>
      <xdr:colOff>196850</xdr:colOff>
      <xdr:row>760</xdr:row>
      <xdr:rowOff>498475</xdr:rowOff>
    </xdr:to>
    <xdr:pic>
      <xdr:nvPicPr>
        <xdr:cNvPr id="60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7525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760</xdr:row>
      <xdr:rowOff>257175</xdr:rowOff>
    </xdr:from>
    <xdr:to>
      <xdr:col>3</xdr:col>
      <xdr:colOff>514350</xdr:colOff>
      <xdr:row>760</xdr:row>
      <xdr:rowOff>476250</xdr:rowOff>
    </xdr:to>
    <xdr:pic>
      <xdr:nvPicPr>
        <xdr:cNvPr id="60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75233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764</xdr:row>
      <xdr:rowOff>279400</xdr:rowOff>
    </xdr:from>
    <xdr:to>
      <xdr:col>10</xdr:col>
      <xdr:colOff>196850</xdr:colOff>
      <xdr:row>764</xdr:row>
      <xdr:rowOff>498475</xdr:rowOff>
    </xdr:to>
    <xdr:pic>
      <xdr:nvPicPr>
        <xdr:cNvPr id="60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77980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764</xdr:row>
      <xdr:rowOff>257175</xdr:rowOff>
    </xdr:from>
    <xdr:to>
      <xdr:col>10</xdr:col>
      <xdr:colOff>514350</xdr:colOff>
      <xdr:row>764</xdr:row>
      <xdr:rowOff>476250</xdr:rowOff>
    </xdr:to>
    <xdr:pic>
      <xdr:nvPicPr>
        <xdr:cNvPr id="60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77957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764</xdr:row>
      <xdr:rowOff>279400</xdr:rowOff>
    </xdr:from>
    <xdr:to>
      <xdr:col>3</xdr:col>
      <xdr:colOff>196850</xdr:colOff>
      <xdr:row>764</xdr:row>
      <xdr:rowOff>498475</xdr:rowOff>
    </xdr:to>
    <xdr:pic>
      <xdr:nvPicPr>
        <xdr:cNvPr id="60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77980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764</xdr:row>
      <xdr:rowOff>257175</xdr:rowOff>
    </xdr:from>
    <xdr:to>
      <xdr:col>3</xdr:col>
      <xdr:colOff>514350</xdr:colOff>
      <xdr:row>764</xdr:row>
      <xdr:rowOff>476250</xdr:rowOff>
    </xdr:to>
    <xdr:pic>
      <xdr:nvPicPr>
        <xdr:cNvPr id="60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77957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547</xdr:row>
      <xdr:rowOff>279400</xdr:rowOff>
    </xdr:from>
    <xdr:to>
      <xdr:col>10</xdr:col>
      <xdr:colOff>196850</xdr:colOff>
      <xdr:row>547</xdr:row>
      <xdr:rowOff>498475</xdr:rowOff>
    </xdr:to>
    <xdr:pic>
      <xdr:nvPicPr>
        <xdr:cNvPr id="60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06739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547</xdr:row>
      <xdr:rowOff>257175</xdr:rowOff>
    </xdr:from>
    <xdr:to>
      <xdr:col>10</xdr:col>
      <xdr:colOff>514350</xdr:colOff>
      <xdr:row>547</xdr:row>
      <xdr:rowOff>476250</xdr:rowOff>
    </xdr:to>
    <xdr:pic>
      <xdr:nvPicPr>
        <xdr:cNvPr id="60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06717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547</xdr:row>
      <xdr:rowOff>279400</xdr:rowOff>
    </xdr:from>
    <xdr:to>
      <xdr:col>3</xdr:col>
      <xdr:colOff>196850</xdr:colOff>
      <xdr:row>547</xdr:row>
      <xdr:rowOff>498475</xdr:rowOff>
    </xdr:to>
    <xdr:pic>
      <xdr:nvPicPr>
        <xdr:cNvPr id="60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06739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547</xdr:row>
      <xdr:rowOff>257175</xdr:rowOff>
    </xdr:from>
    <xdr:to>
      <xdr:col>3</xdr:col>
      <xdr:colOff>514350</xdr:colOff>
      <xdr:row>547</xdr:row>
      <xdr:rowOff>476250</xdr:rowOff>
    </xdr:to>
    <xdr:pic>
      <xdr:nvPicPr>
        <xdr:cNvPr id="60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06717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554</xdr:row>
      <xdr:rowOff>279400</xdr:rowOff>
    </xdr:from>
    <xdr:to>
      <xdr:col>10</xdr:col>
      <xdr:colOff>196850</xdr:colOff>
      <xdr:row>554</xdr:row>
      <xdr:rowOff>498475</xdr:rowOff>
    </xdr:to>
    <xdr:pic>
      <xdr:nvPicPr>
        <xdr:cNvPr id="60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12178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554</xdr:row>
      <xdr:rowOff>257175</xdr:rowOff>
    </xdr:from>
    <xdr:to>
      <xdr:col>10</xdr:col>
      <xdr:colOff>514350</xdr:colOff>
      <xdr:row>554</xdr:row>
      <xdr:rowOff>476250</xdr:rowOff>
    </xdr:to>
    <xdr:pic>
      <xdr:nvPicPr>
        <xdr:cNvPr id="60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12156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554</xdr:row>
      <xdr:rowOff>279400</xdr:rowOff>
    </xdr:from>
    <xdr:to>
      <xdr:col>3</xdr:col>
      <xdr:colOff>196850</xdr:colOff>
      <xdr:row>554</xdr:row>
      <xdr:rowOff>498475</xdr:rowOff>
    </xdr:to>
    <xdr:pic>
      <xdr:nvPicPr>
        <xdr:cNvPr id="60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12178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554</xdr:row>
      <xdr:rowOff>257175</xdr:rowOff>
    </xdr:from>
    <xdr:to>
      <xdr:col>3</xdr:col>
      <xdr:colOff>514350</xdr:colOff>
      <xdr:row>554</xdr:row>
      <xdr:rowOff>476250</xdr:rowOff>
    </xdr:to>
    <xdr:pic>
      <xdr:nvPicPr>
        <xdr:cNvPr id="60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12156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561</xdr:row>
      <xdr:rowOff>279400</xdr:rowOff>
    </xdr:from>
    <xdr:to>
      <xdr:col>10</xdr:col>
      <xdr:colOff>196850</xdr:colOff>
      <xdr:row>561</xdr:row>
      <xdr:rowOff>498475</xdr:rowOff>
    </xdr:to>
    <xdr:pic>
      <xdr:nvPicPr>
        <xdr:cNvPr id="61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1804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561</xdr:row>
      <xdr:rowOff>257175</xdr:rowOff>
    </xdr:from>
    <xdr:to>
      <xdr:col>10</xdr:col>
      <xdr:colOff>514350</xdr:colOff>
      <xdr:row>561</xdr:row>
      <xdr:rowOff>476250</xdr:rowOff>
    </xdr:to>
    <xdr:pic>
      <xdr:nvPicPr>
        <xdr:cNvPr id="61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18023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561</xdr:row>
      <xdr:rowOff>279400</xdr:rowOff>
    </xdr:from>
    <xdr:to>
      <xdr:col>3</xdr:col>
      <xdr:colOff>196850</xdr:colOff>
      <xdr:row>561</xdr:row>
      <xdr:rowOff>498475</xdr:rowOff>
    </xdr:to>
    <xdr:pic>
      <xdr:nvPicPr>
        <xdr:cNvPr id="61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1804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561</xdr:row>
      <xdr:rowOff>257175</xdr:rowOff>
    </xdr:from>
    <xdr:to>
      <xdr:col>3</xdr:col>
      <xdr:colOff>514350</xdr:colOff>
      <xdr:row>561</xdr:row>
      <xdr:rowOff>476250</xdr:rowOff>
    </xdr:to>
    <xdr:pic>
      <xdr:nvPicPr>
        <xdr:cNvPr id="61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18023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565</xdr:row>
      <xdr:rowOff>279400</xdr:rowOff>
    </xdr:from>
    <xdr:to>
      <xdr:col>10</xdr:col>
      <xdr:colOff>196850</xdr:colOff>
      <xdr:row>565</xdr:row>
      <xdr:rowOff>498475</xdr:rowOff>
    </xdr:to>
    <xdr:pic>
      <xdr:nvPicPr>
        <xdr:cNvPr id="61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20893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565</xdr:row>
      <xdr:rowOff>257175</xdr:rowOff>
    </xdr:from>
    <xdr:to>
      <xdr:col>10</xdr:col>
      <xdr:colOff>514350</xdr:colOff>
      <xdr:row>565</xdr:row>
      <xdr:rowOff>476250</xdr:rowOff>
    </xdr:to>
    <xdr:pic>
      <xdr:nvPicPr>
        <xdr:cNvPr id="61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20871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565</xdr:row>
      <xdr:rowOff>279400</xdr:rowOff>
    </xdr:from>
    <xdr:to>
      <xdr:col>3</xdr:col>
      <xdr:colOff>196850</xdr:colOff>
      <xdr:row>565</xdr:row>
      <xdr:rowOff>498475</xdr:rowOff>
    </xdr:to>
    <xdr:pic>
      <xdr:nvPicPr>
        <xdr:cNvPr id="6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20893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565</xdr:row>
      <xdr:rowOff>257175</xdr:rowOff>
    </xdr:from>
    <xdr:to>
      <xdr:col>3</xdr:col>
      <xdr:colOff>514350</xdr:colOff>
      <xdr:row>565</xdr:row>
      <xdr:rowOff>476250</xdr:rowOff>
    </xdr:to>
    <xdr:pic>
      <xdr:nvPicPr>
        <xdr:cNvPr id="61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20871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774</xdr:row>
      <xdr:rowOff>279400</xdr:rowOff>
    </xdr:from>
    <xdr:to>
      <xdr:col>10</xdr:col>
      <xdr:colOff>196850</xdr:colOff>
      <xdr:row>774</xdr:row>
      <xdr:rowOff>498475</xdr:rowOff>
    </xdr:to>
    <xdr:pic>
      <xdr:nvPicPr>
        <xdr:cNvPr id="61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85609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774</xdr:row>
      <xdr:rowOff>257175</xdr:rowOff>
    </xdr:from>
    <xdr:to>
      <xdr:col>10</xdr:col>
      <xdr:colOff>514350</xdr:colOff>
      <xdr:row>774</xdr:row>
      <xdr:rowOff>476250</xdr:rowOff>
    </xdr:to>
    <xdr:pic>
      <xdr:nvPicPr>
        <xdr:cNvPr id="61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85587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774</xdr:row>
      <xdr:rowOff>279400</xdr:rowOff>
    </xdr:from>
    <xdr:to>
      <xdr:col>3</xdr:col>
      <xdr:colOff>196850</xdr:colOff>
      <xdr:row>774</xdr:row>
      <xdr:rowOff>498475</xdr:rowOff>
    </xdr:to>
    <xdr:pic>
      <xdr:nvPicPr>
        <xdr:cNvPr id="61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85609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774</xdr:row>
      <xdr:rowOff>257175</xdr:rowOff>
    </xdr:from>
    <xdr:to>
      <xdr:col>3</xdr:col>
      <xdr:colOff>514350</xdr:colOff>
      <xdr:row>774</xdr:row>
      <xdr:rowOff>476250</xdr:rowOff>
    </xdr:to>
    <xdr:pic>
      <xdr:nvPicPr>
        <xdr:cNvPr id="61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85587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781</xdr:row>
      <xdr:rowOff>279400</xdr:rowOff>
    </xdr:from>
    <xdr:to>
      <xdr:col>10</xdr:col>
      <xdr:colOff>196850</xdr:colOff>
      <xdr:row>781</xdr:row>
      <xdr:rowOff>498475</xdr:rowOff>
    </xdr:to>
    <xdr:pic>
      <xdr:nvPicPr>
        <xdr:cNvPr id="61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91229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781</xdr:row>
      <xdr:rowOff>257175</xdr:rowOff>
    </xdr:from>
    <xdr:to>
      <xdr:col>10</xdr:col>
      <xdr:colOff>514350</xdr:colOff>
      <xdr:row>781</xdr:row>
      <xdr:rowOff>476250</xdr:rowOff>
    </xdr:to>
    <xdr:pic>
      <xdr:nvPicPr>
        <xdr:cNvPr id="61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912072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781</xdr:row>
      <xdr:rowOff>279400</xdr:rowOff>
    </xdr:from>
    <xdr:to>
      <xdr:col>3</xdr:col>
      <xdr:colOff>196850</xdr:colOff>
      <xdr:row>781</xdr:row>
      <xdr:rowOff>498475</xdr:rowOff>
    </xdr:to>
    <xdr:pic>
      <xdr:nvPicPr>
        <xdr:cNvPr id="61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91229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781</xdr:row>
      <xdr:rowOff>257175</xdr:rowOff>
    </xdr:from>
    <xdr:to>
      <xdr:col>3</xdr:col>
      <xdr:colOff>514350</xdr:colOff>
      <xdr:row>781</xdr:row>
      <xdr:rowOff>476250</xdr:rowOff>
    </xdr:to>
    <xdr:pic>
      <xdr:nvPicPr>
        <xdr:cNvPr id="61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912072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788</xdr:row>
      <xdr:rowOff>279400</xdr:rowOff>
    </xdr:from>
    <xdr:to>
      <xdr:col>10</xdr:col>
      <xdr:colOff>196850</xdr:colOff>
      <xdr:row>788</xdr:row>
      <xdr:rowOff>498475</xdr:rowOff>
    </xdr:to>
    <xdr:pic>
      <xdr:nvPicPr>
        <xdr:cNvPr id="61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96620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788</xdr:row>
      <xdr:rowOff>257175</xdr:rowOff>
    </xdr:from>
    <xdr:to>
      <xdr:col>10</xdr:col>
      <xdr:colOff>514350</xdr:colOff>
      <xdr:row>788</xdr:row>
      <xdr:rowOff>476250</xdr:rowOff>
    </xdr:to>
    <xdr:pic>
      <xdr:nvPicPr>
        <xdr:cNvPr id="61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96598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788</xdr:row>
      <xdr:rowOff>279400</xdr:rowOff>
    </xdr:from>
    <xdr:to>
      <xdr:col>3</xdr:col>
      <xdr:colOff>196850</xdr:colOff>
      <xdr:row>788</xdr:row>
      <xdr:rowOff>498475</xdr:rowOff>
    </xdr:to>
    <xdr:pic>
      <xdr:nvPicPr>
        <xdr:cNvPr id="61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96620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788</xdr:row>
      <xdr:rowOff>257175</xdr:rowOff>
    </xdr:from>
    <xdr:to>
      <xdr:col>3</xdr:col>
      <xdr:colOff>514350</xdr:colOff>
      <xdr:row>788</xdr:row>
      <xdr:rowOff>476250</xdr:rowOff>
    </xdr:to>
    <xdr:pic>
      <xdr:nvPicPr>
        <xdr:cNvPr id="61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96598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792</xdr:row>
      <xdr:rowOff>279400</xdr:rowOff>
    </xdr:from>
    <xdr:to>
      <xdr:col>10</xdr:col>
      <xdr:colOff>196850</xdr:colOff>
      <xdr:row>792</xdr:row>
      <xdr:rowOff>498475</xdr:rowOff>
    </xdr:to>
    <xdr:pic>
      <xdr:nvPicPr>
        <xdr:cNvPr id="61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99125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792</xdr:row>
      <xdr:rowOff>257175</xdr:rowOff>
    </xdr:from>
    <xdr:to>
      <xdr:col>10</xdr:col>
      <xdr:colOff>514350</xdr:colOff>
      <xdr:row>792</xdr:row>
      <xdr:rowOff>476250</xdr:rowOff>
    </xdr:to>
    <xdr:pic>
      <xdr:nvPicPr>
        <xdr:cNvPr id="61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99103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792</xdr:row>
      <xdr:rowOff>279400</xdr:rowOff>
    </xdr:from>
    <xdr:to>
      <xdr:col>3</xdr:col>
      <xdr:colOff>196850</xdr:colOff>
      <xdr:row>792</xdr:row>
      <xdr:rowOff>498475</xdr:rowOff>
    </xdr:to>
    <xdr:pic>
      <xdr:nvPicPr>
        <xdr:cNvPr id="61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99125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792</xdr:row>
      <xdr:rowOff>257175</xdr:rowOff>
    </xdr:from>
    <xdr:to>
      <xdr:col>3</xdr:col>
      <xdr:colOff>514350</xdr:colOff>
      <xdr:row>792</xdr:row>
      <xdr:rowOff>476250</xdr:rowOff>
    </xdr:to>
    <xdr:pic>
      <xdr:nvPicPr>
        <xdr:cNvPr id="61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99103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802</xdr:row>
      <xdr:rowOff>279400</xdr:rowOff>
    </xdr:from>
    <xdr:to>
      <xdr:col>10</xdr:col>
      <xdr:colOff>196850</xdr:colOff>
      <xdr:row>802</xdr:row>
      <xdr:rowOff>498475</xdr:rowOff>
    </xdr:to>
    <xdr:pic>
      <xdr:nvPicPr>
        <xdr:cNvPr id="61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07145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802</xdr:row>
      <xdr:rowOff>257175</xdr:rowOff>
    </xdr:from>
    <xdr:to>
      <xdr:col>10</xdr:col>
      <xdr:colOff>514350</xdr:colOff>
      <xdr:row>802</xdr:row>
      <xdr:rowOff>476250</xdr:rowOff>
    </xdr:to>
    <xdr:pic>
      <xdr:nvPicPr>
        <xdr:cNvPr id="61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07123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802</xdr:row>
      <xdr:rowOff>279400</xdr:rowOff>
    </xdr:from>
    <xdr:to>
      <xdr:col>3</xdr:col>
      <xdr:colOff>196850</xdr:colOff>
      <xdr:row>802</xdr:row>
      <xdr:rowOff>498475</xdr:rowOff>
    </xdr:to>
    <xdr:pic>
      <xdr:nvPicPr>
        <xdr:cNvPr id="61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07145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802</xdr:row>
      <xdr:rowOff>257175</xdr:rowOff>
    </xdr:from>
    <xdr:to>
      <xdr:col>3</xdr:col>
      <xdr:colOff>514350</xdr:colOff>
      <xdr:row>802</xdr:row>
      <xdr:rowOff>476250</xdr:rowOff>
    </xdr:to>
    <xdr:pic>
      <xdr:nvPicPr>
        <xdr:cNvPr id="61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07123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809</xdr:row>
      <xdr:rowOff>279400</xdr:rowOff>
    </xdr:from>
    <xdr:to>
      <xdr:col>10</xdr:col>
      <xdr:colOff>196850</xdr:colOff>
      <xdr:row>809</xdr:row>
      <xdr:rowOff>498475</xdr:rowOff>
    </xdr:to>
    <xdr:pic>
      <xdr:nvPicPr>
        <xdr:cNvPr id="61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12765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809</xdr:row>
      <xdr:rowOff>257175</xdr:rowOff>
    </xdr:from>
    <xdr:to>
      <xdr:col>10</xdr:col>
      <xdr:colOff>514350</xdr:colOff>
      <xdr:row>809</xdr:row>
      <xdr:rowOff>476250</xdr:rowOff>
    </xdr:to>
    <xdr:pic>
      <xdr:nvPicPr>
        <xdr:cNvPr id="61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12743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809</xdr:row>
      <xdr:rowOff>279400</xdr:rowOff>
    </xdr:from>
    <xdr:to>
      <xdr:col>3</xdr:col>
      <xdr:colOff>196850</xdr:colOff>
      <xdr:row>809</xdr:row>
      <xdr:rowOff>498475</xdr:rowOff>
    </xdr:to>
    <xdr:pic>
      <xdr:nvPicPr>
        <xdr:cNvPr id="6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12765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809</xdr:row>
      <xdr:rowOff>257175</xdr:rowOff>
    </xdr:from>
    <xdr:to>
      <xdr:col>3</xdr:col>
      <xdr:colOff>514350</xdr:colOff>
      <xdr:row>809</xdr:row>
      <xdr:rowOff>476250</xdr:rowOff>
    </xdr:to>
    <xdr:pic>
      <xdr:nvPicPr>
        <xdr:cNvPr id="61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12743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816</xdr:row>
      <xdr:rowOff>279400</xdr:rowOff>
    </xdr:from>
    <xdr:to>
      <xdr:col>10</xdr:col>
      <xdr:colOff>196850</xdr:colOff>
      <xdr:row>816</xdr:row>
      <xdr:rowOff>498475</xdr:rowOff>
    </xdr:to>
    <xdr:pic>
      <xdr:nvPicPr>
        <xdr:cNvPr id="61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18423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816</xdr:row>
      <xdr:rowOff>257175</xdr:rowOff>
    </xdr:from>
    <xdr:to>
      <xdr:col>10</xdr:col>
      <xdr:colOff>514350</xdr:colOff>
      <xdr:row>816</xdr:row>
      <xdr:rowOff>476250</xdr:rowOff>
    </xdr:to>
    <xdr:pic>
      <xdr:nvPicPr>
        <xdr:cNvPr id="61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18401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816</xdr:row>
      <xdr:rowOff>279400</xdr:rowOff>
    </xdr:from>
    <xdr:to>
      <xdr:col>3</xdr:col>
      <xdr:colOff>196850</xdr:colOff>
      <xdr:row>816</xdr:row>
      <xdr:rowOff>498475</xdr:rowOff>
    </xdr:to>
    <xdr:pic>
      <xdr:nvPicPr>
        <xdr:cNvPr id="61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18423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816</xdr:row>
      <xdr:rowOff>257175</xdr:rowOff>
    </xdr:from>
    <xdr:to>
      <xdr:col>3</xdr:col>
      <xdr:colOff>514350</xdr:colOff>
      <xdr:row>816</xdr:row>
      <xdr:rowOff>476250</xdr:rowOff>
    </xdr:to>
    <xdr:pic>
      <xdr:nvPicPr>
        <xdr:cNvPr id="61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18401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820</xdr:row>
      <xdr:rowOff>279400</xdr:rowOff>
    </xdr:from>
    <xdr:to>
      <xdr:col>10</xdr:col>
      <xdr:colOff>196850</xdr:colOff>
      <xdr:row>820</xdr:row>
      <xdr:rowOff>498475</xdr:rowOff>
    </xdr:to>
    <xdr:pic>
      <xdr:nvPicPr>
        <xdr:cNvPr id="61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20871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820</xdr:row>
      <xdr:rowOff>257175</xdr:rowOff>
    </xdr:from>
    <xdr:to>
      <xdr:col>10</xdr:col>
      <xdr:colOff>514350</xdr:colOff>
      <xdr:row>820</xdr:row>
      <xdr:rowOff>476250</xdr:rowOff>
    </xdr:to>
    <xdr:pic>
      <xdr:nvPicPr>
        <xdr:cNvPr id="61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20849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820</xdr:row>
      <xdr:rowOff>279400</xdr:rowOff>
    </xdr:from>
    <xdr:to>
      <xdr:col>3</xdr:col>
      <xdr:colOff>196850</xdr:colOff>
      <xdr:row>820</xdr:row>
      <xdr:rowOff>498475</xdr:rowOff>
    </xdr:to>
    <xdr:pic>
      <xdr:nvPicPr>
        <xdr:cNvPr id="61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0871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820</xdr:row>
      <xdr:rowOff>257175</xdr:rowOff>
    </xdr:from>
    <xdr:to>
      <xdr:col>3</xdr:col>
      <xdr:colOff>514350</xdr:colOff>
      <xdr:row>820</xdr:row>
      <xdr:rowOff>476250</xdr:rowOff>
    </xdr:to>
    <xdr:pic>
      <xdr:nvPicPr>
        <xdr:cNvPr id="61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20849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830</xdr:row>
      <xdr:rowOff>279400</xdr:rowOff>
    </xdr:from>
    <xdr:to>
      <xdr:col>10</xdr:col>
      <xdr:colOff>196850</xdr:colOff>
      <xdr:row>830</xdr:row>
      <xdr:rowOff>498475</xdr:rowOff>
    </xdr:to>
    <xdr:pic>
      <xdr:nvPicPr>
        <xdr:cNvPr id="61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2943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830</xdr:row>
      <xdr:rowOff>257175</xdr:rowOff>
    </xdr:from>
    <xdr:to>
      <xdr:col>10</xdr:col>
      <xdr:colOff>514350</xdr:colOff>
      <xdr:row>830</xdr:row>
      <xdr:rowOff>476250</xdr:rowOff>
    </xdr:to>
    <xdr:pic>
      <xdr:nvPicPr>
        <xdr:cNvPr id="61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2941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830</xdr:row>
      <xdr:rowOff>279400</xdr:rowOff>
    </xdr:from>
    <xdr:to>
      <xdr:col>3</xdr:col>
      <xdr:colOff>196850</xdr:colOff>
      <xdr:row>830</xdr:row>
      <xdr:rowOff>498475</xdr:rowOff>
    </xdr:to>
    <xdr:pic>
      <xdr:nvPicPr>
        <xdr:cNvPr id="61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9434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830</xdr:row>
      <xdr:rowOff>257175</xdr:rowOff>
    </xdr:from>
    <xdr:to>
      <xdr:col>3</xdr:col>
      <xdr:colOff>514350</xdr:colOff>
      <xdr:row>830</xdr:row>
      <xdr:rowOff>476250</xdr:rowOff>
    </xdr:to>
    <xdr:pic>
      <xdr:nvPicPr>
        <xdr:cNvPr id="61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29412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837</xdr:row>
      <xdr:rowOff>279400</xdr:rowOff>
    </xdr:from>
    <xdr:to>
      <xdr:col>10</xdr:col>
      <xdr:colOff>196850</xdr:colOff>
      <xdr:row>837</xdr:row>
      <xdr:rowOff>498475</xdr:rowOff>
    </xdr:to>
    <xdr:pic>
      <xdr:nvPicPr>
        <xdr:cNvPr id="61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35615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837</xdr:row>
      <xdr:rowOff>257175</xdr:rowOff>
    </xdr:from>
    <xdr:to>
      <xdr:col>10</xdr:col>
      <xdr:colOff>514350</xdr:colOff>
      <xdr:row>837</xdr:row>
      <xdr:rowOff>476250</xdr:rowOff>
    </xdr:to>
    <xdr:pic>
      <xdr:nvPicPr>
        <xdr:cNvPr id="61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35593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837</xdr:row>
      <xdr:rowOff>279400</xdr:rowOff>
    </xdr:from>
    <xdr:to>
      <xdr:col>3</xdr:col>
      <xdr:colOff>196850</xdr:colOff>
      <xdr:row>837</xdr:row>
      <xdr:rowOff>498475</xdr:rowOff>
    </xdr:to>
    <xdr:pic>
      <xdr:nvPicPr>
        <xdr:cNvPr id="61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35615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837</xdr:row>
      <xdr:rowOff>257175</xdr:rowOff>
    </xdr:from>
    <xdr:to>
      <xdr:col>3</xdr:col>
      <xdr:colOff>514350</xdr:colOff>
      <xdr:row>837</xdr:row>
      <xdr:rowOff>476250</xdr:rowOff>
    </xdr:to>
    <xdr:pic>
      <xdr:nvPicPr>
        <xdr:cNvPr id="61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35593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844</xdr:row>
      <xdr:rowOff>279400</xdr:rowOff>
    </xdr:from>
    <xdr:to>
      <xdr:col>10</xdr:col>
      <xdr:colOff>196850</xdr:colOff>
      <xdr:row>844</xdr:row>
      <xdr:rowOff>498475</xdr:rowOff>
    </xdr:to>
    <xdr:pic>
      <xdr:nvPicPr>
        <xdr:cNvPr id="61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4155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844</xdr:row>
      <xdr:rowOff>257175</xdr:rowOff>
    </xdr:from>
    <xdr:to>
      <xdr:col>10</xdr:col>
      <xdr:colOff>514350</xdr:colOff>
      <xdr:row>844</xdr:row>
      <xdr:rowOff>476250</xdr:rowOff>
    </xdr:to>
    <xdr:pic>
      <xdr:nvPicPr>
        <xdr:cNvPr id="61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4153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844</xdr:row>
      <xdr:rowOff>279400</xdr:rowOff>
    </xdr:from>
    <xdr:to>
      <xdr:col>3</xdr:col>
      <xdr:colOff>196850</xdr:colOff>
      <xdr:row>844</xdr:row>
      <xdr:rowOff>498475</xdr:rowOff>
    </xdr:to>
    <xdr:pic>
      <xdr:nvPicPr>
        <xdr:cNvPr id="61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41559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844</xdr:row>
      <xdr:rowOff>257175</xdr:rowOff>
    </xdr:from>
    <xdr:to>
      <xdr:col>3</xdr:col>
      <xdr:colOff>514350</xdr:colOff>
      <xdr:row>844</xdr:row>
      <xdr:rowOff>476250</xdr:rowOff>
    </xdr:to>
    <xdr:pic>
      <xdr:nvPicPr>
        <xdr:cNvPr id="61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41537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848</xdr:row>
      <xdr:rowOff>279400</xdr:rowOff>
    </xdr:from>
    <xdr:to>
      <xdr:col>10</xdr:col>
      <xdr:colOff>196850</xdr:colOff>
      <xdr:row>848</xdr:row>
      <xdr:rowOff>498475</xdr:rowOff>
    </xdr:to>
    <xdr:pic>
      <xdr:nvPicPr>
        <xdr:cNvPr id="61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44293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848</xdr:row>
      <xdr:rowOff>257175</xdr:rowOff>
    </xdr:from>
    <xdr:to>
      <xdr:col>10</xdr:col>
      <xdr:colOff>514350</xdr:colOff>
      <xdr:row>848</xdr:row>
      <xdr:rowOff>476250</xdr:rowOff>
    </xdr:to>
    <xdr:pic>
      <xdr:nvPicPr>
        <xdr:cNvPr id="61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44271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848</xdr:row>
      <xdr:rowOff>279400</xdr:rowOff>
    </xdr:from>
    <xdr:to>
      <xdr:col>3</xdr:col>
      <xdr:colOff>196850</xdr:colOff>
      <xdr:row>848</xdr:row>
      <xdr:rowOff>498475</xdr:rowOff>
    </xdr:to>
    <xdr:pic>
      <xdr:nvPicPr>
        <xdr:cNvPr id="61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44293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848</xdr:row>
      <xdr:rowOff>257175</xdr:rowOff>
    </xdr:from>
    <xdr:to>
      <xdr:col>3</xdr:col>
      <xdr:colOff>514350</xdr:colOff>
      <xdr:row>848</xdr:row>
      <xdr:rowOff>476250</xdr:rowOff>
    </xdr:to>
    <xdr:pic>
      <xdr:nvPicPr>
        <xdr:cNvPr id="61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44271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858</xdr:row>
      <xdr:rowOff>279400</xdr:rowOff>
    </xdr:from>
    <xdr:to>
      <xdr:col>10</xdr:col>
      <xdr:colOff>196850</xdr:colOff>
      <xdr:row>858</xdr:row>
      <xdr:rowOff>498475</xdr:rowOff>
    </xdr:to>
    <xdr:pic>
      <xdr:nvPicPr>
        <xdr:cNvPr id="61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52560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858</xdr:row>
      <xdr:rowOff>257175</xdr:rowOff>
    </xdr:from>
    <xdr:to>
      <xdr:col>10</xdr:col>
      <xdr:colOff>514350</xdr:colOff>
      <xdr:row>858</xdr:row>
      <xdr:rowOff>476250</xdr:rowOff>
    </xdr:to>
    <xdr:pic>
      <xdr:nvPicPr>
        <xdr:cNvPr id="61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52538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858</xdr:row>
      <xdr:rowOff>279400</xdr:rowOff>
    </xdr:from>
    <xdr:to>
      <xdr:col>3</xdr:col>
      <xdr:colOff>196850</xdr:colOff>
      <xdr:row>858</xdr:row>
      <xdr:rowOff>498475</xdr:rowOff>
    </xdr:to>
    <xdr:pic>
      <xdr:nvPicPr>
        <xdr:cNvPr id="61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52560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858</xdr:row>
      <xdr:rowOff>257175</xdr:rowOff>
    </xdr:from>
    <xdr:to>
      <xdr:col>3</xdr:col>
      <xdr:colOff>514350</xdr:colOff>
      <xdr:row>858</xdr:row>
      <xdr:rowOff>476250</xdr:rowOff>
    </xdr:to>
    <xdr:pic>
      <xdr:nvPicPr>
        <xdr:cNvPr id="61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52538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865</xdr:row>
      <xdr:rowOff>279400</xdr:rowOff>
    </xdr:from>
    <xdr:to>
      <xdr:col>10</xdr:col>
      <xdr:colOff>196850</xdr:colOff>
      <xdr:row>865</xdr:row>
      <xdr:rowOff>498475</xdr:rowOff>
    </xdr:to>
    <xdr:pic>
      <xdr:nvPicPr>
        <xdr:cNvPr id="61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58580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865</xdr:row>
      <xdr:rowOff>257175</xdr:rowOff>
    </xdr:from>
    <xdr:to>
      <xdr:col>10</xdr:col>
      <xdr:colOff>514350</xdr:colOff>
      <xdr:row>865</xdr:row>
      <xdr:rowOff>476250</xdr:rowOff>
    </xdr:to>
    <xdr:pic>
      <xdr:nvPicPr>
        <xdr:cNvPr id="61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58558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865</xdr:row>
      <xdr:rowOff>279400</xdr:rowOff>
    </xdr:from>
    <xdr:to>
      <xdr:col>3</xdr:col>
      <xdr:colOff>196850</xdr:colOff>
      <xdr:row>865</xdr:row>
      <xdr:rowOff>498475</xdr:rowOff>
    </xdr:to>
    <xdr:pic>
      <xdr:nvPicPr>
        <xdr:cNvPr id="61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58580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865</xdr:row>
      <xdr:rowOff>257175</xdr:rowOff>
    </xdr:from>
    <xdr:to>
      <xdr:col>3</xdr:col>
      <xdr:colOff>514350</xdr:colOff>
      <xdr:row>865</xdr:row>
      <xdr:rowOff>476250</xdr:rowOff>
    </xdr:to>
    <xdr:pic>
      <xdr:nvPicPr>
        <xdr:cNvPr id="61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58558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872</xdr:row>
      <xdr:rowOff>279400</xdr:rowOff>
    </xdr:from>
    <xdr:to>
      <xdr:col>10</xdr:col>
      <xdr:colOff>196850</xdr:colOff>
      <xdr:row>872</xdr:row>
      <xdr:rowOff>498475</xdr:rowOff>
    </xdr:to>
    <xdr:pic>
      <xdr:nvPicPr>
        <xdr:cNvPr id="61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64267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872</xdr:row>
      <xdr:rowOff>257175</xdr:rowOff>
    </xdr:from>
    <xdr:to>
      <xdr:col>10</xdr:col>
      <xdr:colOff>514350</xdr:colOff>
      <xdr:row>872</xdr:row>
      <xdr:rowOff>476250</xdr:rowOff>
    </xdr:to>
    <xdr:pic>
      <xdr:nvPicPr>
        <xdr:cNvPr id="61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64244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872</xdr:row>
      <xdr:rowOff>279400</xdr:rowOff>
    </xdr:from>
    <xdr:to>
      <xdr:col>3</xdr:col>
      <xdr:colOff>196850</xdr:colOff>
      <xdr:row>872</xdr:row>
      <xdr:rowOff>498475</xdr:rowOff>
    </xdr:to>
    <xdr:pic>
      <xdr:nvPicPr>
        <xdr:cNvPr id="61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64267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872</xdr:row>
      <xdr:rowOff>257175</xdr:rowOff>
    </xdr:from>
    <xdr:to>
      <xdr:col>3</xdr:col>
      <xdr:colOff>514350</xdr:colOff>
      <xdr:row>872</xdr:row>
      <xdr:rowOff>476250</xdr:rowOff>
    </xdr:to>
    <xdr:pic>
      <xdr:nvPicPr>
        <xdr:cNvPr id="61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64244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876</xdr:row>
      <xdr:rowOff>279400</xdr:rowOff>
    </xdr:from>
    <xdr:to>
      <xdr:col>10</xdr:col>
      <xdr:colOff>196850</xdr:colOff>
      <xdr:row>876</xdr:row>
      <xdr:rowOff>498475</xdr:rowOff>
    </xdr:to>
    <xdr:pic>
      <xdr:nvPicPr>
        <xdr:cNvPr id="61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6669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876</xdr:row>
      <xdr:rowOff>257175</xdr:rowOff>
    </xdr:from>
    <xdr:to>
      <xdr:col>10</xdr:col>
      <xdr:colOff>514350</xdr:colOff>
      <xdr:row>876</xdr:row>
      <xdr:rowOff>476250</xdr:rowOff>
    </xdr:to>
    <xdr:pic>
      <xdr:nvPicPr>
        <xdr:cNvPr id="61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66673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876</xdr:row>
      <xdr:rowOff>279400</xdr:rowOff>
    </xdr:from>
    <xdr:to>
      <xdr:col>3</xdr:col>
      <xdr:colOff>196850</xdr:colOff>
      <xdr:row>876</xdr:row>
      <xdr:rowOff>498475</xdr:rowOff>
    </xdr:to>
    <xdr:pic>
      <xdr:nvPicPr>
        <xdr:cNvPr id="61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66696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876</xdr:row>
      <xdr:rowOff>257175</xdr:rowOff>
    </xdr:from>
    <xdr:to>
      <xdr:col>3</xdr:col>
      <xdr:colOff>514350</xdr:colOff>
      <xdr:row>876</xdr:row>
      <xdr:rowOff>476250</xdr:rowOff>
    </xdr:to>
    <xdr:pic>
      <xdr:nvPicPr>
        <xdr:cNvPr id="61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66673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886</xdr:row>
      <xdr:rowOff>279400</xdr:rowOff>
    </xdr:from>
    <xdr:to>
      <xdr:col>10</xdr:col>
      <xdr:colOff>196850</xdr:colOff>
      <xdr:row>886</xdr:row>
      <xdr:rowOff>498475</xdr:rowOff>
    </xdr:to>
    <xdr:pic>
      <xdr:nvPicPr>
        <xdr:cNvPr id="61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74544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886</xdr:row>
      <xdr:rowOff>257175</xdr:rowOff>
    </xdr:from>
    <xdr:to>
      <xdr:col>10</xdr:col>
      <xdr:colOff>514350</xdr:colOff>
      <xdr:row>886</xdr:row>
      <xdr:rowOff>476250</xdr:rowOff>
    </xdr:to>
    <xdr:pic>
      <xdr:nvPicPr>
        <xdr:cNvPr id="61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74522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886</xdr:row>
      <xdr:rowOff>279400</xdr:rowOff>
    </xdr:from>
    <xdr:to>
      <xdr:col>3</xdr:col>
      <xdr:colOff>196850</xdr:colOff>
      <xdr:row>886</xdr:row>
      <xdr:rowOff>498475</xdr:rowOff>
    </xdr:to>
    <xdr:pic>
      <xdr:nvPicPr>
        <xdr:cNvPr id="61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4544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886</xdr:row>
      <xdr:rowOff>257175</xdr:rowOff>
    </xdr:from>
    <xdr:to>
      <xdr:col>3</xdr:col>
      <xdr:colOff>514350</xdr:colOff>
      <xdr:row>886</xdr:row>
      <xdr:rowOff>476250</xdr:rowOff>
    </xdr:to>
    <xdr:pic>
      <xdr:nvPicPr>
        <xdr:cNvPr id="61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74522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893</xdr:row>
      <xdr:rowOff>279400</xdr:rowOff>
    </xdr:from>
    <xdr:to>
      <xdr:col>10</xdr:col>
      <xdr:colOff>196850</xdr:colOff>
      <xdr:row>893</xdr:row>
      <xdr:rowOff>498475</xdr:rowOff>
    </xdr:to>
    <xdr:pic>
      <xdr:nvPicPr>
        <xdr:cNvPr id="61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80269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893</xdr:row>
      <xdr:rowOff>257175</xdr:rowOff>
    </xdr:from>
    <xdr:to>
      <xdr:col>10</xdr:col>
      <xdr:colOff>514350</xdr:colOff>
      <xdr:row>893</xdr:row>
      <xdr:rowOff>476250</xdr:rowOff>
    </xdr:to>
    <xdr:pic>
      <xdr:nvPicPr>
        <xdr:cNvPr id="61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80246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893</xdr:row>
      <xdr:rowOff>279400</xdr:rowOff>
    </xdr:from>
    <xdr:to>
      <xdr:col>3</xdr:col>
      <xdr:colOff>196850</xdr:colOff>
      <xdr:row>893</xdr:row>
      <xdr:rowOff>498475</xdr:rowOff>
    </xdr:to>
    <xdr:pic>
      <xdr:nvPicPr>
        <xdr:cNvPr id="61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80269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893</xdr:row>
      <xdr:rowOff>257175</xdr:rowOff>
    </xdr:from>
    <xdr:to>
      <xdr:col>3</xdr:col>
      <xdr:colOff>514350</xdr:colOff>
      <xdr:row>893</xdr:row>
      <xdr:rowOff>476250</xdr:rowOff>
    </xdr:to>
    <xdr:pic>
      <xdr:nvPicPr>
        <xdr:cNvPr id="61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80246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900</xdr:row>
      <xdr:rowOff>279400</xdr:rowOff>
    </xdr:from>
    <xdr:to>
      <xdr:col>10</xdr:col>
      <xdr:colOff>196850</xdr:colOff>
      <xdr:row>900</xdr:row>
      <xdr:rowOff>498475</xdr:rowOff>
    </xdr:to>
    <xdr:pic>
      <xdr:nvPicPr>
        <xdr:cNvPr id="61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8614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900</xdr:row>
      <xdr:rowOff>257175</xdr:rowOff>
    </xdr:from>
    <xdr:to>
      <xdr:col>10</xdr:col>
      <xdr:colOff>514350</xdr:colOff>
      <xdr:row>900</xdr:row>
      <xdr:rowOff>476250</xdr:rowOff>
    </xdr:to>
    <xdr:pic>
      <xdr:nvPicPr>
        <xdr:cNvPr id="61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86123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900</xdr:row>
      <xdr:rowOff>279400</xdr:rowOff>
    </xdr:from>
    <xdr:to>
      <xdr:col>3</xdr:col>
      <xdr:colOff>196850</xdr:colOff>
      <xdr:row>900</xdr:row>
      <xdr:rowOff>498475</xdr:rowOff>
    </xdr:to>
    <xdr:pic>
      <xdr:nvPicPr>
        <xdr:cNvPr id="61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8614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900</xdr:row>
      <xdr:rowOff>257175</xdr:rowOff>
    </xdr:from>
    <xdr:to>
      <xdr:col>3</xdr:col>
      <xdr:colOff>514350</xdr:colOff>
      <xdr:row>900</xdr:row>
      <xdr:rowOff>476250</xdr:rowOff>
    </xdr:to>
    <xdr:pic>
      <xdr:nvPicPr>
        <xdr:cNvPr id="61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86123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910</xdr:row>
      <xdr:rowOff>279400</xdr:rowOff>
    </xdr:from>
    <xdr:to>
      <xdr:col>10</xdr:col>
      <xdr:colOff>196850</xdr:colOff>
      <xdr:row>910</xdr:row>
      <xdr:rowOff>498475</xdr:rowOff>
    </xdr:to>
    <xdr:pic>
      <xdr:nvPicPr>
        <xdr:cNvPr id="61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94299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910</xdr:row>
      <xdr:rowOff>257175</xdr:rowOff>
    </xdr:from>
    <xdr:to>
      <xdr:col>10</xdr:col>
      <xdr:colOff>514350</xdr:colOff>
      <xdr:row>910</xdr:row>
      <xdr:rowOff>476250</xdr:rowOff>
    </xdr:to>
    <xdr:pic>
      <xdr:nvPicPr>
        <xdr:cNvPr id="61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94277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910</xdr:row>
      <xdr:rowOff>279400</xdr:rowOff>
    </xdr:from>
    <xdr:to>
      <xdr:col>3</xdr:col>
      <xdr:colOff>196850</xdr:colOff>
      <xdr:row>910</xdr:row>
      <xdr:rowOff>498475</xdr:rowOff>
    </xdr:to>
    <xdr:pic>
      <xdr:nvPicPr>
        <xdr:cNvPr id="61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94299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910</xdr:row>
      <xdr:rowOff>257175</xdr:rowOff>
    </xdr:from>
    <xdr:to>
      <xdr:col>3</xdr:col>
      <xdr:colOff>514350</xdr:colOff>
      <xdr:row>910</xdr:row>
      <xdr:rowOff>476250</xdr:rowOff>
    </xdr:to>
    <xdr:pic>
      <xdr:nvPicPr>
        <xdr:cNvPr id="61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94277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917</xdr:row>
      <xdr:rowOff>279400</xdr:rowOff>
    </xdr:from>
    <xdr:to>
      <xdr:col>10</xdr:col>
      <xdr:colOff>196850</xdr:colOff>
      <xdr:row>917</xdr:row>
      <xdr:rowOff>498475</xdr:rowOff>
    </xdr:to>
    <xdr:pic>
      <xdr:nvPicPr>
        <xdr:cNvPr id="61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99671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917</xdr:row>
      <xdr:rowOff>257175</xdr:rowOff>
    </xdr:from>
    <xdr:to>
      <xdr:col>10</xdr:col>
      <xdr:colOff>514350</xdr:colOff>
      <xdr:row>917</xdr:row>
      <xdr:rowOff>476250</xdr:rowOff>
    </xdr:to>
    <xdr:pic>
      <xdr:nvPicPr>
        <xdr:cNvPr id="61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99649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917</xdr:row>
      <xdr:rowOff>279400</xdr:rowOff>
    </xdr:from>
    <xdr:to>
      <xdr:col>3</xdr:col>
      <xdr:colOff>196850</xdr:colOff>
      <xdr:row>917</xdr:row>
      <xdr:rowOff>498475</xdr:rowOff>
    </xdr:to>
    <xdr:pic>
      <xdr:nvPicPr>
        <xdr:cNvPr id="61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99671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917</xdr:row>
      <xdr:rowOff>257175</xdr:rowOff>
    </xdr:from>
    <xdr:to>
      <xdr:col>3</xdr:col>
      <xdr:colOff>514350</xdr:colOff>
      <xdr:row>917</xdr:row>
      <xdr:rowOff>476250</xdr:rowOff>
    </xdr:to>
    <xdr:pic>
      <xdr:nvPicPr>
        <xdr:cNvPr id="61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99649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924</xdr:row>
      <xdr:rowOff>279400</xdr:rowOff>
    </xdr:from>
    <xdr:to>
      <xdr:col>10</xdr:col>
      <xdr:colOff>196850</xdr:colOff>
      <xdr:row>924</xdr:row>
      <xdr:rowOff>498475</xdr:rowOff>
    </xdr:to>
    <xdr:pic>
      <xdr:nvPicPr>
        <xdr:cNvPr id="61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05462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924</xdr:row>
      <xdr:rowOff>257175</xdr:rowOff>
    </xdr:from>
    <xdr:to>
      <xdr:col>10</xdr:col>
      <xdr:colOff>514350</xdr:colOff>
      <xdr:row>924</xdr:row>
      <xdr:rowOff>476250</xdr:rowOff>
    </xdr:to>
    <xdr:pic>
      <xdr:nvPicPr>
        <xdr:cNvPr id="61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05440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924</xdr:row>
      <xdr:rowOff>279400</xdr:rowOff>
    </xdr:from>
    <xdr:to>
      <xdr:col>3</xdr:col>
      <xdr:colOff>196850</xdr:colOff>
      <xdr:row>924</xdr:row>
      <xdr:rowOff>498475</xdr:rowOff>
    </xdr:to>
    <xdr:pic>
      <xdr:nvPicPr>
        <xdr:cNvPr id="61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5462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924</xdr:row>
      <xdr:rowOff>257175</xdr:rowOff>
    </xdr:from>
    <xdr:to>
      <xdr:col>3</xdr:col>
      <xdr:colOff>514350</xdr:colOff>
      <xdr:row>924</xdr:row>
      <xdr:rowOff>476250</xdr:rowOff>
    </xdr:to>
    <xdr:pic>
      <xdr:nvPicPr>
        <xdr:cNvPr id="61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05440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928</xdr:row>
      <xdr:rowOff>279400</xdr:rowOff>
    </xdr:from>
    <xdr:to>
      <xdr:col>10</xdr:col>
      <xdr:colOff>196850</xdr:colOff>
      <xdr:row>928</xdr:row>
      <xdr:rowOff>498475</xdr:rowOff>
    </xdr:to>
    <xdr:pic>
      <xdr:nvPicPr>
        <xdr:cNvPr id="61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08034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928</xdr:row>
      <xdr:rowOff>257175</xdr:rowOff>
    </xdr:from>
    <xdr:to>
      <xdr:col>10</xdr:col>
      <xdr:colOff>514350</xdr:colOff>
      <xdr:row>928</xdr:row>
      <xdr:rowOff>476250</xdr:rowOff>
    </xdr:to>
    <xdr:pic>
      <xdr:nvPicPr>
        <xdr:cNvPr id="61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08012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928</xdr:row>
      <xdr:rowOff>279400</xdr:rowOff>
    </xdr:from>
    <xdr:to>
      <xdr:col>3</xdr:col>
      <xdr:colOff>196850</xdr:colOff>
      <xdr:row>928</xdr:row>
      <xdr:rowOff>498475</xdr:rowOff>
    </xdr:to>
    <xdr:pic>
      <xdr:nvPicPr>
        <xdr:cNvPr id="61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08034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928</xdr:row>
      <xdr:rowOff>257175</xdr:rowOff>
    </xdr:from>
    <xdr:to>
      <xdr:col>3</xdr:col>
      <xdr:colOff>514350</xdr:colOff>
      <xdr:row>928</xdr:row>
      <xdr:rowOff>476250</xdr:rowOff>
    </xdr:to>
    <xdr:pic>
      <xdr:nvPicPr>
        <xdr:cNvPr id="61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08012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938</xdr:row>
      <xdr:rowOff>279400</xdr:rowOff>
    </xdr:from>
    <xdr:to>
      <xdr:col>10</xdr:col>
      <xdr:colOff>196850</xdr:colOff>
      <xdr:row>938</xdr:row>
      <xdr:rowOff>498475</xdr:rowOff>
    </xdr:to>
    <xdr:pic>
      <xdr:nvPicPr>
        <xdr:cNvPr id="62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16568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938</xdr:row>
      <xdr:rowOff>257175</xdr:rowOff>
    </xdr:from>
    <xdr:to>
      <xdr:col>10</xdr:col>
      <xdr:colOff>514350</xdr:colOff>
      <xdr:row>938</xdr:row>
      <xdr:rowOff>476250</xdr:rowOff>
    </xdr:to>
    <xdr:pic>
      <xdr:nvPicPr>
        <xdr:cNvPr id="62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16546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938</xdr:row>
      <xdr:rowOff>279400</xdr:rowOff>
    </xdr:from>
    <xdr:to>
      <xdr:col>3</xdr:col>
      <xdr:colOff>196850</xdr:colOff>
      <xdr:row>938</xdr:row>
      <xdr:rowOff>498475</xdr:rowOff>
    </xdr:to>
    <xdr:pic>
      <xdr:nvPicPr>
        <xdr:cNvPr id="62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16568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938</xdr:row>
      <xdr:rowOff>257175</xdr:rowOff>
    </xdr:from>
    <xdr:to>
      <xdr:col>3</xdr:col>
      <xdr:colOff>514350</xdr:colOff>
      <xdr:row>938</xdr:row>
      <xdr:rowOff>476250</xdr:rowOff>
    </xdr:to>
    <xdr:pic>
      <xdr:nvPicPr>
        <xdr:cNvPr id="62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16546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945</xdr:row>
      <xdr:rowOff>279400</xdr:rowOff>
    </xdr:from>
    <xdr:to>
      <xdr:col>10</xdr:col>
      <xdr:colOff>196850</xdr:colOff>
      <xdr:row>945</xdr:row>
      <xdr:rowOff>498475</xdr:rowOff>
    </xdr:to>
    <xdr:pic>
      <xdr:nvPicPr>
        <xdr:cNvPr id="62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22455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945</xdr:row>
      <xdr:rowOff>257175</xdr:rowOff>
    </xdr:from>
    <xdr:to>
      <xdr:col>10</xdr:col>
      <xdr:colOff>514350</xdr:colOff>
      <xdr:row>945</xdr:row>
      <xdr:rowOff>476250</xdr:rowOff>
    </xdr:to>
    <xdr:pic>
      <xdr:nvPicPr>
        <xdr:cNvPr id="62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22433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945</xdr:row>
      <xdr:rowOff>279400</xdr:rowOff>
    </xdr:from>
    <xdr:to>
      <xdr:col>3</xdr:col>
      <xdr:colOff>196850</xdr:colOff>
      <xdr:row>945</xdr:row>
      <xdr:rowOff>498475</xdr:rowOff>
    </xdr:to>
    <xdr:pic>
      <xdr:nvPicPr>
        <xdr:cNvPr id="62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22455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945</xdr:row>
      <xdr:rowOff>257175</xdr:rowOff>
    </xdr:from>
    <xdr:to>
      <xdr:col>3</xdr:col>
      <xdr:colOff>514350</xdr:colOff>
      <xdr:row>945</xdr:row>
      <xdr:rowOff>476250</xdr:rowOff>
    </xdr:to>
    <xdr:pic>
      <xdr:nvPicPr>
        <xdr:cNvPr id="62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22433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952</xdr:row>
      <xdr:rowOff>279400</xdr:rowOff>
    </xdr:from>
    <xdr:to>
      <xdr:col>10</xdr:col>
      <xdr:colOff>196850</xdr:colOff>
      <xdr:row>952</xdr:row>
      <xdr:rowOff>498475</xdr:rowOff>
    </xdr:to>
    <xdr:pic>
      <xdr:nvPicPr>
        <xdr:cNvPr id="62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28275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952</xdr:row>
      <xdr:rowOff>257175</xdr:rowOff>
    </xdr:from>
    <xdr:to>
      <xdr:col>10</xdr:col>
      <xdr:colOff>514350</xdr:colOff>
      <xdr:row>952</xdr:row>
      <xdr:rowOff>476250</xdr:rowOff>
    </xdr:to>
    <xdr:pic>
      <xdr:nvPicPr>
        <xdr:cNvPr id="62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28252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952</xdr:row>
      <xdr:rowOff>279400</xdr:rowOff>
    </xdr:from>
    <xdr:to>
      <xdr:col>3</xdr:col>
      <xdr:colOff>196850</xdr:colOff>
      <xdr:row>952</xdr:row>
      <xdr:rowOff>498475</xdr:rowOff>
    </xdr:to>
    <xdr:pic>
      <xdr:nvPicPr>
        <xdr:cNvPr id="62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28275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952</xdr:row>
      <xdr:rowOff>257175</xdr:rowOff>
    </xdr:from>
    <xdr:to>
      <xdr:col>3</xdr:col>
      <xdr:colOff>514350</xdr:colOff>
      <xdr:row>952</xdr:row>
      <xdr:rowOff>476250</xdr:rowOff>
    </xdr:to>
    <xdr:pic>
      <xdr:nvPicPr>
        <xdr:cNvPr id="62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28252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956</xdr:row>
      <xdr:rowOff>279400</xdr:rowOff>
    </xdr:from>
    <xdr:to>
      <xdr:col>10</xdr:col>
      <xdr:colOff>196850</xdr:colOff>
      <xdr:row>956</xdr:row>
      <xdr:rowOff>498475</xdr:rowOff>
    </xdr:to>
    <xdr:pic>
      <xdr:nvPicPr>
        <xdr:cNvPr id="62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0675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956</xdr:row>
      <xdr:rowOff>257175</xdr:rowOff>
    </xdr:from>
    <xdr:to>
      <xdr:col>10</xdr:col>
      <xdr:colOff>514350</xdr:colOff>
      <xdr:row>956</xdr:row>
      <xdr:rowOff>476250</xdr:rowOff>
    </xdr:to>
    <xdr:pic>
      <xdr:nvPicPr>
        <xdr:cNvPr id="62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306532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956</xdr:row>
      <xdr:rowOff>279400</xdr:rowOff>
    </xdr:from>
    <xdr:to>
      <xdr:col>3</xdr:col>
      <xdr:colOff>196850</xdr:colOff>
      <xdr:row>956</xdr:row>
      <xdr:rowOff>498475</xdr:rowOff>
    </xdr:to>
    <xdr:pic>
      <xdr:nvPicPr>
        <xdr:cNvPr id="62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0675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956</xdr:row>
      <xdr:rowOff>257175</xdr:rowOff>
    </xdr:from>
    <xdr:to>
      <xdr:col>3</xdr:col>
      <xdr:colOff>514350</xdr:colOff>
      <xdr:row>956</xdr:row>
      <xdr:rowOff>476250</xdr:rowOff>
    </xdr:to>
    <xdr:pic>
      <xdr:nvPicPr>
        <xdr:cNvPr id="62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06532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975</xdr:row>
      <xdr:rowOff>279400</xdr:rowOff>
    </xdr:from>
    <xdr:to>
      <xdr:col>10</xdr:col>
      <xdr:colOff>196850</xdr:colOff>
      <xdr:row>975</xdr:row>
      <xdr:rowOff>498475</xdr:rowOff>
    </xdr:to>
    <xdr:pic>
      <xdr:nvPicPr>
        <xdr:cNvPr id="62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45801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975</xdr:row>
      <xdr:rowOff>257175</xdr:rowOff>
    </xdr:from>
    <xdr:to>
      <xdr:col>10</xdr:col>
      <xdr:colOff>514350</xdr:colOff>
      <xdr:row>975</xdr:row>
      <xdr:rowOff>476250</xdr:rowOff>
    </xdr:to>
    <xdr:pic>
      <xdr:nvPicPr>
        <xdr:cNvPr id="62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45778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975</xdr:row>
      <xdr:rowOff>279400</xdr:rowOff>
    </xdr:from>
    <xdr:to>
      <xdr:col>3</xdr:col>
      <xdr:colOff>196850</xdr:colOff>
      <xdr:row>975</xdr:row>
      <xdr:rowOff>498475</xdr:rowOff>
    </xdr:to>
    <xdr:pic>
      <xdr:nvPicPr>
        <xdr:cNvPr id="62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45801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975</xdr:row>
      <xdr:rowOff>257175</xdr:rowOff>
    </xdr:from>
    <xdr:to>
      <xdr:col>3</xdr:col>
      <xdr:colOff>514350</xdr:colOff>
      <xdr:row>975</xdr:row>
      <xdr:rowOff>476250</xdr:rowOff>
    </xdr:to>
    <xdr:pic>
      <xdr:nvPicPr>
        <xdr:cNvPr id="62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45778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982</xdr:row>
      <xdr:rowOff>279400</xdr:rowOff>
    </xdr:from>
    <xdr:to>
      <xdr:col>10</xdr:col>
      <xdr:colOff>196850</xdr:colOff>
      <xdr:row>982</xdr:row>
      <xdr:rowOff>498475</xdr:rowOff>
    </xdr:to>
    <xdr:pic>
      <xdr:nvPicPr>
        <xdr:cNvPr id="62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51744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982</xdr:row>
      <xdr:rowOff>257175</xdr:rowOff>
    </xdr:from>
    <xdr:to>
      <xdr:col>10</xdr:col>
      <xdr:colOff>514350</xdr:colOff>
      <xdr:row>982</xdr:row>
      <xdr:rowOff>476250</xdr:rowOff>
    </xdr:to>
    <xdr:pic>
      <xdr:nvPicPr>
        <xdr:cNvPr id="62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51722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982</xdr:row>
      <xdr:rowOff>279400</xdr:rowOff>
    </xdr:from>
    <xdr:to>
      <xdr:col>3</xdr:col>
      <xdr:colOff>196850</xdr:colOff>
      <xdr:row>982</xdr:row>
      <xdr:rowOff>498475</xdr:rowOff>
    </xdr:to>
    <xdr:pic>
      <xdr:nvPicPr>
        <xdr:cNvPr id="62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51744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982</xdr:row>
      <xdr:rowOff>257175</xdr:rowOff>
    </xdr:from>
    <xdr:to>
      <xdr:col>3</xdr:col>
      <xdr:colOff>514350</xdr:colOff>
      <xdr:row>982</xdr:row>
      <xdr:rowOff>476250</xdr:rowOff>
    </xdr:to>
    <xdr:pic>
      <xdr:nvPicPr>
        <xdr:cNvPr id="62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51722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989</xdr:row>
      <xdr:rowOff>279400</xdr:rowOff>
    </xdr:from>
    <xdr:to>
      <xdr:col>10</xdr:col>
      <xdr:colOff>196850</xdr:colOff>
      <xdr:row>989</xdr:row>
      <xdr:rowOff>498475</xdr:rowOff>
    </xdr:to>
    <xdr:pic>
      <xdr:nvPicPr>
        <xdr:cNvPr id="62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57669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989</xdr:row>
      <xdr:rowOff>257175</xdr:rowOff>
    </xdr:from>
    <xdr:to>
      <xdr:col>10</xdr:col>
      <xdr:colOff>514350</xdr:colOff>
      <xdr:row>989</xdr:row>
      <xdr:rowOff>476250</xdr:rowOff>
    </xdr:to>
    <xdr:pic>
      <xdr:nvPicPr>
        <xdr:cNvPr id="62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57647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989</xdr:row>
      <xdr:rowOff>279400</xdr:rowOff>
    </xdr:from>
    <xdr:to>
      <xdr:col>3</xdr:col>
      <xdr:colOff>196850</xdr:colOff>
      <xdr:row>989</xdr:row>
      <xdr:rowOff>498475</xdr:rowOff>
    </xdr:to>
    <xdr:pic>
      <xdr:nvPicPr>
        <xdr:cNvPr id="62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57669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989</xdr:row>
      <xdr:rowOff>257175</xdr:rowOff>
    </xdr:from>
    <xdr:to>
      <xdr:col>3</xdr:col>
      <xdr:colOff>514350</xdr:colOff>
      <xdr:row>989</xdr:row>
      <xdr:rowOff>476250</xdr:rowOff>
    </xdr:to>
    <xdr:pic>
      <xdr:nvPicPr>
        <xdr:cNvPr id="62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57647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1003</xdr:row>
      <xdr:rowOff>279400</xdr:rowOff>
    </xdr:from>
    <xdr:to>
      <xdr:col>10</xdr:col>
      <xdr:colOff>196850</xdr:colOff>
      <xdr:row>1003</xdr:row>
      <xdr:rowOff>498475</xdr:rowOff>
    </xdr:to>
    <xdr:pic>
      <xdr:nvPicPr>
        <xdr:cNvPr id="62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67946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1003</xdr:row>
      <xdr:rowOff>257175</xdr:rowOff>
    </xdr:from>
    <xdr:to>
      <xdr:col>10</xdr:col>
      <xdr:colOff>514350</xdr:colOff>
      <xdr:row>1003</xdr:row>
      <xdr:rowOff>476250</xdr:rowOff>
    </xdr:to>
    <xdr:pic>
      <xdr:nvPicPr>
        <xdr:cNvPr id="62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67924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1003</xdr:row>
      <xdr:rowOff>279400</xdr:rowOff>
    </xdr:from>
    <xdr:to>
      <xdr:col>3</xdr:col>
      <xdr:colOff>196850</xdr:colOff>
      <xdr:row>1003</xdr:row>
      <xdr:rowOff>498475</xdr:rowOff>
    </xdr:to>
    <xdr:pic>
      <xdr:nvPicPr>
        <xdr:cNvPr id="62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67946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1003</xdr:row>
      <xdr:rowOff>257175</xdr:rowOff>
    </xdr:from>
    <xdr:to>
      <xdr:col>3</xdr:col>
      <xdr:colOff>514350</xdr:colOff>
      <xdr:row>1003</xdr:row>
      <xdr:rowOff>476250</xdr:rowOff>
    </xdr:to>
    <xdr:pic>
      <xdr:nvPicPr>
        <xdr:cNvPr id="62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67924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1010</xdr:row>
      <xdr:rowOff>279400</xdr:rowOff>
    </xdr:from>
    <xdr:to>
      <xdr:col>10</xdr:col>
      <xdr:colOff>196850</xdr:colOff>
      <xdr:row>1010</xdr:row>
      <xdr:rowOff>498475</xdr:rowOff>
    </xdr:to>
    <xdr:pic>
      <xdr:nvPicPr>
        <xdr:cNvPr id="62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73347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1010</xdr:row>
      <xdr:rowOff>257175</xdr:rowOff>
    </xdr:from>
    <xdr:to>
      <xdr:col>10</xdr:col>
      <xdr:colOff>514350</xdr:colOff>
      <xdr:row>1010</xdr:row>
      <xdr:rowOff>476250</xdr:rowOff>
    </xdr:to>
    <xdr:pic>
      <xdr:nvPicPr>
        <xdr:cNvPr id="62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733252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1010</xdr:row>
      <xdr:rowOff>279400</xdr:rowOff>
    </xdr:from>
    <xdr:to>
      <xdr:col>3</xdr:col>
      <xdr:colOff>196850</xdr:colOff>
      <xdr:row>1010</xdr:row>
      <xdr:rowOff>498475</xdr:rowOff>
    </xdr:to>
    <xdr:pic>
      <xdr:nvPicPr>
        <xdr:cNvPr id="62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73347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1010</xdr:row>
      <xdr:rowOff>257175</xdr:rowOff>
    </xdr:from>
    <xdr:to>
      <xdr:col>3</xdr:col>
      <xdr:colOff>514350</xdr:colOff>
      <xdr:row>1010</xdr:row>
      <xdr:rowOff>476250</xdr:rowOff>
    </xdr:to>
    <xdr:pic>
      <xdr:nvPicPr>
        <xdr:cNvPr id="62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733252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1017</xdr:row>
      <xdr:rowOff>279400</xdr:rowOff>
    </xdr:from>
    <xdr:to>
      <xdr:col>10</xdr:col>
      <xdr:colOff>196850</xdr:colOff>
      <xdr:row>1017</xdr:row>
      <xdr:rowOff>498475</xdr:rowOff>
    </xdr:to>
    <xdr:pic>
      <xdr:nvPicPr>
        <xdr:cNvPr id="62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78795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1017</xdr:row>
      <xdr:rowOff>257175</xdr:rowOff>
    </xdr:from>
    <xdr:to>
      <xdr:col>10</xdr:col>
      <xdr:colOff>514350</xdr:colOff>
      <xdr:row>1017</xdr:row>
      <xdr:rowOff>476250</xdr:rowOff>
    </xdr:to>
    <xdr:pic>
      <xdr:nvPicPr>
        <xdr:cNvPr id="62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78773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1017</xdr:row>
      <xdr:rowOff>279400</xdr:rowOff>
    </xdr:from>
    <xdr:to>
      <xdr:col>3</xdr:col>
      <xdr:colOff>196850</xdr:colOff>
      <xdr:row>1017</xdr:row>
      <xdr:rowOff>498475</xdr:rowOff>
    </xdr:to>
    <xdr:pic>
      <xdr:nvPicPr>
        <xdr:cNvPr id="62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78795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1017</xdr:row>
      <xdr:rowOff>257175</xdr:rowOff>
    </xdr:from>
    <xdr:to>
      <xdr:col>3</xdr:col>
      <xdr:colOff>514350</xdr:colOff>
      <xdr:row>1017</xdr:row>
      <xdr:rowOff>476250</xdr:rowOff>
    </xdr:to>
    <xdr:pic>
      <xdr:nvPicPr>
        <xdr:cNvPr id="62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78773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1021</xdr:row>
      <xdr:rowOff>279400</xdr:rowOff>
    </xdr:from>
    <xdr:to>
      <xdr:col>10</xdr:col>
      <xdr:colOff>196850</xdr:colOff>
      <xdr:row>1021</xdr:row>
      <xdr:rowOff>498475</xdr:rowOff>
    </xdr:to>
    <xdr:pic>
      <xdr:nvPicPr>
        <xdr:cNvPr id="62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81186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1021</xdr:row>
      <xdr:rowOff>257175</xdr:rowOff>
    </xdr:from>
    <xdr:to>
      <xdr:col>10</xdr:col>
      <xdr:colOff>514350</xdr:colOff>
      <xdr:row>1021</xdr:row>
      <xdr:rowOff>476250</xdr:rowOff>
    </xdr:to>
    <xdr:pic>
      <xdr:nvPicPr>
        <xdr:cNvPr id="62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81164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1021</xdr:row>
      <xdr:rowOff>279400</xdr:rowOff>
    </xdr:from>
    <xdr:to>
      <xdr:col>3</xdr:col>
      <xdr:colOff>196850</xdr:colOff>
      <xdr:row>1021</xdr:row>
      <xdr:rowOff>498475</xdr:rowOff>
    </xdr:to>
    <xdr:pic>
      <xdr:nvPicPr>
        <xdr:cNvPr id="62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86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1021</xdr:row>
      <xdr:rowOff>257175</xdr:rowOff>
    </xdr:from>
    <xdr:to>
      <xdr:col>3</xdr:col>
      <xdr:colOff>514350</xdr:colOff>
      <xdr:row>1021</xdr:row>
      <xdr:rowOff>476250</xdr:rowOff>
    </xdr:to>
    <xdr:pic>
      <xdr:nvPicPr>
        <xdr:cNvPr id="62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81164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1031</xdr:row>
      <xdr:rowOff>279400</xdr:rowOff>
    </xdr:from>
    <xdr:to>
      <xdr:col>10</xdr:col>
      <xdr:colOff>196850</xdr:colOff>
      <xdr:row>1031</xdr:row>
      <xdr:rowOff>498475</xdr:rowOff>
    </xdr:to>
    <xdr:pic>
      <xdr:nvPicPr>
        <xdr:cNvPr id="62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88977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1031</xdr:row>
      <xdr:rowOff>257175</xdr:rowOff>
    </xdr:from>
    <xdr:to>
      <xdr:col>10</xdr:col>
      <xdr:colOff>514350</xdr:colOff>
      <xdr:row>1031</xdr:row>
      <xdr:rowOff>476250</xdr:rowOff>
    </xdr:to>
    <xdr:pic>
      <xdr:nvPicPr>
        <xdr:cNvPr id="62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88955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1031</xdr:row>
      <xdr:rowOff>279400</xdr:rowOff>
    </xdr:from>
    <xdr:to>
      <xdr:col>3</xdr:col>
      <xdr:colOff>196850</xdr:colOff>
      <xdr:row>1031</xdr:row>
      <xdr:rowOff>498475</xdr:rowOff>
    </xdr:to>
    <xdr:pic>
      <xdr:nvPicPr>
        <xdr:cNvPr id="62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8977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1031</xdr:row>
      <xdr:rowOff>257175</xdr:rowOff>
    </xdr:from>
    <xdr:to>
      <xdr:col>3</xdr:col>
      <xdr:colOff>514350</xdr:colOff>
      <xdr:row>1031</xdr:row>
      <xdr:rowOff>476250</xdr:rowOff>
    </xdr:to>
    <xdr:pic>
      <xdr:nvPicPr>
        <xdr:cNvPr id="62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88955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1038</xdr:row>
      <xdr:rowOff>279400</xdr:rowOff>
    </xdr:from>
    <xdr:to>
      <xdr:col>10</xdr:col>
      <xdr:colOff>196850</xdr:colOff>
      <xdr:row>1038</xdr:row>
      <xdr:rowOff>498475</xdr:rowOff>
    </xdr:to>
    <xdr:pic>
      <xdr:nvPicPr>
        <xdr:cNvPr id="62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94588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1038</xdr:row>
      <xdr:rowOff>257175</xdr:rowOff>
    </xdr:from>
    <xdr:to>
      <xdr:col>10</xdr:col>
      <xdr:colOff>514350</xdr:colOff>
      <xdr:row>1038</xdr:row>
      <xdr:rowOff>476250</xdr:rowOff>
    </xdr:to>
    <xdr:pic>
      <xdr:nvPicPr>
        <xdr:cNvPr id="62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94565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1038</xdr:row>
      <xdr:rowOff>279400</xdr:rowOff>
    </xdr:from>
    <xdr:to>
      <xdr:col>3</xdr:col>
      <xdr:colOff>196850</xdr:colOff>
      <xdr:row>1038</xdr:row>
      <xdr:rowOff>498475</xdr:rowOff>
    </xdr:to>
    <xdr:pic>
      <xdr:nvPicPr>
        <xdr:cNvPr id="62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94588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1038</xdr:row>
      <xdr:rowOff>257175</xdr:rowOff>
    </xdr:from>
    <xdr:to>
      <xdr:col>3</xdr:col>
      <xdr:colOff>514350</xdr:colOff>
      <xdr:row>1038</xdr:row>
      <xdr:rowOff>476250</xdr:rowOff>
    </xdr:to>
    <xdr:pic>
      <xdr:nvPicPr>
        <xdr:cNvPr id="62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94565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1045</xdr:row>
      <xdr:rowOff>279400</xdr:rowOff>
    </xdr:from>
    <xdr:to>
      <xdr:col>10</xdr:col>
      <xdr:colOff>196850</xdr:colOff>
      <xdr:row>1045</xdr:row>
      <xdr:rowOff>498475</xdr:rowOff>
    </xdr:to>
    <xdr:pic>
      <xdr:nvPicPr>
        <xdr:cNvPr id="62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00265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1045</xdr:row>
      <xdr:rowOff>257175</xdr:rowOff>
    </xdr:from>
    <xdr:to>
      <xdr:col>10</xdr:col>
      <xdr:colOff>514350</xdr:colOff>
      <xdr:row>1045</xdr:row>
      <xdr:rowOff>476250</xdr:rowOff>
    </xdr:to>
    <xdr:pic>
      <xdr:nvPicPr>
        <xdr:cNvPr id="62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00242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1045</xdr:row>
      <xdr:rowOff>279400</xdr:rowOff>
    </xdr:from>
    <xdr:to>
      <xdr:col>3</xdr:col>
      <xdr:colOff>196850</xdr:colOff>
      <xdr:row>1045</xdr:row>
      <xdr:rowOff>498475</xdr:rowOff>
    </xdr:to>
    <xdr:pic>
      <xdr:nvPicPr>
        <xdr:cNvPr id="62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00265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1045</xdr:row>
      <xdr:rowOff>257175</xdr:rowOff>
    </xdr:from>
    <xdr:to>
      <xdr:col>3</xdr:col>
      <xdr:colOff>514350</xdr:colOff>
      <xdr:row>1045</xdr:row>
      <xdr:rowOff>476250</xdr:rowOff>
    </xdr:to>
    <xdr:pic>
      <xdr:nvPicPr>
        <xdr:cNvPr id="62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00242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1021</xdr:row>
      <xdr:rowOff>279400</xdr:rowOff>
    </xdr:from>
    <xdr:to>
      <xdr:col>10</xdr:col>
      <xdr:colOff>196850</xdr:colOff>
      <xdr:row>1021</xdr:row>
      <xdr:rowOff>498475</xdr:rowOff>
    </xdr:to>
    <xdr:pic>
      <xdr:nvPicPr>
        <xdr:cNvPr id="62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81186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1021</xdr:row>
      <xdr:rowOff>257175</xdr:rowOff>
    </xdr:from>
    <xdr:to>
      <xdr:col>10</xdr:col>
      <xdr:colOff>514350</xdr:colOff>
      <xdr:row>1021</xdr:row>
      <xdr:rowOff>476250</xdr:rowOff>
    </xdr:to>
    <xdr:pic>
      <xdr:nvPicPr>
        <xdr:cNvPr id="62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81164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1021</xdr:row>
      <xdr:rowOff>279400</xdr:rowOff>
    </xdr:from>
    <xdr:to>
      <xdr:col>3</xdr:col>
      <xdr:colOff>196850</xdr:colOff>
      <xdr:row>1021</xdr:row>
      <xdr:rowOff>498475</xdr:rowOff>
    </xdr:to>
    <xdr:pic>
      <xdr:nvPicPr>
        <xdr:cNvPr id="62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81186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1021</xdr:row>
      <xdr:rowOff>257175</xdr:rowOff>
    </xdr:from>
    <xdr:to>
      <xdr:col>3</xdr:col>
      <xdr:colOff>514350</xdr:colOff>
      <xdr:row>1021</xdr:row>
      <xdr:rowOff>476250</xdr:rowOff>
    </xdr:to>
    <xdr:pic>
      <xdr:nvPicPr>
        <xdr:cNvPr id="62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81164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1049</xdr:row>
      <xdr:rowOff>279400</xdr:rowOff>
    </xdr:from>
    <xdr:to>
      <xdr:col>10</xdr:col>
      <xdr:colOff>196850</xdr:colOff>
      <xdr:row>1049</xdr:row>
      <xdr:rowOff>498475</xdr:rowOff>
    </xdr:to>
    <xdr:pic>
      <xdr:nvPicPr>
        <xdr:cNvPr id="62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02693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1049</xdr:row>
      <xdr:rowOff>257175</xdr:rowOff>
    </xdr:from>
    <xdr:to>
      <xdr:col>10</xdr:col>
      <xdr:colOff>514350</xdr:colOff>
      <xdr:row>1049</xdr:row>
      <xdr:rowOff>476250</xdr:rowOff>
    </xdr:to>
    <xdr:pic>
      <xdr:nvPicPr>
        <xdr:cNvPr id="62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02671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1049</xdr:row>
      <xdr:rowOff>279400</xdr:rowOff>
    </xdr:from>
    <xdr:to>
      <xdr:col>3</xdr:col>
      <xdr:colOff>196850</xdr:colOff>
      <xdr:row>1049</xdr:row>
      <xdr:rowOff>498475</xdr:rowOff>
    </xdr:to>
    <xdr:pic>
      <xdr:nvPicPr>
        <xdr:cNvPr id="62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02693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1049</xdr:row>
      <xdr:rowOff>257175</xdr:rowOff>
    </xdr:from>
    <xdr:to>
      <xdr:col>3</xdr:col>
      <xdr:colOff>514350</xdr:colOff>
      <xdr:row>1049</xdr:row>
      <xdr:rowOff>476250</xdr:rowOff>
    </xdr:to>
    <xdr:pic>
      <xdr:nvPicPr>
        <xdr:cNvPr id="62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02671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1059</xdr:row>
      <xdr:rowOff>279400</xdr:rowOff>
    </xdr:from>
    <xdr:to>
      <xdr:col>10</xdr:col>
      <xdr:colOff>196850</xdr:colOff>
      <xdr:row>1059</xdr:row>
      <xdr:rowOff>498475</xdr:rowOff>
    </xdr:to>
    <xdr:pic>
      <xdr:nvPicPr>
        <xdr:cNvPr id="62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10904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1059</xdr:row>
      <xdr:rowOff>257175</xdr:rowOff>
    </xdr:from>
    <xdr:to>
      <xdr:col>10</xdr:col>
      <xdr:colOff>514350</xdr:colOff>
      <xdr:row>1059</xdr:row>
      <xdr:rowOff>476250</xdr:rowOff>
    </xdr:to>
    <xdr:pic>
      <xdr:nvPicPr>
        <xdr:cNvPr id="62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10882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1059</xdr:row>
      <xdr:rowOff>279400</xdr:rowOff>
    </xdr:from>
    <xdr:to>
      <xdr:col>3</xdr:col>
      <xdr:colOff>196850</xdr:colOff>
      <xdr:row>1059</xdr:row>
      <xdr:rowOff>498475</xdr:rowOff>
    </xdr:to>
    <xdr:pic>
      <xdr:nvPicPr>
        <xdr:cNvPr id="62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10904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1059</xdr:row>
      <xdr:rowOff>257175</xdr:rowOff>
    </xdr:from>
    <xdr:to>
      <xdr:col>3</xdr:col>
      <xdr:colOff>514350</xdr:colOff>
      <xdr:row>1059</xdr:row>
      <xdr:rowOff>476250</xdr:rowOff>
    </xdr:to>
    <xdr:pic>
      <xdr:nvPicPr>
        <xdr:cNvPr id="62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10882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1066</xdr:row>
      <xdr:rowOff>279400</xdr:rowOff>
    </xdr:from>
    <xdr:to>
      <xdr:col>10</xdr:col>
      <xdr:colOff>196850</xdr:colOff>
      <xdr:row>1066</xdr:row>
      <xdr:rowOff>498475</xdr:rowOff>
    </xdr:to>
    <xdr:pic>
      <xdr:nvPicPr>
        <xdr:cNvPr id="62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16524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1066</xdr:row>
      <xdr:rowOff>257175</xdr:rowOff>
    </xdr:from>
    <xdr:to>
      <xdr:col>10</xdr:col>
      <xdr:colOff>514350</xdr:colOff>
      <xdr:row>1066</xdr:row>
      <xdr:rowOff>476250</xdr:rowOff>
    </xdr:to>
    <xdr:pic>
      <xdr:nvPicPr>
        <xdr:cNvPr id="62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16502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1066</xdr:row>
      <xdr:rowOff>279400</xdr:rowOff>
    </xdr:from>
    <xdr:to>
      <xdr:col>3</xdr:col>
      <xdr:colOff>196850</xdr:colOff>
      <xdr:row>1066</xdr:row>
      <xdr:rowOff>498475</xdr:rowOff>
    </xdr:to>
    <xdr:pic>
      <xdr:nvPicPr>
        <xdr:cNvPr id="62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165242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1066</xdr:row>
      <xdr:rowOff>257175</xdr:rowOff>
    </xdr:from>
    <xdr:to>
      <xdr:col>3</xdr:col>
      <xdr:colOff>514350</xdr:colOff>
      <xdr:row>1066</xdr:row>
      <xdr:rowOff>476250</xdr:rowOff>
    </xdr:to>
    <xdr:pic>
      <xdr:nvPicPr>
        <xdr:cNvPr id="62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16502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1073</xdr:row>
      <xdr:rowOff>279400</xdr:rowOff>
    </xdr:from>
    <xdr:to>
      <xdr:col>10</xdr:col>
      <xdr:colOff>196850</xdr:colOff>
      <xdr:row>1073</xdr:row>
      <xdr:rowOff>498475</xdr:rowOff>
    </xdr:to>
    <xdr:pic>
      <xdr:nvPicPr>
        <xdr:cNvPr id="62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22448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1073</xdr:row>
      <xdr:rowOff>257175</xdr:rowOff>
    </xdr:from>
    <xdr:to>
      <xdr:col>10</xdr:col>
      <xdr:colOff>514350</xdr:colOff>
      <xdr:row>1073</xdr:row>
      <xdr:rowOff>476250</xdr:rowOff>
    </xdr:to>
    <xdr:pic>
      <xdr:nvPicPr>
        <xdr:cNvPr id="62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22426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1073</xdr:row>
      <xdr:rowOff>279400</xdr:rowOff>
    </xdr:from>
    <xdr:to>
      <xdr:col>3</xdr:col>
      <xdr:colOff>196850</xdr:colOff>
      <xdr:row>1073</xdr:row>
      <xdr:rowOff>498475</xdr:rowOff>
    </xdr:to>
    <xdr:pic>
      <xdr:nvPicPr>
        <xdr:cNvPr id="6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2448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1073</xdr:row>
      <xdr:rowOff>257175</xdr:rowOff>
    </xdr:from>
    <xdr:to>
      <xdr:col>3</xdr:col>
      <xdr:colOff>514350</xdr:colOff>
      <xdr:row>1073</xdr:row>
      <xdr:rowOff>476250</xdr:rowOff>
    </xdr:to>
    <xdr:pic>
      <xdr:nvPicPr>
        <xdr:cNvPr id="62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22426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1077</xdr:row>
      <xdr:rowOff>279400</xdr:rowOff>
    </xdr:from>
    <xdr:to>
      <xdr:col>10</xdr:col>
      <xdr:colOff>196850</xdr:colOff>
      <xdr:row>1077</xdr:row>
      <xdr:rowOff>498475</xdr:rowOff>
    </xdr:to>
    <xdr:pic>
      <xdr:nvPicPr>
        <xdr:cNvPr id="62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24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1077</xdr:row>
      <xdr:rowOff>257175</xdr:rowOff>
    </xdr:from>
    <xdr:to>
      <xdr:col>10</xdr:col>
      <xdr:colOff>514350</xdr:colOff>
      <xdr:row>1077</xdr:row>
      <xdr:rowOff>476250</xdr:rowOff>
    </xdr:to>
    <xdr:pic>
      <xdr:nvPicPr>
        <xdr:cNvPr id="62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24826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1077</xdr:row>
      <xdr:rowOff>279400</xdr:rowOff>
    </xdr:from>
    <xdr:to>
      <xdr:col>3</xdr:col>
      <xdr:colOff>196850</xdr:colOff>
      <xdr:row>1077</xdr:row>
      <xdr:rowOff>498475</xdr:rowOff>
    </xdr:to>
    <xdr:pic>
      <xdr:nvPicPr>
        <xdr:cNvPr id="62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4849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1077</xdr:row>
      <xdr:rowOff>257175</xdr:rowOff>
    </xdr:from>
    <xdr:to>
      <xdr:col>3</xdr:col>
      <xdr:colOff>514350</xdr:colOff>
      <xdr:row>1077</xdr:row>
      <xdr:rowOff>476250</xdr:rowOff>
    </xdr:to>
    <xdr:pic>
      <xdr:nvPicPr>
        <xdr:cNvPr id="62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24826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1080</xdr:row>
      <xdr:rowOff>279400</xdr:rowOff>
    </xdr:from>
    <xdr:to>
      <xdr:col>10</xdr:col>
      <xdr:colOff>196850</xdr:colOff>
      <xdr:row>1080</xdr:row>
      <xdr:rowOff>498475</xdr:rowOff>
    </xdr:to>
    <xdr:pic>
      <xdr:nvPicPr>
        <xdr:cNvPr id="62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268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1080</xdr:row>
      <xdr:rowOff>257175</xdr:rowOff>
    </xdr:from>
    <xdr:to>
      <xdr:col>10</xdr:col>
      <xdr:colOff>514350</xdr:colOff>
      <xdr:row>1080</xdr:row>
      <xdr:rowOff>476250</xdr:rowOff>
    </xdr:to>
    <xdr:pic>
      <xdr:nvPicPr>
        <xdr:cNvPr id="62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267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1080</xdr:row>
      <xdr:rowOff>279400</xdr:rowOff>
    </xdr:from>
    <xdr:to>
      <xdr:col>3</xdr:col>
      <xdr:colOff>196850</xdr:colOff>
      <xdr:row>1080</xdr:row>
      <xdr:rowOff>498475</xdr:rowOff>
    </xdr:to>
    <xdr:pic>
      <xdr:nvPicPr>
        <xdr:cNvPr id="62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6820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1080</xdr:row>
      <xdr:rowOff>257175</xdr:rowOff>
    </xdr:from>
    <xdr:to>
      <xdr:col>3</xdr:col>
      <xdr:colOff>514350</xdr:colOff>
      <xdr:row>1080</xdr:row>
      <xdr:rowOff>476250</xdr:rowOff>
    </xdr:to>
    <xdr:pic>
      <xdr:nvPicPr>
        <xdr:cNvPr id="62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26798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1093</xdr:row>
      <xdr:rowOff>279400</xdr:rowOff>
    </xdr:from>
    <xdr:to>
      <xdr:col>10</xdr:col>
      <xdr:colOff>196850</xdr:colOff>
      <xdr:row>1093</xdr:row>
      <xdr:rowOff>498475</xdr:rowOff>
    </xdr:to>
    <xdr:pic>
      <xdr:nvPicPr>
        <xdr:cNvPr id="62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36745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1093</xdr:row>
      <xdr:rowOff>257175</xdr:rowOff>
    </xdr:from>
    <xdr:to>
      <xdr:col>10</xdr:col>
      <xdr:colOff>514350</xdr:colOff>
      <xdr:row>1093</xdr:row>
      <xdr:rowOff>476250</xdr:rowOff>
    </xdr:to>
    <xdr:pic>
      <xdr:nvPicPr>
        <xdr:cNvPr id="62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36723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1093</xdr:row>
      <xdr:rowOff>279400</xdr:rowOff>
    </xdr:from>
    <xdr:to>
      <xdr:col>3</xdr:col>
      <xdr:colOff>196850</xdr:colOff>
      <xdr:row>1093</xdr:row>
      <xdr:rowOff>498475</xdr:rowOff>
    </xdr:to>
    <xdr:pic>
      <xdr:nvPicPr>
        <xdr:cNvPr id="62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36745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1093</xdr:row>
      <xdr:rowOff>257175</xdr:rowOff>
    </xdr:from>
    <xdr:to>
      <xdr:col>3</xdr:col>
      <xdr:colOff>514350</xdr:colOff>
      <xdr:row>1093</xdr:row>
      <xdr:rowOff>476250</xdr:rowOff>
    </xdr:to>
    <xdr:pic>
      <xdr:nvPicPr>
        <xdr:cNvPr id="62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36723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1100</xdr:row>
      <xdr:rowOff>279400</xdr:rowOff>
    </xdr:from>
    <xdr:to>
      <xdr:col>10</xdr:col>
      <xdr:colOff>196850</xdr:colOff>
      <xdr:row>1100</xdr:row>
      <xdr:rowOff>498475</xdr:rowOff>
    </xdr:to>
    <xdr:pic>
      <xdr:nvPicPr>
        <xdr:cNvPr id="62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42384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1100</xdr:row>
      <xdr:rowOff>257175</xdr:rowOff>
    </xdr:from>
    <xdr:to>
      <xdr:col>10</xdr:col>
      <xdr:colOff>514350</xdr:colOff>
      <xdr:row>1100</xdr:row>
      <xdr:rowOff>476250</xdr:rowOff>
    </xdr:to>
    <xdr:pic>
      <xdr:nvPicPr>
        <xdr:cNvPr id="62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42362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1100</xdr:row>
      <xdr:rowOff>279400</xdr:rowOff>
    </xdr:from>
    <xdr:to>
      <xdr:col>3</xdr:col>
      <xdr:colOff>196850</xdr:colOff>
      <xdr:row>1100</xdr:row>
      <xdr:rowOff>498475</xdr:rowOff>
    </xdr:to>
    <xdr:pic>
      <xdr:nvPicPr>
        <xdr:cNvPr id="62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42384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1100</xdr:row>
      <xdr:rowOff>257175</xdr:rowOff>
    </xdr:from>
    <xdr:to>
      <xdr:col>3</xdr:col>
      <xdr:colOff>514350</xdr:colOff>
      <xdr:row>1100</xdr:row>
      <xdr:rowOff>476250</xdr:rowOff>
    </xdr:to>
    <xdr:pic>
      <xdr:nvPicPr>
        <xdr:cNvPr id="62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42362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1107</xdr:row>
      <xdr:rowOff>279400</xdr:rowOff>
    </xdr:from>
    <xdr:to>
      <xdr:col>10</xdr:col>
      <xdr:colOff>196850</xdr:colOff>
      <xdr:row>1107</xdr:row>
      <xdr:rowOff>498475</xdr:rowOff>
    </xdr:to>
    <xdr:pic>
      <xdr:nvPicPr>
        <xdr:cNvPr id="62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4800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1107</xdr:row>
      <xdr:rowOff>257175</xdr:rowOff>
    </xdr:from>
    <xdr:to>
      <xdr:col>10</xdr:col>
      <xdr:colOff>514350</xdr:colOff>
      <xdr:row>1107</xdr:row>
      <xdr:rowOff>476250</xdr:rowOff>
    </xdr:to>
    <xdr:pic>
      <xdr:nvPicPr>
        <xdr:cNvPr id="62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4798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1107</xdr:row>
      <xdr:rowOff>279400</xdr:rowOff>
    </xdr:from>
    <xdr:to>
      <xdr:col>3</xdr:col>
      <xdr:colOff>196850</xdr:colOff>
      <xdr:row>1107</xdr:row>
      <xdr:rowOff>498475</xdr:rowOff>
    </xdr:to>
    <xdr:pic>
      <xdr:nvPicPr>
        <xdr:cNvPr id="62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4800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1107</xdr:row>
      <xdr:rowOff>257175</xdr:rowOff>
    </xdr:from>
    <xdr:to>
      <xdr:col>3</xdr:col>
      <xdr:colOff>514350</xdr:colOff>
      <xdr:row>1107</xdr:row>
      <xdr:rowOff>476250</xdr:rowOff>
    </xdr:to>
    <xdr:pic>
      <xdr:nvPicPr>
        <xdr:cNvPr id="62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4798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1111</xdr:row>
      <xdr:rowOff>279400</xdr:rowOff>
    </xdr:from>
    <xdr:to>
      <xdr:col>10</xdr:col>
      <xdr:colOff>196850</xdr:colOff>
      <xdr:row>1111</xdr:row>
      <xdr:rowOff>498475</xdr:rowOff>
    </xdr:to>
    <xdr:pic>
      <xdr:nvPicPr>
        <xdr:cNvPr id="62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504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1111</xdr:row>
      <xdr:rowOff>257175</xdr:rowOff>
    </xdr:from>
    <xdr:to>
      <xdr:col>10</xdr:col>
      <xdr:colOff>514350</xdr:colOff>
      <xdr:row>1111</xdr:row>
      <xdr:rowOff>476250</xdr:rowOff>
    </xdr:to>
    <xdr:pic>
      <xdr:nvPicPr>
        <xdr:cNvPr id="62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504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1111</xdr:row>
      <xdr:rowOff>279400</xdr:rowOff>
    </xdr:from>
    <xdr:to>
      <xdr:col>3</xdr:col>
      <xdr:colOff>196850</xdr:colOff>
      <xdr:row>1111</xdr:row>
      <xdr:rowOff>498475</xdr:rowOff>
    </xdr:to>
    <xdr:pic>
      <xdr:nvPicPr>
        <xdr:cNvPr id="62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048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1111</xdr:row>
      <xdr:rowOff>257175</xdr:rowOff>
    </xdr:from>
    <xdr:to>
      <xdr:col>3</xdr:col>
      <xdr:colOff>514350</xdr:colOff>
      <xdr:row>1111</xdr:row>
      <xdr:rowOff>476250</xdr:rowOff>
    </xdr:to>
    <xdr:pic>
      <xdr:nvPicPr>
        <xdr:cNvPr id="62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5045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1121</xdr:row>
      <xdr:rowOff>279400</xdr:rowOff>
    </xdr:from>
    <xdr:to>
      <xdr:col>10</xdr:col>
      <xdr:colOff>196850</xdr:colOff>
      <xdr:row>1121</xdr:row>
      <xdr:rowOff>498475</xdr:rowOff>
    </xdr:to>
    <xdr:pic>
      <xdr:nvPicPr>
        <xdr:cNvPr id="63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58662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1121</xdr:row>
      <xdr:rowOff>257175</xdr:rowOff>
    </xdr:from>
    <xdr:to>
      <xdr:col>10</xdr:col>
      <xdr:colOff>514350</xdr:colOff>
      <xdr:row>1121</xdr:row>
      <xdr:rowOff>476250</xdr:rowOff>
    </xdr:to>
    <xdr:pic>
      <xdr:nvPicPr>
        <xdr:cNvPr id="63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58640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1121</xdr:row>
      <xdr:rowOff>279400</xdr:rowOff>
    </xdr:from>
    <xdr:to>
      <xdr:col>3</xdr:col>
      <xdr:colOff>196850</xdr:colOff>
      <xdr:row>1121</xdr:row>
      <xdr:rowOff>498475</xdr:rowOff>
    </xdr:to>
    <xdr:pic>
      <xdr:nvPicPr>
        <xdr:cNvPr id="63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8662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1121</xdr:row>
      <xdr:rowOff>257175</xdr:rowOff>
    </xdr:from>
    <xdr:to>
      <xdr:col>3</xdr:col>
      <xdr:colOff>514350</xdr:colOff>
      <xdr:row>1121</xdr:row>
      <xdr:rowOff>476250</xdr:rowOff>
    </xdr:to>
    <xdr:pic>
      <xdr:nvPicPr>
        <xdr:cNvPr id="63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58640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1128</xdr:row>
      <xdr:rowOff>279400</xdr:rowOff>
    </xdr:from>
    <xdr:to>
      <xdr:col>10</xdr:col>
      <xdr:colOff>196850</xdr:colOff>
      <xdr:row>1128</xdr:row>
      <xdr:rowOff>498475</xdr:rowOff>
    </xdr:to>
    <xdr:pic>
      <xdr:nvPicPr>
        <xdr:cNvPr id="63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64358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1128</xdr:row>
      <xdr:rowOff>257175</xdr:rowOff>
    </xdr:from>
    <xdr:to>
      <xdr:col>10</xdr:col>
      <xdr:colOff>514350</xdr:colOff>
      <xdr:row>1128</xdr:row>
      <xdr:rowOff>476250</xdr:rowOff>
    </xdr:to>
    <xdr:pic>
      <xdr:nvPicPr>
        <xdr:cNvPr id="63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64336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1128</xdr:row>
      <xdr:rowOff>279400</xdr:rowOff>
    </xdr:from>
    <xdr:to>
      <xdr:col>3</xdr:col>
      <xdr:colOff>196850</xdr:colOff>
      <xdr:row>1128</xdr:row>
      <xdr:rowOff>498475</xdr:rowOff>
    </xdr:to>
    <xdr:pic>
      <xdr:nvPicPr>
        <xdr:cNvPr id="63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64358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1128</xdr:row>
      <xdr:rowOff>257175</xdr:rowOff>
    </xdr:from>
    <xdr:to>
      <xdr:col>3</xdr:col>
      <xdr:colOff>514350</xdr:colOff>
      <xdr:row>1128</xdr:row>
      <xdr:rowOff>476250</xdr:rowOff>
    </xdr:to>
    <xdr:pic>
      <xdr:nvPicPr>
        <xdr:cNvPr id="63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64336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1135</xdr:row>
      <xdr:rowOff>279400</xdr:rowOff>
    </xdr:from>
    <xdr:to>
      <xdr:col>10</xdr:col>
      <xdr:colOff>196850</xdr:colOff>
      <xdr:row>1135</xdr:row>
      <xdr:rowOff>498475</xdr:rowOff>
    </xdr:to>
    <xdr:pic>
      <xdr:nvPicPr>
        <xdr:cNvPr id="63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70130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1135</xdr:row>
      <xdr:rowOff>257175</xdr:rowOff>
    </xdr:from>
    <xdr:to>
      <xdr:col>10</xdr:col>
      <xdr:colOff>514350</xdr:colOff>
      <xdr:row>1135</xdr:row>
      <xdr:rowOff>476250</xdr:rowOff>
    </xdr:to>
    <xdr:pic>
      <xdr:nvPicPr>
        <xdr:cNvPr id="63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70108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1135</xdr:row>
      <xdr:rowOff>279400</xdr:rowOff>
    </xdr:from>
    <xdr:to>
      <xdr:col>3</xdr:col>
      <xdr:colOff>196850</xdr:colOff>
      <xdr:row>1135</xdr:row>
      <xdr:rowOff>498475</xdr:rowOff>
    </xdr:to>
    <xdr:pic>
      <xdr:nvPicPr>
        <xdr:cNvPr id="63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70130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1135</xdr:row>
      <xdr:rowOff>257175</xdr:rowOff>
    </xdr:from>
    <xdr:to>
      <xdr:col>3</xdr:col>
      <xdr:colOff>514350</xdr:colOff>
      <xdr:row>1135</xdr:row>
      <xdr:rowOff>476250</xdr:rowOff>
    </xdr:to>
    <xdr:pic>
      <xdr:nvPicPr>
        <xdr:cNvPr id="63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701087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1139</xdr:row>
      <xdr:rowOff>279400</xdr:rowOff>
    </xdr:from>
    <xdr:to>
      <xdr:col>10</xdr:col>
      <xdr:colOff>196850</xdr:colOff>
      <xdr:row>1139</xdr:row>
      <xdr:rowOff>498475</xdr:rowOff>
    </xdr:to>
    <xdr:pic>
      <xdr:nvPicPr>
        <xdr:cNvPr id="63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72740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1139</xdr:row>
      <xdr:rowOff>257175</xdr:rowOff>
    </xdr:from>
    <xdr:to>
      <xdr:col>10</xdr:col>
      <xdr:colOff>514350</xdr:colOff>
      <xdr:row>1139</xdr:row>
      <xdr:rowOff>476250</xdr:rowOff>
    </xdr:to>
    <xdr:pic>
      <xdr:nvPicPr>
        <xdr:cNvPr id="63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72718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1139</xdr:row>
      <xdr:rowOff>279400</xdr:rowOff>
    </xdr:from>
    <xdr:to>
      <xdr:col>3</xdr:col>
      <xdr:colOff>196850</xdr:colOff>
      <xdr:row>1139</xdr:row>
      <xdr:rowOff>498475</xdr:rowOff>
    </xdr:to>
    <xdr:pic>
      <xdr:nvPicPr>
        <xdr:cNvPr id="63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72740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1139</xdr:row>
      <xdr:rowOff>257175</xdr:rowOff>
    </xdr:from>
    <xdr:to>
      <xdr:col>3</xdr:col>
      <xdr:colOff>514350</xdr:colOff>
      <xdr:row>1139</xdr:row>
      <xdr:rowOff>476250</xdr:rowOff>
    </xdr:to>
    <xdr:pic>
      <xdr:nvPicPr>
        <xdr:cNvPr id="63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72718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1149</xdr:row>
      <xdr:rowOff>279400</xdr:rowOff>
    </xdr:from>
    <xdr:to>
      <xdr:col>10</xdr:col>
      <xdr:colOff>196850</xdr:colOff>
      <xdr:row>1149</xdr:row>
      <xdr:rowOff>498475</xdr:rowOff>
    </xdr:to>
    <xdr:pic>
      <xdr:nvPicPr>
        <xdr:cNvPr id="63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8045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1149</xdr:row>
      <xdr:rowOff>257175</xdr:rowOff>
    </xdr:from>
    <xdr:to>
      <xdr:col>10</xdr:col>
      <xdr:colOff>514350</xdr:colOff>
      <xdr:row>1149</xdr:row>
      <xdr:rowOff>476250</xdr:rowOff>
    </xdr:to>
    <xdr:pic>
      <xdr:nvPicPr>
        <xdr:cNvPr id="63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80433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1149</xdr:row>
      <xdr:rowOff>279400</xdr:rowOff>
    </xdr:from>
    <xdr:to>
      <xdr:col>3</xdr:col>
      <xdr:colOff>196850</xdr:colOff>
      <xdr:row>1149</xdr:row>
      <xdr:rowOff>498475</xdr:rowOff>
    </xdr:to>
    <xdr:pic>
      <xdr:nvPicPr>
        <xdr:cNvPr id="63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80456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1149</xdr:row>
      <xdr:rowOff>257175</xdr:rowOff>
    </xdr:from>
    <xdr:to>
      <xdr:col>3</xdr:col>
      <xdr:colOff>514350</xdr:colOff>
      <xdr:row>1149</xdr:row>
      <xdr:rowOff>476250</xdr:rowOff>
    </xdr:to>
    <xdr:pic>
      <xdr:nvPicPr>
        <xdr:cNvPr id="63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80433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1156</xdr:row>
      <xdr:rowOff>279400</xdr:rowOff>
    </xdr:from>
    <xdr:to>
      <xdr:col>10</xdr:col>
      <xdr:colOff>196850</xdr:colOff>
      <xdr:row>1156</xdr:row>
      <xdr:rowOff>498475</xdr:rowOff>
    </xdr:to>
    <xdr:pic>
      <xdr:nvPicPr>
        <xdr:cNvPr id="63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8588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1156</xdr:row>
      <xdr:rowOff>257175</xdr:rowOff>
    </xdr:from>
    <xdr:to>
      <xdr:col>10</xdr:col>
      <xdr:colOff>514350</xdr:colOff>
      <xdr:row>1156</xdr:row>
      <xdr:rowOff>476250</xdr:rowOff>
    </xdr:to>
    <xdr:pic>
      <xdr:nvPicPr>
        <xdr:cNvPr id="63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8586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1156</xdr:row>
      <xdr:rowOff>279400</xdr:rowOff>
    </xdr:from>
    <xdr:to>
      <xdr:col>3</xdr:col>
      <xdr:colOff>196850</xdr:colOff>
      <xdr:row>1156</xdr:row>
      <xdr:rowOff>498475</xdr:rowOff>
    </xdr:to>
    <xdr:pic>
      <xdr:nvPicPr>
        <xdr:cNvPr id="63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8588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1156</xdr:row>
      <xdr:rowOff>257175</xdr:rowOff>
    </xdr:from>
    <xdr:to>
      <xdr:col>3</xdr:col>
      <xdr:colOff>514350</xdr:colOff>
      <xdr:row>1156</xdr:row>
      <xdr:rowOff>476250</xdr:rowOff>
    </xdr:to>
    <xdr:pic>
      <xdr:nvPicPr>
        <xdr:cNvPr id="63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8586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1163</xdr:row>
      <xdr:rowOff>279400</xdr:rowOff>
    </xdr:from>
    <xdr:to>
      <xdr:col>10</xdr:col>
      <xdr:colOff>196850</xdr:colOff>
      <xdr:row>1163</xdr:row>
      <xdr:rowOff>498475</xdr:rowOff>
    </xdr:to>
    <xdr:pic>
      <xdr:nvPicPr>
        <xdr:cNvPr id="63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91381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1163</xdr:row>
      <xdr:rowOff>257175</xdr:rowOff>
    </xdr:from>
    <xdr:to>
      <xdr:col>10</xdr:col>
      <xdr:colOff>514350</xdr:colOff>
      <xdr:row>1163</xdr:row>
      <xdr:rowOff>476250</xdr:rowOff>
    </xdr:to>
    <xdr:pic>
      <xdr:nvPicPr>
        <xdr:cNvPr id="63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91359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1163</xdr:row>
      <xdr:rowOff>279400</xdr:rowOff>
    </xdr:from>
    <xdr:to>
      <xdr:col>3</xdr:col>
      <xdr:colOff>196850</xdr:colOff>
      <xdr:row>1163</xdr:row>
      <xdr:rowOff>498475</xdr:rowOff>
    </xdr:to>
    <xdr:pic>
      <xdr:nvPicPr>
        <xdr:cNvPr id="63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1381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1163</xdr:row>
      <xdr:rowOff>257175</xdr:rowOff>
    </xdr:from>
    <xdr:to>
      <xdr:col>3</xdr:col>
      <xdr:colOff>514350</xdr:colOff>
      <xdr:row>1163</xdr:row>
      <xdr:rowOff>476250</xdr:rowOff>
    </xdr:to>
    <xdr:pic>
      <xdr:nvPicPr>
        <xdr:cNvPr id="63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91359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1167</xdr:row>
      <xdr:rowOff>279400</xdr:rowOff>
    </xdr:from>
    <xdr:to>
      <xdr:col>10</xdr:col>
      <xdr:colOff>196850</xdr:colOff>
      <xdr:row>1167</xdr:row>
      <xdr:rowOff>498475</xdr:rowOff>
    </xdr:to>
    <xdr:pic>
      <xdr:nvPicPr>
        <xdr:cNvPr id="63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9383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1167</xdr:row>
      <xdr:rowOff>257175</xdr:rowOff>
    </xdr:from>
    <xdr:to>
      <xdr:col>10</xdr:col>
      <xdr:colOff>514350</xdr:colOff>
      <xdr:row>1167</xdr:row>
      <xdr:rowOff>476250</xdr:rowOff>
    </xdr:to>
    <xdr:pic>
      <xdr:nvPicPr>
        <xdr:cNvPr id="63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9381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1167</xdr:row>
      <xdr:rowOff>279400</xdr:rowOff>
    </xdr:from>
    <xdr:to>
      <xdr:col>3</xdr:col>
      <xdr:colOff>196850</xdr:colOff>
      <xdr:row>1167</xdr:row>
      <xdr:rowOff>498475</xdr:rowOff>
    </xdr:to>
    <xdr:pic>
      <xdr:nvPicPr>
        <xdr:cNvPr id="63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383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1167</xdr:row>
      <xdr:rowOff>257175</xdr:rowOff>
    </xdr:from>
    <xdr:to>
      <xdr:col>3</xdr:col>
      <xdr:colOff>514350</xdr:colOff>
      <xdr:row>1167</xdr:row>
      <xdr:rowOff>476250</xdr:rowOff>
    </xdr:to>
    <xdr:pic>
      <xdr:nvPicPr>
        <xdr:cNvPr id="63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9381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1177</xdr:row>
      <xdr:rowOff>279400</xdr:rowOff>
    </xdr:from>
    <xdr:to>
      <xdr:col>10</xdr:col>
      <xdr:colOff>196850</xdr:colOff>
      <xdr:row>1177</xdr:row>
      <xdr:rowOff>498475</xdr:rowOff>
    </xdr:to>
    <xdr:pic>
      <xdr:nvPicPr>
        <xdr:cNvPr id="63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02306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1177</xdr:row>
      <xdr:rowOff>257175</xdr:rowOff>
    </xdr:from>
    <xdr:to>
      <xdr:col>10</xdr:col>
      <xdr:colOff>514350</xdr:colOff>
      <xdr:row>1177</xdr:row>
      <xdr:rowOff>476250</xdr:rowOff>
    </xdr:to>
    <xdr:pic>
      <xdr:nvPicPr>
        <xdr:cNvPr id="63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02284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1177</xdr:row>
      <xdr:rowOff>279400</xdr:rowOff>
    </xdr:from>
    <xdr:to>
      <xdr:col>3</xdr:col>
      <xdr:colOff>196850</xdr:colOff>
      <xdr:row>1177</xdr:row>
      <xdr:rowOff>498475</xdr:rowOff>
    </xdr:to>
    <xdr:pic>
      <xdr:nvPicPr>
        <xdr:cNvPr id="63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02306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1177</xdr:row>
      <xdr:rowOff>257175</xdr:rowOff>
    </xdr:from>
    <xdr:to>
      <xdr:col>3</xdr:col>
      <xdr:colOff>514350</xdr:colOff>
      <xdr:row>1177</xdr:row>
      <xdr:rowOff>476250</xdr:rowOff>
    </xdr:to>
    <xdr:pic>
      <xdr:nvPicPr>
        <xdr:cNvPr id="63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02284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1184</xdr:row>
      <xdr:rowOff>279400</xdr:rowOff>
    </xdr:from>
    <xdr:to>
      <xdr:col>10</xdr:col>
      <xdr:colOff>196850</xdr:colOff>
      <xdr:row>1184</xdr:row>
      <xdr:rowOff>498475</xdr:rowOff>
    </xdr:to>
    <xdr:pic>
      <xdr:nvPicPr>
        <xdr:cNvPr id="63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0830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1184</xdr:row>
      <xdr:rowOff>257175</xdr:rowOff>
    </xdr:from>
    <xdr:to>
      <xdr:col>10</xdr:col>
      <xdr:colOff>514350</xdr:colOff>
      <xdr:row>1184</xdr:row>
      <xdr:rowOff>476250</xdr:rowOff>
    </xdr:to>
    <xdr:pic>
      <xdr:nvPicPr>
        <xdr:cNvPr id="63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08284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1184</xdr:row>
      <xdr:rowOff>279400</xdr:rowOff>
    </xdr:from>
    <xdr:to>
      <xdr:col>3</xdr:col>
      <xdr:colOff>196850</xdr:colOff>
      <xdr:row>1184</xdr:row>
      <xdr:rowOff>498475</xdr:rowOff>
    </xdr:to>
    <xdr:pic>
      <xdr:nvPicPr>
        <xdr:cNvPr id="63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08307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1184</xdr:row>
      <xdr:rowOff>257175</xdr:rowOff>
    </xdr:from>
    <xdr:to>
      <xdr:col>3</xdr:col>
      <xdr:colOff>514350</xdr:colOff>
      <xdr:row>1184</xdr:row>
      <xdr:rowOff>476250</xdr:rowOff>
    </xdr:to>
    <xdr:pic>
      <xdr:nvPicPr>
        <xdr:cNvPr id="63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08284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1191</xdr:row>
      <xdr:rowOff>279400</xdr:rowOff>
    </xdr:from>
    <xdr:to>
      <xdr:col>10</xdr:col>
      <xdr:colOff>196850</xdr:colOff>
      <xdr:row>1191</xdr:row>
      <xdr:rowOff>498475</xdr:rowOff>
    </xdr:to>
    <xdr:pic>
      <xdr:nvPicPr>
        <xdr:cNvPr id="63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13936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1191</xdr:row>
      <xdr:rowOff>257175</xdr:rowOff>
    </xdr:from>
    <xdr:to>
      <xdr:col>10</xdr:col>
      <xdr:colOff>514350</xdr:colOff>
      <xdr:row>1191</xdr:row>
      <xdr:rowOff>476250</xdr:rowOff>
    </xdr:to>
    <xdr:pic>
      <xdr:nvPicPr>
        <xdr:cNvPr id="63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139142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1191</xdr:row>
      <xdr:rowOff>279400</xdr:rowOff>
    </xdr:from>
    <xdr:to>
      <xdr:col>3</xdr:col>
      <xdr:colOff>196850</xdr:colOff>
      <xdr:row>1191</xdr:row>
      <xdr:rowOff>498475</xdr:rowOff>
    </xdr:to>
    <xdr:pic>
      <xdr:nvPicPr>
        <xdr:cNvPr id="63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3936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1191</xdr:row>
      <xdr:rowOff>257175</xdr:rowOff>
    </xdr:from>
    <xdr:to>
      <xdr:col>3</xdr:col>
      <xdr:colOff>514350</xdr:colOff>
      <xdr:row>1191</xdr:row>
      <xdr:rowOff>476250</xdr:rowOff>
    </xdr:to>
    <xdr:pic>
      <xdr:nvPicPr>
        <xdr:cNvPr id="63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139142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1195</xdr:row>
      <xdr:rowOff>279400</xdr:rowOff>
    </xdr:from>
    <xdr:to>
      <xdr:col>10</xdr:col>
      <xdr:colOff>196850</xdr:colOff>
      <xdr:row>1195</xdr:row>
      <xdr:rowOff>498475</xdr:rowOff>
    </xdr:to>
    <xdr:pic>
      <xdr:nvPicPr>
        <xdr:cNvPr id="63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16432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1195</xdr:row>
      <xdr:rowOff>257175</xdr:rowOff>
    </xdr:from>
    <xdr:to>
      <xdr:col>10</xdr:col>
      <xdr:colOff>514350</xdr:colOff>
      <xdr:row>1195</xdr:row>
      <xdr:rowOff>476250</xdr:rowOff>
    </xdr:to>
    <xdr:pic>
      <xdr:nvPicPr>
        <xdr:cNvPr id="63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16409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1195</xdr:row>
      <xdr:rowOff>279400</xdr:rowOff>
    </xdr:from>
    <xdr:to>
      <xdr:col>3</xdr:col>
      <xdr:colOff>196850</xdr:colOff>
      <xdr:row>1195</xdr:row>
      <xdr:rowOff>498475</xdr:rowOff>
    </xdr:to>
    <xdr:pic>
      <xdr:nvPicPr>
        <xdr:cNvPr id="63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6432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1195</xdr:row>
      <xdr:rowOff>257175</xdr:rowOff>
    </xdr:from>
    <xdr:to>
      <xdr:col>3</xdr:col>
      <xdr:colOff>514350</xdr:colOff>
      <xdr:row>1195</xdr:row>
      <xdr:rowOff>476250</xdr:rowOff>
    </xdr:to>
    <xdr:pic>
      <xdr:nvPicPr>
        <xdr:cNvPr id="63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16409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1205</xdr:row>
      <xdr:rowOff>279400</xdr:rowOff>
    </xdr:from>
    <xdr:to>
      <xdr:col>10</xdr:col>
      <xdr:colOff>196850</xdr:colOff>
      <xdr:row>1205</xdr:row>
      <xdr:rowOff>498475</xdr:rowOff>
    </xdr:to>
    <xdr:pic>
      <xdr:nvPicPr>
        <xdr:cNvPr id="63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24823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1205</xdr:row>
      <xdr:rowOff>257175</xdr:rowOff>
    </xdr:from>
    <xdr:to>
      <xdr:col>10</xdr:col>
      <xdr:colOff>514350</xdr:colOff>
      <xdr:row>1205</xdr:row>
      <xdr:rowOff>476250</xdr:rowOff>
    </xdr:to>
    <xdr:pic>
      <xdr:nvPicPr>
        <xdr:cNvPr id="63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24801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1205</xdr:row>
      <xdr:rowOff>279400</xdr:rowOff>
    </xdr:from>
    <xdr:to>
      <xdr:col>3</xdr:col>
      <xdr:colOff>196850</xdr:colOff>
      <xdr:row>1205</xdr:row>
      <xdr:rowOff>498475</xdr:rowOff>
    </xdr:to>
    <xdr:pic>
      <xdr:nvPicPr>
        <xdr:cNvPr id="63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24823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1205</xdr:row>
      <xdr:rowOff>257175</xdr:rowOff>
    </xdr:from>
    <xdr:to>
      <xdr:col>3</xdr:col>
      <xdr:colOff>514350</xdr:colOff>
      <xdr:row>1205</xdr:row>
      <xdr:rowOff>476250</xdr:rowOff>
    </xdr:to>
    <xdr:pic>
      <xdr:nvPicPr>
        <xdr:cNvPr id="63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24801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1212</xdr:row>
      <xdr:rowOff>279400</xdr:rowOff>
    </xdr:from>
    <xdr:to>
      <xdr:col>10</xdr:col>
      <xdr:colOff>196850</xdr:colOff>
      <xdr:row>1212</xdr:row>
      <xdr:rowOff>498475</xdr:rowOff>
    </xdr:to>
    <xdr:pic>
      <xdr:nvPicPr>
        <xdr:cNvPr id="63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30843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1212</xdr:row>
      <xdr:rowOff>257175</xdr:rowOff>
    </xdr:from>
    <xdr:to>
      <xdr:col>10</xdr:col>
      <xdr:colOff>514350</xdr:colOff>
      <xdr:row>1212</xdr:row>
      <xdr:rowOff>476250</xdr:rowOff>
    </xdr:to>
    <xdr:pic>
      <xdr:nvPicPr>
        <xdr:cNvPr id="63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30821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1212</xdr:row>
      <xdr:rowOff>279400</xdr:rowOff>
    </xdr:from>
    <xdr:to>
      <xdr:col>3</xdr:col>
      <xdr:colOff>196850</xdr:colOff>
      <xdr:row>1212</xdr:row>
      <xdr:rowOff>498475</xdr:rowOff>
    </xdr:to>
    <xdr:pic>
      <xdr:nvPicPr>
        <xdr:cNvPr id="63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30843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1212</xdr:row>
      <xdr:rowOff>257175</xdr:rowOff>
    </xdr:from>
    <xdr:to>
      <xdr:col>3</xdr:col>
      <xdr:colOff>514350</xdr:colOff>
      <xdr:row>1212</xdr:row>
      <xdr:rowOff>476250</xdr:rowOff>
    </xdr:to>
    <xdr:pic>
      <xdr:nvPicPr>
        <xdr:cNvPr id="63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30821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1219</xdr:row>
      <xdr:rowOff>279400</xdr:rowOff>
    </xdr:from>
    <xdr:to>
      <xdr:col>10</xdr:col>
      <xdr:colOff>196850</xdr:colOff>
      <xdr:row>1219</xdr:row>
      <xdr:rowOff>498475</xdr:rowOff>
    </xdr:to>
    <xdr:pic>
      <xdr:nvPicPr>
        <xdr:cNvPr id="63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36701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1219</xdr:row>
      <xdr:rowOff>257175</xdr:rowOff>
    </xdr:from>
    <xdr:to>
      <xdr:col>10</xdr:col>
      <xdr:colOff>514350</xdr:colOff>
      <xdr:row>1219</xdr:row>
      <xdr:rowOff>476250</xdr:rowOff>
    </xdr:to>
    <xdr:pic>
      <xdr:nvPicPr>
        <xdr:cNvPr id="63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36678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1219</xdr:row>
      <xdr:rowOff>279400</xdr:rowOff>
    </xdr:from>
    <xdr:to>
      <xdr:col>3</xdr:col>
      <xdr:colOff>196850</xdr:colOff>
      <xdr:row>1219</xdr:row>
      <xdr:rowOff>498475</xdr:rowOff>
    </xdr:to>
    <xdr:pic>
      <xdr:nvPicPr>
        <xdr:cNvPr id="63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36701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1219</xdr:row>
      <xdr:rowOff>257175</xdr:rowOff>
    </xdr:from>
    <xdr:to>
      <xdr:col>3</xdr:col>
      <xdr:colOff>514350</xdr:colOff>
      <xdr:row>1219</xdr:row>
      <xdr:rowOff>476250</xdr:rowOff>
    </xdr:to>
    <xdr:pic>
      <xdr:nvPicPr>
        <xdr:cNvPr id="63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36678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1223</xdr:row>
      <xdr:rowOff>279400</xdr:rowOff>
    </xdr:from>
    <xdr:to>
      <xdr:col>10</xdr:col>
      <xdr:colOff>196850</xdr:colOff>
      <xdr:row>1223</xdr:row>
      <xdr:rowOff>498475</xdr:rowOff>
    </xdr:to>
    <xdr:pic>
      <xdr:nvPicPr>
        <xdr:cNvPr id="63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39625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1223</xdr:row>
      <xdr:rowOff>257175</xdr:rowOff>
    </xdr:from>
    <xdr:to>
      <xdr:col>10</xdr:col>
      <xdr:colOff>514350</xdr:colOff>
      <xdr:row>1223</xdr:row>
      <xdr:rowOff>476250</xdr:rowOff>
    </xdr:to>
    <xdr:pic>
      <xdr:nvPicPr>
        <xdr:cNvPr id="63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39603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1223</xdr:row>
      <xdr:rowOff>279400</xdr:rowOff>
    </xdr:from>
    <xdr:to>
      <xdr:col>3</xdr:col>
      <xdr:colOff>196850</xdr:colOff>
      <xdr:row>1223</xdr:row>
      <xdr:rowOff>498475</xdr:rowOff>
    </xdr:to>
    <xdr:pic>
      <xdr:nvPicPr>
        <xdr:cNvPr id="63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39625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1223</xdr:row>
      <xdr:rowOff>257175</xdr:rowOff>
    </xdr:from>
    <xdr:to>
      <xdr:col>3</xdr:col>
      <xdr:colOff>514350</xdr:colOff>
      <xdr:row>1223</xdr:row>
      <xdr:rowOff>476250</xdr:rowOff>
    </xdr:to>
    <xdr:pic>
      <xdr:nvPicPr>
        <xdr:cNvPr id="63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39603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1233</xdr:row>
      <xdr:rowOff>279400</xdr:rowOff>
    </xdr:from>
    <xdr:to>
      <xdr:col>10</xdr:col>
      <xdr:colOff>196850</xdr:colOff>
      <xdr:row>1233</xdr:row>
      <xdr:rowOff>498475</xdr:rowOff>
    </xdr:to>
    <xdr:pic>
      <xdr:nvPicPr>
        <xdr:cNvPr id="63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47445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1233</xdr:row>
      <xdr:rowOff>257175</xdr:rowOff>
    </xdr:from>
    <xdr:to>
      <xdr:col>10</xdr:col>
      <xdr:colOff>514350</xdr:colOff>
      <xdr:row>1233</xdr:row>
      <xdr:rowOff>476250</xdr:rowOff>
    </xdr:to>
    <xdr:pic>
      <xdr:nvPicPr>
        <xdr:cNvPr id="63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47423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1233</xdr:row>
      <xdr:rowOff>279400</xdr:rowOff>
    </xdr:from>
    <xdr:to>
      <xdr:col>3</xdr:col>
      <xdr:colOff>196850</xdr:colOff>
      <xdr:row>1233</xdr:row>
      <xdr:rowOff>498475</xdr:rowOff>
    </xdr:to>
    <xdr:pic>
      <xdr:nvPicPr>
        <xdr:cNvPr id="63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47445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1233</xdr:row>
      <xdr:rowOff>257175</xdr:rowOff>
    </xdr:from>
    <xdr:to>
      <xdr:col>3</xdr:col>
      <xdr:colOff>514350</xdr:colOff>
      <xdr:row>1233</xdr:row>
      <xdr:rowOff>476250</xdr:rowOff>
    </xdr:to>
    <xdr:pic>
      <xdr:nvPicPr>
        <xdr:cNvPr id="63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47423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1240</xdr:row>
      <xdr:rowOff>279400</xdr:rowOff>
    </xdr:from>
    <xdr:to>
      <xdr:col>10</xdr:col>
      <xdr:colOff>196850</xdr:colOff>
      <xdr:row>1240</xdr:row>
      <xdr:rowOff>498475</xdr:rowOff>
    </xdr:to>
    <xdr:pic>
      <xdr:nvPicPr>
        <xdr:cNvPr id="63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3208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1240</xdr:row>
      <xdr:rowOff>257175</xdr:rowOff>
    </xdr:from>
    <xdr:to>
      <xdr:col>10</xdr:col>
      <xdr:colOff>514350</xdr:colOff>
      <xdr:row>1240</xdr:row>
      <xdr:rowOff>476250</xdr:rowOff>
    </xdr:to>
    <xdr:pic>
      <xdr:nvPicPr>
        <xdr:cNvPr id="63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53185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1240</xdr:row>
      <xdr:rowOff>279400</xdr:rowOff>
    </xdr:from>
    <xdr:to>
      <xdr:col>3</xdr:col>
      <xdr:colOff>196850</xdr:colOff>
      <xdr:row>1240</xdr:row>
      <xdr:rowOff>498475</xdr:rowOff>
    </xdr:to>
    <xdr:pic>
      <xdr:nvPicPr>
        <xdr:cNvPr id="63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3208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1240</xdr:row>
      <xdr:rowOff>257175</xdr:rowOff>
    </xdr:from>
    <xdr:to>
      <xdr:col>3</xdr:col>
      <xdr:colOff>514350</xdr:colOff>
      <xdr:row>1240</xdr:row>
      <xdr:rowOff>476250</xdr:rowOff>
    </xdr:to>
    <xdr:pic>
      <xdr:nvPicPr>
        <xdr:cNvPr id="63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53185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1247</xdr:row>
      <xdr:rowOff>279400</xdr:rowOff>
    </xdr:from>
    <xdr:to>
      <xdr:col>10</xdr:col>
      <xdr:colOff>196850</xdr:colOff>
      <xdr:row>1247</xdr:row>
      <xdr:rowOff>498475</xdr:rowOff>
    </xdr:to>
    <xdr:pic>
      <xdr:nvPicPr>
        <xdr:cNvPr id="63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8894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1247</xdr:row>
      <xdr:rowOff>257175</xdr:rowOff>
    </xdr:from>
    <xdr:to>
      <xdr:col>10</xdr:col>
      <xdr:colOff>514350</xdr:colOff>
      <xdr:row>1247</xdr:row>
      <xdr:rowOff>476250</xdr:rowOff>
    </xdr:to>
    <xdr:pic>
      <xdr:nvPicPr>
        <xdr:cNvPr id="63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588722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1247</xdr:row>
      <xdr:rowOff>279400</xdr:rowOff>
    </xdr:from>
    <xdr:to>
      <xdr:col>3</xdr:col>
      <xdr:colOff>196850</xdr:colOff>
      <xdr:row>1247</xdr:row>
      <xdr:rowOff>498475</xdr:rowOff>
    </xdr:to>
    <xdr:pic>
      <xdr:nvPicPr>
        <xdr:cNvPr id="63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8894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1247</xdr:row>
      <xdr:rowOff>257175</xdr:rowOff>
    </xdr:from>
    <xdr:to>
      <xdr:col>3</xdr:col>
      <xdr:colOff>514350</xdr:colOff>
      <xdr:row>1247</xdr:row>
      <xdr:rowOff>476250</xdr:rowOff>
    </xdr:to>
    <xdr:pic>
      <xdr:nvPicPr>
        <xdr:cNvPr id="63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588722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1251</xdr:row>
      <xdr:rowOff>279400</xdr:rowOff>
    </xdr:from>
    <xdr:to>
      <xdr:col>10</xdr:col>
      <xdr:colOff>196850</xdr:colOff>
      <xdr:row>1251</xdr:row>
      <xdr:rowOff>498475</xdr:rowOff>
    </xdr:to>
    <xdr:pic>
      <xdr:nvPicPr>
        <xdr:cNvPr id="63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61199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1251</xdr:row>
      <xdr:rowOff>257175</xdr:rowOff>
    </xdr:from>
    <xdr:to>
      <xdr:col>10</xdr:col>
      <xdr:colOff>514350</xdr:colOff>
      <xdr:row>1251</xdr:row>
      <xdr:rowOff>476250</xdr:rowOff>
    </xdr:to>
    <xdr:pic>
      <xdr:nvPicPr>
        <xdr:cNvPr id="63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61177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1251</xdr:row>
      <xdr:rowOff>279400</xdr:rowOff>
    </xdr:from>
    <xdr:to>
      <xdr:col>3</xdr:col>
      <xdr:colOff>196850</xdr:colOff>
      <xdr:row>1251</xdr:row>
      <xdr:rowOff>498475</xdr:rowOff>
    </xdr:to>
    <xdr:pic>
      <xdr:nvPicPr>
        <xdr:cNvPr id="63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61199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1251</xdr:row>
      <xdr:rowOff>257175</xdr:rowOff>
    </xdr:from>
    <xdr:to>
      <xdr:col>3</xdr:col>
      <xdr:colOff>514350</xdr:colOff>
      <xdr:row>1251</xdr:row>
      <xdr:rowOff>476250</xdr:rowOff>
    </xdr:to>
    <xdr:pic>
      <xdr:nvPicPr>
        <xdr:cNvPr id="63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61177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1261</xdr:row>
      <xdr:rowOff>279400</xdr:rowOff>
    </xdr:from>
    <xdr:to>
      <xdr:col>10</xdr:col>
      <xdr:colOff>196850</xdr:colOff>
      <xdr:row>1261</xdr:row>
      <xdr:rowOff>498475</xdr:rowOff>
    </xdr:to>
    <xdr:pic>
      <xdr:nvPicPr>
        <xdr:cNvPr id="63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69352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1261</xdr:row>
      <xdr:rowOff>257175</xdr:rowOff>
    </xdr:from>
    <xdr:to>
      <xdr:col>10</xdr:col>
      <xdr:colOff>514350</xdr:colOff>
      <xdr:row>1261</xdr:row>
      <xdr:rowOff>476250</xdr:rowOff>
    </xdr:to>
    <xdr:pic>
      <xdr:nvPicPr>
        <xdr:cNvPr id="63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69330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1261</xdr:row>
      <xdr:rowOff>279400</xdr:rowOff>
    </xdr:from>
    <xdr:to>
      <xdr:col>3</xdr:col>
      <xdr:colOff>196850</xdr:colOff>
      <xdr:row>1261</xdr:row>
      <xdr:rowOff>498475</xdr:rowOff>
    </xdr:to>
    <xdr:pic>
      <xdr:nvPicPr>
        <xdr:cNvPr id="63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69352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1261</xdr:row>
      <xdr:rowOff>257175</xdr:rowOff>
    </xdr:from>
    <xdr:to>
      <xdr:col>3</xdr:col>
      <xdr:colOff>514350</xdr:colOff>
      <xdr:row>1261</xdr:row>
      <xdr:rowOff>476250</xdr:rowOff>
    </xdr:to>
    <xdr:pic>
      <xdr:nvPicPr>
        <xdr:cNvPr id="63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69330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1268</xdr:row>
      <xdr:rowOff>279400</xdr:rowOff>
    </xdr:from>
    <xdr:to>
      <xdr:col>10</xdr:col>
      <xdr:colOff>196850</xdr:colOff>
      <xdr:row>1268</xdr:row>
      <xdr:rowOff>498475</xdr:rowOff>
    </xdr:to>
    <xdr:pic>
      <xdr:nvPicPr>
        <xdr:cNvPr id="63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75010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1268</xdr:row>
      <xdr:rowOff>257175</xdr:rowOff>
    </xdr:from>
    <xdr:to>
      <xdr:col>10</xdr:col>
      <xdr:colOff>514350</xdr:colOff>
      <xdr:row>1268</xdr:row>
      <xdr:rowOff>476250</xdr:rowOff>
    </xdr:to>
    <xdr:pic>
      <xdr:nvPicPr>
        <xdr:cNvPr id="63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74988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1268</xdr:row>
      <xdr:rowOff>279400</xdr:rowOff>
    </xdr:from>
    <xdr:to>
      <xdr:col>3</xdr:col>
      <xdr:colOff>196850</xdr:colOff>
      <xdr:row>1268</xdr:row>
      <xdr:rowOff>498475</xdr:rowOff>
    </xdr:to>
    <xdr:pic>
      <xdr:nvPicPr>
        <xdr:cNvPr id="63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75010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1268</xdr:row>
      <xdr:rowOff>257175</xdr:rowOff>
    </xdr:from>
    <xdr:to>
      <xdr:col>3</xdr:col>
      <xdr:colOff>514350</xdr:colOff>
      <xdr:row>1268</xdr:row>
      <xdr:rowOff>476250</xdr:rowOff>
    </xdr:to>
    <xdr:pic>
      <xdr:nvPicPr>
        <xdr:cNvPr id="63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74988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1275</xdr:row>
      <xdr:rowOff>279400</xdr:rowOff>
    </xdr:from>
    <xdr:to>
      <xdr:col>10</xdr:col>
      <xdr:colOff>196850</xdr:colOff>
      <xdr:row>1275</xdr:row>
      <xdr:rowOff>498475</xdr:rowOff>
    </xdr:to>
    <xdr:pic>
      <xdr:nvPicPr>
        <xdr:cNvPr id="63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80792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1275</xdr:row>
      <xdr:rowOff>257175</xdr:rowOff>
    </xdr:from>
    <xdr:to>
      <xdr:col>10</xdr:col>
      <xdr:colOff>514350</xdr:colOff>
      <xdr:row>1275</xdr:row>
      <xdr:rowOff>476250</xdr:rowOff>
    </xdr:to>
    <xdr:pic>
      <xdr:nvPicPr>
        <xdr:cNvPr id="63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80770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1275</xdr:row>
      <xdr:rowOff>279400</xdr:rowOff>
    </xdr:from>
    <xdr:to>
      <xdr:col>3</xdr:col>
      <xdr:colOff>196850</xdr:colOff>
      <xdr:row>1275</xdr:row>
      <xdr:rowOff>498475</xdr:rowOff>
    </xdr:to>
    <xdr:pic>
      <xdr:nvPicPr>
        <xdr:cNvPr id="63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80792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1275</xdr:row>
      <xdr:rowOff>257175</xdr:rowOff>
    </xdr:from>
    <xdr:to>
      <xdr:col>3</xdr:col>
      <xdr:colOff>514350</xdr:colOff>
      <xdr:row>1275</xdr:row>
      <xdr:rowOff>476250</xdr:rowOff>
    </xdr:to>
    <xdr:pic>
      <xdr:nvPicPr>
        <xdr:cNvPr id="63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80770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1279</xdr:row>
      <xdr:rowOff>279400</xdr:rowOff>
    </xdr:from>
    <xdr:to>
      <xdr:col>10</xdr:col>
      <xdr:colOff>196850</xdr:colOff>
      <xdr:row>1279</xdr:row>
      <xdr:rowOff>498475</xdr:rowOff>
    </xdr:to>
    <xdr:pic>
      <xdr:nvPicPr>
        <xdr:cNvPr id="63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83249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1279</xdr:row>
      <xdr:rowOff>257175</xdr:rowOff>
    </xdr:from>
    <xdr:to>
      <xdr:col>10</xdr:col>
      <xdr:colOff>514350</xdr:colOff>
      <xdr:row>1279</xdr:row>
      <xdr:rowOff>476250</xdr:rowOff>
    </xdr:to>
    <xdr:pic>
      <xdr:nvPicPr>
        <xdr:cNvPr id="63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83227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1279</xdr:row>
      <xdr:rowOff>279400</xdr:rowOff>
    </xdr:from>
    <xdr:to>
      <xdr:col>3</xdr:col>
      <xdr:colOff>196850</xdr:colOff>
      <xdr:row>1279</xdr:row>
      <xdr:rowOff>498475</xdr:rowOff>
    </xdr:to>
    <xdr:pic>
      <xdr:nvPicPr>
        <xdr:cNvPr id="63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83249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1279</xdr:row>
      <xdr:rowOff>257175</xdr:rowOff>
    </xdr:from>
    <xdr:to>
      <xdr:col>3</xdr:col>
      <xdr:colOff>514350</xdr:colOff>
      <xdr:row>1279</xdr:row>
      <xdr:rowOff>476250</xdr:rowOff>
    </xdr:to>
    <xdr:pic>
      <xdr:nvPicPr>
        <xdr:cNvPr id="63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83227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1289</xdr:row>
      <xdr:rowOff>279400</xdr:rowOff>
    </xdr:from>
    <xdr:to>
      <xdr:col>10</xdr:col>
      <xdr:colOff>196850</xdr:colOff>
      <xdr:row>1289</xdr:row>
      <xdr:rowOff>498475</xdr:rowOff>
    </xdr:to>
    <xdr:pic>
      <xdr:nvPicPr>
        <xdr:cNvPr id="63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91336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1289</xdr:row>
      <xdr:rowOff>257175</xdr:rowOff>
    </xdr:from>
    <xdr:to>
      <xdr:col>10</xdr:col>
      <xdr:colOff>514350</xdr:colOff>
      <xdr:row>1289</xdr:row>
      <xdr:rowOff>476250</xdr:rowOff>
    </xdr:to>
    <xdr:pic>
      <xdr:nvPicPr>
        <xdr:cNvPr id="63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91314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1289</xdr:row>
      <xdr:rowOff>279400</xdr:rowOff>
    </xdr:from>
    <xdr:to>
      <xdr:col>3</xdr:col>
      <xdr:colOff>196850</xdr:colOff>
      <xdr:row>1289</xdr:row>
      <xdr:rowOff>498475</xdr:rowOff>
    </xdr:to>
    <xdr:pic>
      <xdr:nvPicPr>
        <xdr:cNvPr id="63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1336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1289</xdr:row>
      <xdr:rowOff>257175</xdr:rowOff>
    </xdr:from>
    <xdr:to>
      <xdr:col>3</xdr:col>
      <xdr:colOff>514350</xdr:colOff>
      <xdr:row>1289</xdr:row>
      <xdr:rowOff>476250</xdr:rowOff>
    </xdr:to>
    <xdr:pic>
      <xdr:nvPicPr>
        <xdr:cNvPr id="63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91314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1296</xdr:row>
      <xdr:rowOff>279400</xdr:rowOff>
    </xdr:from>
    <xdr:to>
      <xdr:col>10</xdr:col>
      <xdr:colOff>196850</xdr:colOff>
      <xdr:row>1296</xdr:row>
      <xdr:rowOff>498475</xdr:rowOff>
    </xdr:to>
    <xdr:pic>
      <xdr:nvPicPr>
        <xdr:cNvPr id="64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97242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1296</xdr:row>
      <xdr:rowOff>257175</xdr:rowOff>
    </xdr:from>
    <xdr:to>
      <xdr:col>10</xdr:col>
      <xdr:colOff>514350</xdr:colOff>
      <xdr:row>1296</xdr:row>
      <xdr:rowOff>476250</xdr:rowOff>
    </xdr:to>
    <xdr:pic>
      <xdr:nvPicPr>
        <xdr:cNvPr id="64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97219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1296</xdr:row>
      <xdr:rowOff>279400</xdr:rowOff>
    </xdr:from>
    <xdr:to>
      <xdr:col>3</xdr:col>
      <xdr:colOff>196850</xdr:colOff>
      <xdr:row>1296</xdr:row>
      <xdr:rowOff>498475</xdr:rowOff>
    </xdr:to>
    <xdr:pic>
      <xdr:nvPicPr>
        <xdr:cNvPr id="64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7242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1296</xdr:row>
      <xdr:rowOff>257175</xdr:rowOff>
    </xdr:from>
    <xdr:to>
      <xdr:col>3</xdr:col>
      <xdr:colOff>514350</xdr:colOff>
      <xdr:row>1296</xdr:row>
      <xdr:rowOff>476250</xdr:rowOff>
    </xdr:to>
    <xdr:pic>
      <xdr:nvPicPr>
        <xdr:cNvPr id="64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97219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1303</xdr:row>
      <xdr:rowOff>279400</xdr:rowOff>
    </xdr:from>
    <xdr:to>
      <xdr:col>10</xdr:col>
      <xdr:colOff>196850</xdr:colOff>
      <xdr:row>1303</xdr:row>
      <xdr:rowOff>498475</xdr:rowOff>
    </xdr:to>
    <xdr:pic>
      <xdr:nvPicPr>
        <xdr:cNvPr id="64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02976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1303</xdr:row>
      <xdr:rowOff>257175</xdr:rowOff>
    </xdr:from>
    <xdr:to>
      <xdr:col>10</xdr:col>
      <xdr:colOff>514350</xdr:colOff>
      <xdr:row>1303</xdr:row>
      <xdr:rowOff>476250</xdr:rowOff>
    </xdr:to>
    <xdr:pic>
      <xdr:nvPicPr>
        <xdr:cNvPr id="64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02953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1303</xdr:row>
      <xdr:rowOff>279400</xdr:rowOff>
    </xdr:from>
    <xdr:to>
      <xdr:col>3</xdr:col>
      <xdr:colOff>196850</xdr:colOff>
      <xdr:row>1303</xdr:row>
      <xdr:rowOff>498475</xdr:rowOff>
    </xdr:to>
    <xdr:pic>
      <xdr:nvPicPr>
        <xdr:cNvPr id="64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02976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1303</xdr:row>
      <xdr:rowOff>257175</xdr:rowOff>
    </xdr:from>
    <xdr:to>
      <xdr:col>3</xdr:col>
      <xdr:colOff>514350</xdr:colOff>
      <xdr:row>1303</xdr:row>
      <xdr:rowOff>476250</xdr:rowOff>
    </xdr:to>
    <xdr:pic>
      <xdr:nvPicPr>
        <xdr:cNvPr id="64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02953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1307</xdr:row>
      <xdr:rowOff>279400</xdr:rowOff>
    </xdr:from>
    <xdr:to>
      <xdr:col>10</xdr:col>
      <xdr:colOff>196850</xdr:colOff>
      <xdr:row>1307</xdr:row>
      <xdr:rowOff>498475</xdr:rowOff>
    </xdr:to>
    <xdr:pic>
      <xdr:nvPicPr>
        <xdr:cNvPr id="64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0559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1307</xdr:row>
      <xdr:rowOff>257175</xdr:rowOff>
    </xdr:from>
    <xdr:to>
      <xdr:col>10</xdr:col>
      <xdr:colOff>514350</xdr:colOff>
      <xdr:row>1307</xdr:row>
      <xdr:rowOff>476250</xdr:rowOff>
    </xdr:to>
    <xdr:pic>
      <xdr:nvPicPr>
        <xdr:cNvPr id="64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05573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1307</xdr:row>
      <xdr:rowOff>279400</xdr:rowOff>
    </xdr:from>
    <xdr:to>
      <xdr:col>3</xdr:col>
      <xdr:colOff>196850</xdr:colOff>
      <xdr:row>1307</xdr:row>
      <xdr:rowOff>498475</xdr:rowOff>
    </xdr:to>
    <xdr:pic>
      <xdr:nvPicPr>
        <xdr:cNvPr id="64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05595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1307</xdr:row>
      <xdr:rowOff>257175</xdr:rowOff>
    </xdr:from>
    <xdr:to>
      <xdr:col>3</xdr:col>
      <xdr:colOff>514350</xdr:colOff>
      <xdr:row>1307</xdr:row>
      <xdr:rowOff>476250</xdr:rowOff>
    </xdr:to>
    <xdr:pic>
      <xdr:nvPicPr>
        <xdr:cNvPr id="64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05573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1317</xdr:row>
      <xdr:rowOff>279400</xdr:rowOff>
    </xdr:from>
    <xdr:to>
      <xdr:col>10</xdr:col>
      <xdr:colOff>196850</xdr:colOff>
      <xdr:row>1317</xdr:row>
      <xdr:rowOff>498475</xdr:rowOff>
    </xdr:to>
    <xdr:pic>
      <xdr:nvPicPr>
        <xdr:cNvPr id="64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13834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1317</xdr:row>
      <xdr:rowOff>257175</xdr:rowOff>
    </xdr:from>
    <xdr:to>
      <xdr:col>10</xdr:col>
      <xdr:colOff>514350</xdr:colOff>
      <xdr:row>1317</xdr:row>
      <xdr:rowOff>476250</xdr:rowOff>
    </xdr:to>
    <xdr:pic>
      <xdr:nvPicPr>
        <xdr:cNvPr id="64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13812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1317</xdr:row>
      <xdr:rowOff>279400</xdr:rowOff>
    </xdr:from>
    <xdr:to>
      <xdr:col>3</xdr:col>
      <xdr:colOff>196850</xdr:colOff>
      <xdr:row>1317</xdr:row>
      <xdr:rowOff>498475</xdr:rowOff>
    </xdr:to>
    <xdr:pic>
      <xdr:nvPicPr>
        <xdr:cNvPr id="64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13834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1317</xdr:row>
      <xdr:rowOff>257175</xdr:rowOff>
    </xdr:from>
    <xdr:to>
      <xdr:col>3</xdr:col>
      <xdr:colOff>514350</xdr:colOff>
      <xdr:row>1317</xdr:row>
      <xdr:rowOff>476250</xdr:rowOff>
    </xdr:to>
    <xdr:pic>
      <xdr:nvPicPr>
        <xdr:cNvPr id="64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13812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1324</xdr:row>
      <xdr:rowOff>279400</xdr:rowOff>
    </xdr:from>
    <xdr:to>
      <xdr:col>10</xdr:col>
      <xdr:colOff>196850</xdr:colOff>
      <xdr:row>1324</xdr:row>
      <xdr:rowOff>498475</xdr:rowOff>
    </xdr:to>
    <xdr:pic>
      <xdr:nvPicPr>
        <xdr:cNvPr id="64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19616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1324</xdr:row>
      <xdr:rowOff>257175</xdr:rowOff>
    </xdr:from>
    <xdr:to>
      <xdr:col>10</xdr:col>
      <xdr:colOff>514350</xdr:colOff>
      <xdr:row>1324</xdr:row>
      <xdr:rowOff>476250</xdr:rowOff>
    </xdr:to>
    <xdr:pic>
      <xdr:nvPicPr>
        <xdr:cNvPr id="64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19594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1324</xdr:row>
      <xdr:rowOff>279400</xdr:rowOff>
    </xdr:from>
    <xdr:to>
      <xdr:col>3</xdr:col>
      <xdr:colOff>196850</xdr:colOff>
      <xdr:row>1324</xdr:row>
      <xdr:rowOff>498475</xdr:rowOff>
    </xdr:to>
    <xdr:pic>
      <xdr:nvPicPr>
        <xdr:cNvPr id="64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19616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1324</xdr:row>
      <xdr:rowOff>257175</xdr:rowOff>
    </xdr:from>
    <xdr:to>
      <xdr:col>3</xdr:col>
      <xdr:colOff>514350</xdr:colOff>
      <xdr:row>1324</xdr:row>
      <xdr:rowOff>476250</xdr:rowOff>
    </xdr:to>
    <xdr:pic>
      <xdr:nvPicPr>
        <xdr:cNvPr id="64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19594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1331</xdr:row>
      <xdr:rowOff>279400</xdr:rowOff>
    </xdr:from>
    <xdr:to>
      <xdr:col>10</xdr:col>
      <xdr:colOff>196850</xdr:colOff>
      <xdr:row>1331</xdr:row>
      <xdr:rowOff>498475</xdr:rowOff>
    </xdr:to>
    <xdr:pic>
      <xdr:nvPicPr>
        <xdr:cNvPr id="64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5274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1331</xdr:row>
      <xdr:rowOff>257175</xdr:rowOff>
    </xdr:from>
    <xdr:to>
      <xdr:col>10</xdr:col>
      <xdr:colOff>514350</xdr:colOff>
      <xdr:row>1331</xdr:row>
      <xdr:rowOff>476250</xdr:rowOff>
    </xdr:to>
    <xdr:pic>
      <xdr:nvPicPr>
        <xdr:cNvPr id="64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25251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1331</xdr:row>
      <xdr:rowOff>279400</xdr:rowOff>
    </xdr:from>
    <xdr:to>
      <xdr:col>3</xdr:col>
      <xdr:colOff>196850</xdr:colOff>
      <xdr:row>1331</xdr:row>
      <xdr:rowOff>498475</xdr:rowOff>
    </xdr:to>
    <xdr:pic>
      <xdr:nvPicPr>
        <xdr:cNvPr id="64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5274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1331</xdr:row>
      <xdr:rowOff>257175</xdr:rowOff>
    </xdr:from>
    <xdr:to>
      <xdr:col>3</xdr:col>
      <xdr:colOff>514350</xdr:colOff>
      <xdr:row>1331</xdr:row>
      <xdr:rowOff>476250</xdr:rowOff>
    </xdr:to>
    <xdr:pic>
      <xdr:nvPicPr>
        <xdr:cNvPr id="64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25251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1335</xdr:row>
      <xdr:rowOff>279400</xdr:rowOff>
    </xdr:from>
    <xdr:to>
      <xdr:col>10</xdr:col>
      <xdr:colOff>196850</xdr:colOff>
      <xdr:row>1335</xdr:row>
      <xdr:rowOff>498475</xdr:rowOff>
    </xdr:to>
    <xdr:pic>
      <xdr:nvPicPr>
        <xdr:cNvPr id="64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7684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1335</xdr:row>
      <xdr:rowOff>257175</xdr:rowOff>
    </xdr:from>
    <xdr:to>
      <xdr:col>10</xdr:col>
      <xdr:colOff>514350</xdr:colOff>
      <xdr:row>1335</xdr:row>
      <xdr:rowOff>476250</xdr:rowOff>
    </xdr:to>
    <xdr:pic>
      <xdr:nvPicPr>
        <xdr:cNvPr id="64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27661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1335</xdr:row>
      <xdr:rowOff>279400</xdr:rowOff>
    </xdr:from>
    <xdr:to>
      <xdr:col>3</xdr:col>
      <xdr:colOff>196850</xdr:colOff>
      <xdr:row>1335</xdr:row>
      <xdr:rowOff>498475</xdr:rowOff>
    </xdr:to>
    <xdr:pic>
      <xdr:nvPicPr>
        <xdr:cNvPr id="64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7684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1335</xdr:row>
      <xdr:rowOff>257175</xdr:rowOff>
    </xdr:from>
    <xdr:to>
      <xdr:col>3</xdr:col>
      <xdr:colOff>514350</xdr:colOff>
      <xdr:row>1335</xdr:row>
      <xdr:rowOff>476250</xdr:rowOff>
    </xdr:to>
    <xdr:pic>
      <xdr:nvPicPr>
        <xdr:cNvPr id="64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27661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1345</xdr:row>
      <xdr:rowOff>279400</xdr:rowOff>
    </xdr:from>
    <xdr:to>
      <xdr:col>10</xdr:col>
      <xdr:colOff>196850</xdr:colOff>
      <xdr:row>1345</xdr:row>
      <xdr:rowOff>498475</xdr:rowOff>
    </xdr:to>
    <xdr:pic>
      <xdr:nvPicPr>
        <xdr:cNvPr id="64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35827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1345</xdr:row>
      <xdr:rowOff>257175</xdr:rowOff>
    </xdr:from>
    <xdr:to>
      <xdr:col>10</xdr:col>
      <xdr:colOff>514350</xdr:colOff>
      <xdr:row>1345</xdr:row>
      <xdr:rowOff>476250</xdr:rowOff>
    </xdr:to>
    <xdr:pic>
      <xdr:nvPicPr>
        <xdr:cNvPr id="64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35805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1345</xdr:row>
      <xdr:rowOff>279400</xdr:rowOff>
    </xdr:from>
    <xdr:to>
      <xdr:col>3</xdr:col>
      <xdr:colOff>196850</xdr:colOff>
      <xdr:row>1345</xdr:row>
      <xdr:rowOff>498475</xdr:rowOff>
    </xdr:to>
    <xdr:pic>
      <xdr:nvPicPr>
        <xdr:cNvPr id="64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35827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1345</xdr:row>
      <xdr:rowOff>257175</xdr:rowOff>
    </xdr:from>
    <xdr:to>
      <xdr:col>3</xdr:col>
      <xdr:colOff>514350</xdr:colOff>
      <xdr:row>1345</xdr:row>
      <xdr:rowOff>476250</xdr:rowOff>
    </xdr:to>
    <xdr:pic>
      <xdr:nvPicPr>
        <xdr:cNvPr id="64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35805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1352</xdr:row>
      <xdr:rowOff>279400</xdr:rowOff>
    </xdr:from>
    <xdr:to>
      <xdr:col>10</xdr:col>
      <xdr:colOff>196850</xdr:colOff>
      <xdr:row>1352</xdr:row>
      <xdr:rowOff>498475</xdr:rowOff>
    </xdr:to>
    <xdr:pic>
      <xdr:nvPicPr>
        <xdr:cNvPr id="64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41257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1352</xdr:row>
      <xdr:rowOff>257175</xdr:rowOff>
    </xdr:from>
    <xdr:to>
      <xdr:col>10</xdr:col>
      <xdr:colOff>514350</xdr:colOff>
      <xdr:row>1352</xdr:row>
      <xdr:rowOff>476250</xdr:rowOff>
    </xdr:to>
    <xdr:pic>
      <xdr:nvPicPr>
        <xdr:cNvPr id="64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41234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1352</xdr:row>
      <xdr:rowOff>279400</xdr:rowOff>
    </xdr:from>
    <xdr:to>
      <xdr:col>3</xdr:col>
      <xdr:colOff>196850</xdr:colOff>
      <xdr:row>1352</xdr:row>
      <xdr:rowOff>498475</xdr:rowOff>
    </xdr:to>
    <xdr:pic>
      <xdr:nvPicPr>
        <xdr:cNvPr id="64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41257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1352</xdr:row>
      <xdr:rowOff>257175</xdr:rowOff>
    </xdr:from>
    <xdr:to>
      <xdr:col>3</xdr:col>
      <xdr:colOff>514350</xdr:colOff>
      <xdr:row>1352</xdr:row>
      <xdr:rowOff>476250</xdr:rowOff>
    </xdr:to>
    <xdr:pic>
      <xdr:nvPicPr>
        <xdr:cNvPr id="64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41234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1359</xdr:row>
      <xdr:rowOff>279400</xdr:rowOff>
    </xdr:from>
    <xdr:to>
      <xdr:col>10</xdr:col>
      <xdr:colOff>196850</xdr:colOff>
      <xdr:row>1359</xdr:row>
      <xdr:rowOff>498475</xdr:rowOff>
    </xdr:to>
    <xdr:pic>
      <xdr:nvPicPr>
        <xdr:cNvPr id="64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46676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1359</xdr:row>
      <xdr:rowOff>257175</xdr:rowOff>
    </xdr:from>
    <xdr:to>
      <xdr:col>10</xdr:col>
      <xdr:colOff>514350</xdr:colOff>
      <xdr:row>1359</xdr:row>
      <xdr:rowOff>476250</xdr:rowOff>
    </xdr:to>
    <xdr:pic>
      <xdr:nvPicPr>
        <xdr:cNvPr id="64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46654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1359</xdr:row>
      <xdr:rowOff>279400</xdr:rowOff>
    </xdr:from>
    <xdr:to>
      <xdr:col>3</xdr:col>
      <xdr:colOff>196850</xdr:colOff>
      <xdr:row>1359</xdr:row>
      <xdr:rowOff>498475</xdr:rowOff>
    </xdr:to>
    <xdr:pic>
      <xdr:nvPicPr>
        <xdr:cNvPr id="64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46676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1359</xdr:row>
      <xdr:rowOff>257175</xdr:rowOff>
    </xdr:from>
    <xdr:to>
      <xdr:col>3</xdr:col>
      <xdr:colOff>514350</xdr:colOff>
      <xdr:row>1359</xdr:row>
      <xdr:rowOff>476250</xdr:rowOff>
    </xdr:to>
    <xdr:pic>
      <xdr:nvPicPr>
        <xdr:cNvPr id="64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46654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1363</xdr:row>
      <xdr:rowOff>279400</xdr:rowOff>
    </xdr:from>
    <xdr:to>
      <xdr:col>10</xdr:col>
      <xdr:colOff>196850</xdr:colOff>
      <xdr:row>1363</xdr:row>
      <xdr:rowOff>498475</xdr:rowOff>
    </xdr:to>
    <xdr:pic>
      <xdr:nvPicPr>
        <xdr:cNvPr id="64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4921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1363</xdr:row>
      <xdr:rowOff>257175</xdr:rowOff>
    </xdr:from>
    <xdr:to>
      <xdr:col>10</xdr:col>
      <xdr:colOff>514350</xdr:colOff>
      <xdr:row>1363</xdr:row>
      <xdr:rowOff>476250</xdr:rowOff>
    </xdr:to>
    <xdr:pic>
      <xdr:nvPicPr>
        <xdr:cNvPr id="64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4918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1363</xdr:row>
      <xdr:rowOff>279400</xdr:rowOff>
    </xdr:from>
    <xdr:to>
      <xdr:col>3</xdr:col>
      <xdr:colOff>196850</xdr:colOff>
      <xdr:row>1363</xdr:row>
      <xdr:rowOff>498475</xdr:rowOff>
    </xdr:to>
    <xdr:pic>
      <xdr:nvPicPr>
        <xdr:cNvPr id="64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49210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1363</xdr:row>
      <xdr:rowOff>257175</xdr:rowOff>
    </xdr:from>
    <xdr:to>
      <xdr:col>3</xdr:col>
      <xdr:colOff>514350</xdr:colOff>
      <xdr:row>1363</xdr:row>
      <xdr:rowOff>476250</xdr:rowOff>
    </xdr:to>
    <xdr:pic>
      <xdr:nvPicPr>
        <xdr:cNvPr id="64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49188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1373</xdr:row>
      <xdr:rowOff>279400</xdr:rowOff>
    </xdr:from>
    <xdr:to>
      <xdr:col>10</xdr:col>
      <xdr:colOff>196850</xdr:colOff>
      <xdr:row>1373</xdr:row>
      <xdr:rowOff>498475</xdr:rowOff>
    </xdr:to>
    <xdr:pic>
      <xdr:nvPicPr>
        <xdr:cNvPr id="64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57125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1373</xdr:row>
      <xdr:rowOff>257175</xdr:rowOff>
    </xdr:from>
    <xdr:to>
      <xdr:col>10</xdr:col>
      <xdr:colOff>514350</xdr:colOff>
      <xdr:row>1373</xdr:row>
      <xdr:rowOff>476250</xdr:rowOff>
    </xdr:to>
    <xdr:pic>
      <xdr:nvPicPr>
        <xdr:cNvPr id="64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57103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1373</xdr:row>
      <xdr:rowOff>279400</xdr:rowOff>
    </xdr:from>
    <xdr:to>
      <xdr:col>3</xdr:col>
      <xdr:colOff>196850</xdr:colOff>
      <xdr:row>1373</xdr:row>
      <xdr:rowOff>498475</xdr:rowOff>
    </xdr:to>
    <xdr:pic>
      <xdr:nvPicPr>
        <xdr:cNvPr id="64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57125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1373</xdr:row>
      <xdr:rowOff>257175</xdr:rowOff>
    </xdr:from>
    <xdr:to>
      <xdr:col>3</xdr:col>
      <xdr:colOff>514350</xdr:colOff>
      <xdr:row>1373</xdr:row>
      <xdr:rowOff>476250</xdr:rowOff>
    </xdr:to>
    <xdr:pic>
      <xdr:nvPicPr>
        <xdr:cNvPr id="64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57103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1380</xdr:row>
      <xdr:rowOff>279400</xdr:rowOff>
    </xdr:from>
    <xdr:to>
      <xdr:col>10</xdr:col>
      <xdr:colOff>196850</xdr:colOff>
      <xdr:row>1380</xdr:row>
      <xdr:rowOff>498475</xdr:rowOff>
    </xdr:to>
    <xdr:pic>
      <xdr:nvPicPr>
        <xdr:cNvPr id="64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62755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1380</xdr:row>
      <xdr:rowOff>257175</xdr:rowOff>
    </xdr:from>
    <xdr:to>
      <xdr:col>10</xdr:col>
      <xdr:colOff>514350</xdr:colOff>
      <xdr:row>1380</xdr:row>
      <xdr:rowOff>476250</xdr:rowOff>
    </xdr:to>
    <xdr:pic>
      <xdr:nvPicPr>
        <xdr:cNvPr id="64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62732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1380</xdr:row>
      <xdr:rowOff>279400</xdr:rowOff>
    </xdr:from>
    <xdr:to>
      <xdr:col>3</xdr:col>
      <xdr:colOff>196850</xdr:colOff>
      <xdr:row>1380</xdr:row>
      <xdr:rowOff>498475</xdr:rowOff>
    </xdr:to>
    <xdr:pic>
      <xdr:nvPicPr>
        <xdr:cNvPr id="64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2755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1380</xdr:row>
      <xdr:rowOff>257175</xdr:rowOff>
    </xdr:from>
    <xdr:to>
      <xdr:col>3</xdr:col>
      <xdr:colOff>514350</xdr:colOff>
      <xdr:row>1380</xdr:row>
      <xdr:rowOff>476250</xdr:rowOff>
    </xdr:to>
    <xdr:pic>
      <xdr:nvPicPr>
        <xdr:cNvPr id="64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62732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1387</xdr:row>
      <xdr:rowOff>279400</xdr:rowOff>
    </xdr:from>
    <xdr:to>
      <xdr:col>10</xdr:col>
      <xdr:colOff>196850</xdr:colOff>
      <xdr:row>1387</xdr:row>
      <xdr:rowOff>498475</xdr:rowOff>
    </xdr:to>
    <xdr:pic>
      <xdr:nvPicPr>
        <xdr:cNvPr id="64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68289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1387</xdr:row>
      <xdr:rowOff>257175</xdr:rowOff>
    </xdr:from>
    <xdr:to>
      <xdr:col>10</xdr:col>
      <xdr:colOff>514350</xdr:colOff>
      <xdr:row>1387</xdr:row>
      <xdr:rowOff>476250</xdr:rowOff>
    </xdr:to>
    <xdr:pic>
      <xdr:nvPicPr>
        <xdr:cNvPr id="64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68266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1387</xdr:row>
      <xdr:rowOff>279400</xdr:rowOff>
    </xdr:from>
    <xdr:to>
      <xdr:col>3</xdr:col>
      <xdr:colOff>196850</xdr:colOff>
      <xdr:row>1387</xdr:row>
      <xdr:rowOff>498475</xdr:rowOff>
    </xdr:to>
    <xdr:pic>
      <xdr:nvPicPr>
        <xdr:cNvPr id="64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68289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1387</xdr:row>
      <xdr:rowOff>257175</xdr:rowOff>
    </xdr:from>
    <xdr:to>
      <xdr:col>3</xdr:col>
      <xdr:colOff>514350</xdr:colOff>
      <xdr:row>1387</xdr:row>
      <xdr:rowOff>476250</xdr:rowOff>
    </xdr:to>
    <xdr:pic>
      <xdr:nvPicPr>
        <xdr:cNvPr id="64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68266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1391</xdr:row>
      <xdr:rowOff>279400</xdr:rowOff>
    </xdr:from>
    <xdr:to>
      <xdr:col>10</xdr:col>
      <xdr:colOff>196850</xdr:colOff>
      <xdr:row>1391</xdr:row>
      <xdr:rowOff>498475</xdr:rowOff>
    </xdr:to>
    <xdr:pic>
      <xdr:nvPicPr>
        <xdr:cNvPr id="64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70679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1391</xdr:row>
      <xdr:rowOff>257175</xdr:rowOff>
    </xdr:from>
    <xdr:to>
      <xdr:col>10</xdr:col>
      <xdr:colOff>514350</xdr:colOff>
      <xdr:row>1391</xdr:row>
      <xdr:rowOff>476250</xdr:rowOff>
    </xdr:to>
    <xdr:pic>
      <xdr:nvPicPr>
        <xdr:cNvPr id="64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70657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1391</xdr:row>
      <xdr:rowOff>279400</xdr:rowOff>
    </xdr:from>
    <xdr:to>
      <xdr:col>3</xdr:col>
      <xdr:colOff>196850</xdr:colOff>
      <xdr:row>1391</xdr:row>
      <xdr:rowOff>498475</xdr:rowOff>
    </xdr:to>
    <xdr:pic>
      <xdr:nvPicPr>
        <xdr:cNvPr id="64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70679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1391</xdr:row>
      <xdr:rowOff>257175</xdr:rowOff>
    </xdr:from>
    <xdr:to>
      <xdr:col>3</xdr:col>
      <xdr:colOff>514350</xdr:colOff>
      <xdr:row>1391</xdr:row>
      <xdr:rowOff>476250</xdr:rowOff>
    </xdr:to>
    <xdr:pic>
      <xdr:nvPicPr>
        <xdr:cNvPr id="64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70657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1401</xdr:row>
      <xdr:rowOff>279400</xdr:rowOff>
    </xdr:from>
    <xdr:to>
      <xdr:col>10</xdr:col>
      <xdr:colOff>196850</xdr:colOff>
      <xdr:row>1401</xdr:row>
      <xdr:rowOff>498475</xdr:rowOff>
    </xdr:to>
    <xdr:pic>
      <xdr:nvPicPr>
        <xdr:cNvPr id="64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78757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1401</xdr:row>
      <xdr:rowOff>257175</xdr:rowOff>
    </xdr:from>
    <xdr:to>
      <xdr:col>10</xdr:col>
      <xdr:colOff>514350</xdr:colOff>
      <xdr:row>1401</xdr:row>
      <xdr:rowOff>476250</xdr:rowOff>
    </xdr:to>
    <xdr:pic>
      <xdr:nvPicPr>
        <xdr:cNvPr id="64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78734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1401</xdr:row>
      <xdr:rowOff>279400</xdr:rowOff>
    </xdr:from>
    <xdr:to>
      <xdr:col>3</xdr:col>
      <xdr:colOff>196850</xdr:colOff>
      <xdr:row>1401</xdr:row>
      <xdr:rowOff>498475</xdr:rowOff>
    </xdr:to>
    <xdr:pic>
      <xdr:nvPicPr>
        <xdr:cNvPr id="64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787570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1401</xdr:row>
      <xdr:rowOff>257175</xdr:rowOff>
    </xdr:from>
    <xdr:to>
      <xdr:col>3</xdr:col>
      <xdr:colOff>514350</xdr:colOff>
      <xdr:row>1401</xdr:row>
      <xdr:rowOff>476250</xdr:rowOff>
    </xdr:to>
    <xdr:pic>
      <xdr:nvPicPr>
        <xdr:cNvPr id="64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787348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1408</xdr:row>
      <xdr:rowOff>279400</xdr:rowOff>
    </xdr:from>
    <xdr:to>
      <xdr:col>10</xdr:col>
      <xdr:colOff>196850</xdr:colOff>
      <xdr:row>1408</xdr:row>
      <xdr:rowOff>498475</xdr:rowOff>
    </xdr:to>
    <xdr:pic>
      <xdr:nvPicPr>
        <xdr:cNvPr id="64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84519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1408</xdr:row>
      <xdr:rowOff>257175</xdr:rowOff>
    </xdr:from>
    <xdr:to>
      <xdr:col>10</xdr:col>
      <xdr:colOff>514350</xdr:colOff>
      <xdr:row>1408</xdr:row>
      <xdr:rowOff>476250</xdr:rowOff>
    </xdr:to>
    <xdr:pic>
      <xdr:nvPicPr>
        <xdr:cNvPr id="64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84497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1408</xdr:row>
      <xdr:rowOff>279400</xdr:rowOff>
    </xdr:from>
    <xdr:to>
      <xdr:col>3</xdr:col>
      <xdr:colOff>196850</xdr:colOff>
      <xdr:row>1408</xdr:row>
      <xdr:rowOff>498475</xdr:rowOff>
    </xdr:to>
    <xdr:pic>
      <xdr:nvPicPr>
        <xdr:cNvPr id="64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845196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1408</xdr:row>
      <xdr:rowOff>257175</xdr:rowOff>
    </xdr:from>
    <xdr:to>
      <xdr:col>3</xdr:col>
      <xdr:colOff>514350</xdr:colOff>
      <xdr:row>1408</xdr:row>
      <xdr:rowOff>476250</xdr:rowOff>
    </xdr:to>
    <xdr:pic>
      <xdr:nvPicPr>
        <xdr:cNvPr id="64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844974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1415</xdr:row>
      <xdr:rowOff>279400</xdr:rowOff>
    </xdr:from>
    <xdr:to>
      <xdr:col>10</xdr:col>
      <xdr:colOff>196850</xdr:colOff>
      <xdr:row>1415</xdr:row>
      <xdr:rowOff>498475</xdr:rowOff>
    </xdr:to>
    <xdr:pic>
      <xdr:nvPicPr>
        <xdr:cNvPr id="64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0129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1415</xdr:row>
      <xdr:rowOff>257175</xdr:rowOff>
    </xdr:from>
    <xdr:to>
      <xdr:col>10</xdr:col>
      <xdr:colOff>514350</xdr:colOff>
      <xdr:row>1415</xdr:row>
      <xdr:rowOff>476250</xdr:rowOff>
    </xdr:to>
    <xdr:pic>
      <xdr:nvPicPr>
        <xdr:cNvPr id="64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90107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1415</xdr:row>
      <xdr:rowOff>279400</xdr:rowOff>
    </xdr:from>
    <xdr:to>
      <xdr:col>3</xdr:col>
      <xdr:colOff>196850</xdr:colOff>
      <xdr:row>1415</xdr:row>
      <xdr:rowOff>498475</xdr:rowOff>
    </xdr:to>
    <xdr:pic>
      <xdr:nvPicPr>
        <xdr:cNvPr id="64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0129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1415</xdr:row>
      <xdr:rowOff>257175</xdr:rowOff>
    </xdr:from>
    <xdr:to>
      <xdr:col>3</xdr:col>
      <xdr:colOff>514350</xdr:colOff>
      <xdr:row>1415</xdr:row>
      <xdr:rowOff>476250</xdr:rowOff>
    </xdr:to>
    <xdr:pic>
      <xdr:nvPicPr>
        <xdr:cNvPr id="64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90107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1419</xdr:row>
      <xdr:rowOff>279400</xdr:rowOff>
    </xdr:from>
    <xdr:to>
      <xdr:col>10</xdr:col>
      <xdr:colOff>196850</xdr:colOff>
      <xdr:row>1419</xdr:row>
      <xdr:rowOff>498475</xdr:rowOff>
    </xdr:to>
    <xdr:pic>
      <xdr:nvPicPr>
        <xdr:cNvPr id="64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92920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1419</xdr:row>
      <xdr:rowOff>257175</xdr:rowOff>
    </xdr:from>
    <xdr:to>
      <xdr:col>10</xdr:col>
      <xdr:colOff>514350</xdr:colOff>
      <xdr:row>1419</xdr:row>
      <xdr:rowOff>476250</xdr:rowOff>
    </xdr:to>
    <xdr:pic>
      <xdr:nvPicPr>
        <xdr:cNvPr id="64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92898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1419</xdr:row>
      <xdr:rowOff>279400</xdr:rowOff>
    </xdr:from>
    <xdr:to>
      <xdr:col>3</xdr:col>
      <xdr:colOff>196850</xdr:colOff>
      <xdr:row>1419</xdr:row>
      <xdr:rowOff>498475</xdr:rowOff>
    </xdr:to>
    <xdr:pic>
      <xdr:nvPicPr>
        <xdr:cNvPr id="64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92920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1419</xdr:row>
      <xdr:rowOff>257175</xdr:rowOff>
    </xdr:from>
    <xdr:to>
      <xdr:col>3</xdr:col>
      <xdr:colOff>514350</xdr:colOff>
      <xdr:row>1419</xdr:row>
      <xdr:rowOff>476250</xdr:rowOff>
    </xdr:to>
    <xdr:pic>
      <xdr:nvPicPr>
        <xdr:cNvPr id="64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92898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1429</xdr:row>
      <xdr:rowOff>279400</xdr:rowOff>
    </xdr:from>
    <xdr:to>
      <xdr:col>10</xdr:col>
      <xdr:colOff>196850</xdr:colOff>
      <xdr:row>1429</xdr:row>
      <xdr:rowOff>498475</xdr:rowOff>
    </xdr:to>
    <xdr:pic>
      <xdr:nvPicPr>
        <xdr:cNvPr id="64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00836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1429</xdr:row>
      <xdr:rowOff>257175</xdr:rowOff>
    </xdr:from>
    <xdr:to>
      <xdr:col>10</xdr:col>
      <xdr:colOff>514350</xdr:colOff>
      <xdr:row>1429</xdr:row>
      <xdr:rowOff>476250</xdr:rowOff>
    </xdr:to>
    <xdr:pic>
      <xdr:nvPicPr>
        <xdr:cNvPr id="64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100813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1429</xdr:row>
      <xdr:rowOff>279400</xdr:rowOff>
    </xdr:from>
    <xdr:to>
      <xdr:col>3</xdr:col>
      <xdr:colOff>196850</xdr:colOff>
      <xdr:row>1429</xdr:row>
      <xdr:rowOff>498475</xdr:rowOff>
    </xdr:to>
    <xdr:pic>
      <xdr:nvPicPr>
        <xdr:cNvPr id="64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00836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1429</xdr:row>
      <xdr:rowOff>257175</xdr:rowOff>
    </xdr:from>
    <xdr:to>
      <xdr:col>3</xdr:col>
      <xdr:colOff>514350</xdr:colOff>
      <xdr:row>1429</xdr:row>
      <xdr:rowOff>476250</xdr:rowOff>
    </xdr:to>
    <xdr:pic>
      <xdr:nvPicPr>
        <xdr:cNvPr id="64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00813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1436</xdr:row>
      <xdr:rowOff>279400</xdr:rowOff>
    </xdr:from>
    <xdr:to>
      <xdr:col>10</xdr:col>
      <xdr:colOff>196850</xdr:colOff>
      <xdr:row>1436</xdr:row>
      <xdr:rowOff>498475</xdr:rowOff>
    </xdr:to>
    <xdr:pic>
      <xdr:nvPicPr>
        <xdr:cNvPr id="64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06322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1436</xdr:row>
      <xdr:rowOff>257175</xdr:rowOff>
    </xdr:from>
    <xdr:to>
      <xdr:col>10</xdr:col>
      <xdr:colOff>514350</xdr:colOff>
      <xdr:row>1436</xdr:row>
      <xdr:rowOff>476250</xdr:rowOff>
    </xdr:to>
    <xdr:pic>
      <xdr:nvPicPr>
        <xdr:cNvPr id="64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106300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1436</xdr:row>
      <xdr:rowOff>279400</xdr:rowOff>
    </xdr:from>
    <xdr:to>
      <xdr:col>3</xdr:col>
      <xdr:colOff>196850</xdr:colOff>
      <xdr:row>1436</xdr:row>
      <xdr:rowOff>498475</xdr:rowOff>
    </xdr:to>
    <xdr:pic>
      <xdr:nvPicPr>
        <xdr:cNvPr id="64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06322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1436</xdr:row>
      <xdr:rowOff>257175</xdr:rowOff>
    </xdr:from>
    <xdr:to>
      <xdr:col>3</xdr:col>
      <xdr:colOff>514350</xdr:colOff>
      <xdr:row>1436</xdr:row>
      <xdr:rowOff>476250</xdr:rowOff>
    </xdr:to>
    <xdr:pic>
      <xdr:nvPicPr>
        <xdr:cNvPr id="64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06300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1443</xdr:row>
      <xdr:rowOff>279400</xdr:rowOff>
    </xdr:from>
    <xdr:to>
      <xdr:col>10</xdr:col>
      <xdr:colOff>196850</xdr:colOff>
      <xdr:row>1443</xdr:row>
      <xdr:rowOff>498475</xdr:rowOff>
    </xdr:to>
    <xdr:pic>
      <xdr:nvPicPr>
        <xdr:cNvPr id="64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11970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1443</xdr:row>
      <xdr:rowOff>257175</xdr:rowOff>
    </xdr:from>
    <xdr:to>
      <xdr:col>10</xdr:col>
      <xdr:colOff>514350</xdr:colOff>
      <xdr:row>1443</xdr:row>
      <xdr:rowOff>476250</xdr:rowOff>
    </xdr:to>
    <xdr:pic>
      <xdr:nvPicPr>
        <xdr:cNvPr id="64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111948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1443</xdr:row>
      <xdr:rowOff>279400</xdr:rowOff>
    </xdr:from>
    <xdr:to>
      <xdr:col>3</xdr:col>
      <xdr:colOff>196850</xdr:colOff>
      <xdr:row>1443</xdr:row>
      <xdr:rowOff>498475</xdr:rowOff>
    </xdr:to>
    <xdr:pic>
      <xdr:nvPicPr>
        <xdr:cNvPr id="64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119707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1443</xdr:row>
      <xdr:rowOff>257175</xdr:rowOff>
    </xdr:from>
    <xdr:to>
      <xdr:col>3</xdr:col>
      <xdr:colOff>514350</xdr:colOff>
      <xdr:row>1443</xdr:row>
      <xdr:rowOff>476250</xdr:rowOff>
    </xdr:to>
    <xdr:pic>
      <xdr:nvPicPr>
        <xdr:cNvPr id="64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119485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1447</xdr:row>
      <xdr:rowOff>279400</xdr:rowOff>
    </xdr:from>
    <xdr:to>
      <xdr:col>10</xdr:col>
      <xdr:colOff>196850</xdr:colOff>
      <xdr:row>1447</xdr:row>
      <xdr:rowOff>498475</xdr:rowOff>
    </xdr:to>
    <xdr:pic>
      <xdr:nvPicPr>
        <xdr:cNvPr id="64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14390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1447</xdr:row>
      <xdr:rowOff>257175</xdr:rowOff>
    </xdr:from>
    <xdr:to>
      <xdr:col>10</xdr:col>
      <xdr:colOff>514350</xdr:colOff>
      <xdr:row>1447</xdr:row>
      <xdr:rowOff>476250</xdr:rowOff>
    </xdr:to>
    <xdr:pic>
      <xdr:nvPicPr>
        <xdr:cNvPr id="64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114367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1447</xdr:row>
      <xdr:rowOff>279400</xdr:rowOff>
    </xdr:from>
    <xdr:to>
      <xdr:col>3</xdr:col>
      <xdr:colOff>196850</xdr:colOff>
      <xdr:row>1447</xdr:row>
      <xdr:rowOff>498475</xdr:rowOff>
    </xdr:to>
    <xdr:pic>
      <xdr:nvPicPr>
        <xdr:cNvPr id="6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14390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1447</xdr:row>
      <xdr:rowOff>257175</xdr:rowOff>
    </xdr:from>
    <xdr:to>
      <xdr:col>3</xdr:col>
      <xdr:colOff>514350</xdr:colOff>
      <xdr:row>1447</xdr:row>
      <xdr:rowOff>476250</xdr:rowOff>
    </xdr:to>
    <xdr:pic>
      <xdr:nvPicPr>
        <xdr:cNvPr id="64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14367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575</xdr:row>
      <xdr:rowOff>279400</xdr:rowOff>
    </xdr:from>
    <xdr:to>
      <xdr:col>10</xdr:col>
      <xdr:colOff>196850</xdr:colOff>
      <xdr:row>575</xdr:row>
      <xdr:rowOff>498475</xdr:rowOff>
    </xdr:to>
    <xdr:pic>
      <xdr:nvPicPr>
        <xdr:cNvPr id="64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28256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575</xdr:row>
      <xdr:rowOff>257175</xdr:rowOff>
    </xdr:from>
    <xdr:to>
      <xdr:col>10</xdr:col>
      <xdr:colOff>514350</xdr:colOff>
      <xdr:row>575</xdr:row>
      <xdr:rowOff>476250</xdr:rowOff>
    </xdr:to>
    <xdr:pic>
      <xdr:nvPicPr>
        <xdr:cNvPr id="64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28234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575</xdr:row>
      <xdr:rowOff>279400</xdr:rowOff>
    </xdr:from>
    <xdr:to>
      <xdr:col>3</xdr:col>
      <xdr:colOff>196850</xdr:colOff>
      <xdr:row>575</xdr:row>
      <xdr:rowOff>498475</xdr:rowOff>
    </xdr:to>
    <xdr:pic>
      <xdr:nvPicPr>
        <xdr:cNvPr id="64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28256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575</xdr:row>
      <xdr:rowOff>257175</xdr:rowOff>
    </xdr:from>
    <xdr:to>
      <xdr:col>3</xdr:col>
      <xdr:colOff>514350</xdr:colOff>
      <xdr:row>575</xdr:row>
      <xdr:rowOff>476250</xdr:rowOff>
    </xdr:to>
    <xdr:pic>
      <xdr:nvPicPr>
        <xdr:cNvPr id="64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28234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582</xdr:row>
      <xdr:rowOff>279400</xdr:rowOff>
    </xdr:from>
    <xdr:to>
      <xdr:col>10</xdr:col>
      <xdr:colOff>196850</xdr:colOff>
      <xdr:row>582</xdr:row>
      <xdr:rowOff>498475</xdr:rowOff>
    </xdr:to>
    <xdr:pic>
      <xdr:nvPicPr>
        <xdr:cNvPr id="64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34086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582</xdr:row>
      <xdr:rowOff>257175</xdr:rowOff>
    </xdr:from>
    <xdr:to>
      <xdr:col>10</xdr:col>
      <xdr:colOff>514350</xdr:colOff>
      <xdr:row>582</xdr:row>
      <xdr:rowOff>476250</xdr:rowOff>
    </xdr:to>
    <xdr:pic>
      <xdr:nvPicPr>
        <xdr:cNvPr id="64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34063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582</xdr:row>
      <xdr:rowOff>279400</xdr:rowOff>
    </xdr:from>
    <xdr:to>
      <xdr:col>3</xdr:col>
      <xdr:colOff>196850</xdr:colOff>
      <xdr:row>582</xdr:row>
      <xdr:rowOff>498475</xdr:rowOff>
    </xdr:to>
    <xdr:pic>
      <xdr:nvPicPr>
        <xdr:cNvPr id="64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34086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582</xdr:row>
      <xdr:rowOff>257175</xdr:rowOff>
    </xdr:from>
    <xdr:to>
      <xdr:col>3</xdr:col>
      <xdr:colOff>514350</xdr:colOff>
      <xdr:row>582</xdr:row>
      <xdr:rowOff>476250</xdr:rowOff>
    </xdr:to>
    <xdr:pic>
      <xdr:nvPicPr>
        <xdr:cNvPr id="64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34063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589</xdr:row>
      <xdr:rowOff>279400</xdr:rowOff>
    </xdr:from>
    <xdr:to>
      <xdr:col>10</xdr:col>
      <xdr:colOff>196850</xdr:colOff>
      <xdr:row>589</xdr:row>
      <xdr:rowOff>498475</xdr:rowOff>
    </xdr:to>
    <xdr:pic>
      <xdr:nvPicPr>
        <xdr:cNvPr id="65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40124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589</xdr:row>
      <xdr:rowOff>257175</xdr:rowOff>
    </xdr:from>
    <xdr:to>
      <xdr:col>10</xdr:col>
      <xdr:colOff>514350</xdr:colOff>
      <xdr:row>589</xdr:row>
      <xdr:rowOff>476250</xdr:rowOff>
    </xdr:to>
    <xdr:pic>
      <xdr:nvPicPr>
        <xdr:cNvPr id="65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40102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589</xdr:row>
      <xdr:rowOff>279400</xdr:rowOff>
    </xdr:from>
    <xdr:to>
      <xdr:col>3</xdr:col>
      <xdr:colOff>196850</xdr:colOff>
      <xdr:row>589</xdr:row>
      <xdr:rowOff>498475</xdr:rowOff>
    </xdr:to>
    <xdr:pic>
      <xdr:nvPicPr>
        <xdr:cNvPr id="65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40124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589</xdr:row>
      <xdr:rowOff>257175</xdr:rowOff>
    </xdr:from>
    <xdr:to>
      <xdr:col>3</xdr:col>
      <xdr:colOff>514350</xdr:colOff>
      <xdr:row>589</xdr:row>
      <xdr:rowOff>476250</xdr:rowOff>
    </xdr:to>
    <xdr:pic>
      <xdr:nvPicPr>
        <xdr:cNvPr id="65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40102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593</xdr:row>
      <xdr:rowOff>279400</xdr:rowOff>
    </xdr:from>
    <xdr:to>
      <xdr:col>10</xdr:col>
      <xdr:colOff>196850</xdr:colOff>
      <xdr:row>593</xdr:row>
      <xdr:rowOff>498475</xdr:rowOff>
    </xdr:to>
    <xdr:pic>
      <xdr:nvPicPr>
        <xdr:cNvPr id="65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43344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593</xdr:row>
      <xdr:rowOff>257175</xdr:rowOff>
    </xdr:from>
    <xdr:to>
      <xdr:col>10</xdr:col>
      <xdr:colOff>514350</xdr:colOff>
      <xdr:row>593</xdr:row>
      <xdr:rowOff>476250</xdr:rowOff>
    </xdr:to>
    <xdr:pic>
      <xdr:nvPicPr>
        <xdr:cNvPr id="65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43322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593</xdr:row>
      <xdr:rowOff>279400</xdr:rowOff>
    </xdr:from>
    <xdr:to>
      <xdr:col>3</xdr:col>
      <xdr:colOff>196850</xdr:colOff>
      <xdr:row>593</xdr:row>
      <xdr:rowOff>498475</xdr:rowOff>
    </xdr:to>
    <xdr:pic>
      <xdr:nvPicPr>
        <xdr:cNvPr id="65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43344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593</xdr:row>
      <xdr:rowOff>257175</xdr:rowOff>
    </xdr:from>
    <xdr:to>
      <xdr:col>3</xdr:col>
      <xdr:colOff>514350</xdr:colOff>
      <xdr:row>593</xdr:row>
      <xdr:rowOff>476250</xdr:rowOff>
    </xdr:to>
    <xdr:pic>
      <xdr:nvPicPr>
        <xdr:cNvPr id="65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43322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993</xdr:row>
      <xdr:rowOff>279400</xdr:rowOff>
    </xdr:from>
    <xdr:to>
      <xdr:col>3</xdr:col>
      <xdr:colOff>196850</xdr:colOff>
      <xdr:row>993</xdr:row>
      <xdr:rowOff>498475</xdr:rowOff>
    </xdr:to>
    <xdr:pic>
      <xdr:nvPicPr>
        <xdr:cNvPr id="65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59726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993</xdr:row>
      <xdr:rowOff>257175</xdr:rowOff>
    </xdr:from>
    <xdr:to>
      <xdr:col>3</xdr:col>
      <xdr:colOff>514350</xdr:colOff>
      <xdr:row>993</xdr:row>
      <xdr:rowOff>476250</xdr:rowOff>
    </xdr:to>
    <xdr:pic>
      <xdr:nvPicPr>
        <xdr:cNvPr id="65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59704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1083</xdr:row>
      <xdr:rowOff>279400</xdr:rowOff>
    </xdr:from>
    <xdr:to>
      <xdr:col>3</xdr:col>
      <xdr:colOff>196850</xdr:colOff>
      <xdr:row>1083</xdr:row>
      <xdr:rowOff>498475</xdr:rowOff>
    </xdr:to>
    <xdr:pic>
      <xdr:nvPicPr>
        <xdr:cNvPr id="65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8935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1083</xdr:row>
      <xdr:rowOff>257175</xdr:rowOff>
    </xdr:from>
    <xdr:to>
      <xdr:col>3</xdr:col>
      <xdr:colOff>514350</xdr:colOff>
      <xdr:row>1083</xdr:row>
      <xdr:rowOff>476250</xdr:rowOff>
    </xdr:to>
    <xdr:pic>
      <xdr:nvPicPr>
        <xdr:cNvPr id="65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289131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65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357</xdr:row>
      <xdr:rowOff>257175</xdr:rowOff>
    </xdr:from>
    <xdr:to>
      <xdr:col>10</xdr:col>
      <xdr:colOff>514350</xdr:colOff>
      <xdr:row>357</xdr:row>
      <xdr:rowOff>476250</xdr:rowOff>
    </xdr:to>
    <xdr:pic>
      <xdr:nvPicPr>
        <xdr:cNvPr id="65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65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357</xdr:row>
      <xdr:rowOff>257175</xdr:rowOff>
    </xdr:from>
    <xdr:to>
      <xdr:col>10</xdr:col>
      <xdr:colOff>514350</xdr:colOff>
      <xdr:row>357</xdr:row>
      <xdr:rowOff>476250</xdr:rowOff>
    </xdr:to>
    <xdr:pic>
      <xdr:nvPicPr>
        <xdr:cNvPr id="65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65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357</xdr:row>
      <xdr:rowOff>257175</xdr:rowOff>
    </xdr:from>
    <xdr:to>
      <xdr:col>10</xdr:col>
      <xdr:colOff>514350</xdr:colOff>
      <xdr:row>357</xdr:row>
      <xdr:rowOff>476250</xdr:rowOff>
    </xdr:to>
    <xdr:pic>
      <xdr:nvPicPr>
        <xdr:cNvPr id="65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357</xdr:row>
      <xdr:rowOff>279400</xdr:rowOff>
    </xdr:from>
    <xdr:to>
      <xdr:col>10</xdr:col>
      <xdr:colOff>196850</xdr:colOff>
      <xdr:row>357</xdr:row>
      <xdr:rowOff>498475</xdr:rowOff>
    </xdr:to>
    <xdr:pic>
      <xdr:nvPicPr>
        <xdr:cNvPr id="65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81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357</xdr:row>
      <xdr:rowOff>257175</xdr:rowOff>
    </xdr:from>
    <xdr:to>
      <xdr:col>10</xdr:col>
      <xdr:colOff>514350</xdr:colOff>
      <xdr:row>357</xdr:row>
      <xdr:rowOff>476250</xdr:rowOff>
    </xdr:to>
    <xdr:pic>
      <xdr:nvPicPr>
        <xdr:cNvPr id="65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479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69850</xdr:colOff>
      <xdr:row>13</xdr:row>
      <xdr:rowOff>228600</xdr:rowOff>
    </xdr:from>
    <xdr:to>
      <xdr:col>3</xdr:col>
      <xdr:colOff>260350</xdr:colOff>
      <xdr:row>13</xdr:row>
      <xdr:rowOff>447675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0421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</xdr:row>
      <xdr:rowOff>231775</xdr:rowOff>
    </xdr:from>
    <xdr:to>
      <xdr:col>3</xdr:col>
      <xdr:colOff>539750</xdr:colOff>
      <xdr:row>13</xdr:row>
      <xdr:rowOff>450850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0424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</xdr:row>
      <xdr:rowOff>228600</xdr:rowOff>
    </xdr:from>
    <xdr:to>
      <xdr:col>3</xdr:col>
      <xdr:colOff>260350</xdr:colOff>
      <xdr:row>13</xdr:row>
      <xdr:rowOff>447675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0421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</xdr:row>
      <xdr:rowOff>231775</xdr:rowOff>
    </xdr:from>
    <xdr:to>
      <xdr:col>3</xdr:col>
      <xdr:colOff>539750</xdr:colOff>
      <xdr:row>13</xdr:row>
      <xdr:rowOff>450850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0424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</xdr:row>
      <xdr:rowOff>228600</xdr:rowOff>
    </xdr:from>
    <xdr:to>
      <xdr:col>3</xdr:col>
      <xdr:colOff>260350</xdr:colOff>
      <xdr:row>13</xdr:row>
      <xdr:rowOff>447675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0421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</xdr:row>
      <xdr:rowOff>231775</xdr:rowOff>
    </xdr:from>
    <xdr:to>
      <xdr:col>3</xdr:col>
      <xdr:colOff>539750</xdr:colOff>
      <xdr:row>13</xdr:row>
      <xdr:rowOff>450850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0424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</xdr:row>
      <xdr:rowOff>228600</xdr:rowOff>
    </xdr:from>
    <xdr:to>
      <xdr:col>3</xdr:col>
      <xdr:colOff>260350</xdr:colOff>
      <xdr:row>13</xdr:row>
      <xdr:rowOff>447675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0300" y="20421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</xdr:row>
      <xdr:rowOff>231775</xdr:rowOff>
    </xdr:from>
    <xdr:to>
      <xdr:col>3</xdr:col>
      <xdr:colOff>539750</xdr:colOff>
      <xdr:row>13</xdr:row>
      <xdr:rowOff>450850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1125" y="20424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</xdr:row>
      <xdr:rowOff>228600</xdr:rowOff>
    </xdr:from>
    <xdr:to>
      <xdr:col>3</xdr:col>
      <xdr:colOff>260350</xdr:colOff>
      <xdr:row>19</xdr:row>
      <xdr:rowOff>447675</xdr:rowOff>
    </xdr:to>
    <xdr:pic>
      <xdr:nvPicPr>
        <xdr:cNvPr id="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</xdr:row>
      <xdr:rowOff>228600</xdr:rowOff>
    </xdr:from>
    <xdr:to>
      <xdr:col>3</xdr:col>
      <xdr:colOff>260350</xdr:colOff>
      <xdr:row>19</xdr:row>
      <xdr:rowOff>447675</xdr:rowOff>
    </xdr:to>
    <xdr:pic>
      <xdr:nvPicPr>
        <xdr:cNvPr id="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</xdr:row>
      <xdr:rowOff>228600</xdr:rowOff>
    </xdr:from>
    <xdr:to>
      <xdr:col>3</xdr:col>
      <xdr:colOff>260350</xdr:colOff>
      <xdr:row>19</xdr:row>
      <xdr:rowOff>447675</xdr:rowOff>
    </xdr:to>
    <xdr:pic>
      <xdr:nvPicPr>
        <xdr:cNvPr id="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</xdr:row>
      <xdr:rowOff>228600</xdr:rowOff>
    </xdr:from>
    <xdr:to>
      <xdr:col>3</xdr:col>
      <xdr:colOff>260350</xdr:colOff>
      <xdr:row>19</xdr:row>
      <xdr:rowOff>447675</xdr:rowOff>
    </xdr:to>
    <xdr:pic>
      <xdr:nvPicPr>
        <xdr:cNvPr id="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</xdr:row>
      <xdr:rowOff>228600</xdr:rowOff>
    </xdr:from>
    <xdr:to>
      <xdr:col>3</xdr:col>
      <xdr:colOff>260350</xdr:colOff>
      <xdr:row>22</xdr:row>
      <xdr:rowOff>447675</xdr:rowOff>
    </xdr:to>
    <xdr:pic>
      <xdr:nvPicPr>
        <xdr:cNvPr id="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</xdr:row>
      <xdr:rowOff>228600</xdr:rowOff>
    </xdr:from>
    <xdr:to>
      <xdr:col>3</xdr:col>
      <xdr:colOff>260350</xdr:colOff>
      <xdr:row>22</xdr:row>
      <xdr:rowOff>447675</xdr:rowOff>
    </xdr:to>
    <xdr:pic>
      <xdr:nvPicPr>
        <xdr:cNvPr id="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</xdr:row>
      <xdr:rowOff>228600</xdr:rowOff>
    </xdr:from>
    <xdr:to>
      <xdr:col>3</xdr:col>
      <xdr:colOff>260350</xdr:colOff>
      <xdr:row>22</xdr:row>
      <xdr:rowOff>447675</xdr:rowOff>
    </xdr:to>
    <xdr:pic>
      <xdr:nvPicPr>
        <xdr:cNvPr id="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</xdr:row>
      <xdr:rowOff>228600</xdr:rowOff>
    </xdr:from>
    <xdr:to>
      <xdr:col>3</xdr:col>
      <xdr:colOff>260350</xdr:colOff>
      <xdr:row>22</xdr:row>
      <xdr:rowOff>447675</xdr:rowOff>
    </xdr:to>
    <xdr:pic>
      <xdr:nvPicPr>
        <xdr:cNvPr id="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</xdr:row>
      <xdr:rowOff>228600</xdr:rowOff>
    </xdr:from>
    <xdr:to>
      <xdr:col>3</xdr:col>
      <xdr:colOff>260350</xdr:colOff>
      <xdr:row>25</xdr:row>
      <xdr:rowOff>447675</xdr:rowOff>
    </xdr:to>
    <xdr:pic>
      <xdr:nvPicPr>
        <xdr:cNvPr id="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</xdr:row>
      <xdr:rowOff>228600</xdr:rowOff>
    </xdr:from>
    <xdr:to>
      <xdr:col>3</xdr:col>
      <xdr:colOff>260350</xdr:colOff>
      <xdr:row>25</xdr:row>
      <xdr:rowOff>447675</xdr:rowOff>
    </xdr:to>
    <xdr:pic>
      <xdr:nvPicPr>
        <xdr:cNvPr id="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</xdr:row>
      <xdr:rowOff>228600</xdr:rowOff>
    </xdr:from>
    <xdr:to>
      <xdr:col>3</xdr:col>
      <xdr:colOff>260350</xdr:colOff>
      <xdr:row>25</xdr:row>
      <xdr:rowOff>447675</xdr:rowOff>
    </xdr:to>
    <xdr:pic>
      <xdr:nvPicPr>
        <xdr:cNvPr id="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</xdr:row>
      <xdr:rowOff>228600</xdr:rowOff>
    </xdr:from>
    <xdr:to>
      <xdr:col>3</xdr:col>
      <xdr:colOff>260350</xdr:colOff>
      <xdr:row>25</xdr:row>
      <xdr:rowOff>447675</xdr:rowOff>
    </xdr:to>
    <xdr:pic>
      <xdr:nvPicPr>
        <xdr:cNvPr id="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</xdr:row>
      <xdr:rowOff>228600</xdr:rowOff>
    </xdr:from>
    <xdr:to>
      <xdr:col>3</xdr:col>
      <xdr:colOff>260350</xdr:colOff>
      <xdr:row>31</xdr:row>
      <xdr:rowOff>447675</xdr:rowOff>
    </xdr:to>
    <xdr:pic>
      <xdr:nvPicPr>
        <xdr:cNvPr id="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</xdr:row>
      <xdr:rowOff>228600</xdr:rowOff>
    </xdr:from>
    <xdr:to>
      <xdr:col>3</xdr:col>
      <xdr:colOff>260350</xdr:colOff>
      <xdr:row>31</xdr:row>
      <xdr:rowOff>447675</xdr:rowOff>
    </xdr:to>
    <xdr:pic>
      <xdr:nvPicPr>
        <xdr:cNvPr id="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</xdr:row>
      <xdr:rowOff>228600</xdr:rowOff>
    </xdr:from>
    <xdr:to>
      <xdr:col>3</xdr:col>
      <xdr:colOff>260350</xdr:colOff>
      <xdr:row>31</xdr:row>
      <xdr:rowOff>447675</xdr:rowOff>
    </xdr:to>
    <xdr:pic>
      <xdr:nvPicPr>
        <xdr:cNvPr id="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</xdr:row>
      <xdr:rowOff>228600</xdr:rowOff>
    </xdr:from>
    <xdr:to>
      <xdr:col>3</xdr:col>
      <xdr:colOff>260350</xdr:colOff>
      <xdr:row>31</xdr:row>
      <xdr:rowOff>447675</xdr:rowOff>
    </xdr:to>
    <xdr:pic>
      <xdr:nvPicPr>
        <xdr:cNvPr id="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</xdr:row>
      <xdr:rowOff>228600</xdr:rowOff>
    </xdr:from>
    <xdr:to>
      <xdr:col>3</xdr:col>
      <xdr:colOff>260350</xdr:colOff>
      <xdr:row>34</xdr:row>
      <xdr:rowOff>447675</xdr:rowOff>
    </xdr:to>
    <xdr:pic>
      <xdr:nvPicPr>
        <xdr:cNvPr id="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</xdr:row>
      <xdr:rowOff>228600</xdr:rowOff>
    </xdr:from>
    <xdr:to>
      <xdr:col>3</xdr:col>
      <xdr:colOff>260350</xdr:colOff>
      <xdr:row>34</xdr:row>
      <xdr:rowOff>447675</xdr:rowOff>
    </xdr:to>
    <xdr:pic>
      <xdr:nvPicPr>
        <xdr:cNvPr id="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</xdr:row>
      <xdr:rowOff>228600</xdr:rowOff>
    </xdr:from>
    <xdr:to>
      <xdr:col>3</xdr:col>
      <xdr:colOff>260350</xdr:colOff>
      <xdr:row>34</xdr:row>
      <xdr:rowOff>447675</xdr:rowOff>
    </xdr:to>
    <xdr:pic>
      <xdr:nvPicPr>
        <xdr:cNvPr id="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</xdr:row>
      <xdr:rowOff>228600</xdr:rowOff>
    </xdr:from>
    <xdr:to>
      <xdr:col>3</xdr:col>
      <xdr:colOff>260350</xdr:colOff>
      <xdr:row>34</xdr:row>
      <xdr:rowOff>447675</xdr:rowOff>
    </xdr:to>
    <xdr:pic>
      <xdr:nvPicPr>
        <xdr:cNvPr id="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37</xdr:row>
      <xdr:rowOff>228600</xdr:rowOff>
    </xdr:from>
    <xdr:to>
      <xdr:col>3</xdr:col>
      <xdr:colOff>260350</xdr:colOff>
      <xdr:row>37</xdr:row>
      <xdr:rowOff>447675</xdr:rowOff>
    </xdr:to>
    <xdr:pic>
      <xdr:nvPicPr>
        <xdr:cNvPr id="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37</xdr:row>
      <xdr:rowOff>228600</xdr:rowOff>
    </xdr:from>
    <xdr:to>
      <xdr:col>3</xdr:col>
      <xdr:colOff>260350</xdr:colOff>
      <xdr:row>37</xdr:row>
      <xdr:rowOff>447675</xdr:rowOff>
    </xdr:to>
    <xdr:pic>
      <xdr:nvPicPr>
        <xdr:cNvPr id="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37</xdr:row>
      <xdr:rowOff>228600</xdr:rowOff>
    </xdr:from>
    <xdr:to>
      <xdr:col>3</xdr:col>
      <xdr:colOff>260350</xdr:colOff>
      <xdr:row>37</xdr:row>
      <xdr:rowOff>447675</xdr:rowOff>
    </xdr:to>
    <xdr:pic>
      <xdr:nvPicPr>
        <xdr:cNvPr id="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37</xdr:row>
      <xdr:rowOff>228600</xdr:rowOff>
    </xdr:from>
    <xdr:to>
      <xdr:col>3</xdr:col>
      <xdr:colOff>260350</xdr:colOff>
      <xdr:row>37</xdr:row>
      <xdr:rowOff>447675</xdr:rowOff>
    </xdr:to>
    <xdr:pic>
      <xdr:nvPicPr>
        <xdr:cNvPr id="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40</xdr:row>
      <xdr:rowOff>228600</xdr:rowOff>
    </xdr:from>
    <xdr:to>
      <xdr:col>3</xdr:col>
      <xdr:colOff>260350</xdr:colOff>
      <xdr:row>40</xdr:row>
      <xdr:rowOff>447675</xdr:rowOff>
    </xdr:to>
    <xdr:pic>
      <xdr:nvPicPr>
        <xdr:cNvPr id="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40</xdr:row>
      <xdr:rowOff>228600</xdr:rowOff>
    </xdr:from>
    <xdr:to>
      <xdr:col>3</xdr:col>
      <xdr:colOff>260350</xdr:colOff>
      <xdr:row>40</xdr:row>
      <xdr:rowOff>447675</xdr:rowOff>
    </xdr:to>
    <xdr:pic>
      <xdr:nvPicPr>
        <xdr:cNvPr id="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40</xdr:row>
      <xdr:rowOff>228600</xdr:rowOff>
    </xdr:from>
    <xdr:to>
      <xdr:col>3</xdr:col>
      <xdr:colOff>260350</xdr:colOff>
      <xdr:row>40</xdr:row>
      <xdr:rowOff>447675</xdr:rowOff>
    </xdr:to>
    <xdr:pic>
      <xdr:nvPicPr>
        <xdr:cNvPr id="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40</xdr:row>
      <xdr:rowOff>228600</xdr:rowOff>
    </xdr:from>
    <xdr:to>
      <xdr:col>3</xdr:col>
      <xdr:colOff>260350</xdr:colOff>
      <xdr:row>40</xdr:row>
      <xdr:rowOff>447675</xdr:rowOff>
    </xdr:to>
    <xdr:pic>
      <xdr:nvPicPr>
        <xdr:cNvPr id="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44</xdr:row>
      <xdr:rowOff>228600</xdr:rowOff>
    </xdr:from>
    <xdr:to>
      <xdr:col>3</xdr:col>
      <xdr:colOff>260350</xdr:colOff>
      <xdr:row>44</xdr:row>
      <xdr:rowOff>447675</xdr:rowOff>
    </xdr:to>
    <xdr:pic>
      <xdr:nvPicPr>
        <xdr:cNvPr id="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44</xdr:row>
      <xdr:rowOff>228600</xdr:rowOff>
    </xdr:from>
    <xdr:to>
      <xdr:col>3</xdr:col>
      <xdr:colOff>260350</xdr:colOff>
      <xdr:row>44</xdr:row>
      <xdr:rowOff>447675</xdr:rowOff>
    </xdr:to>
    <xdr:pic>
      <xdr:nvPicPr>
        <xdr:cNvPr id="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44</xdr:row>
      <xdr:rowOff>228600</xdr:rowOff>
    </xdr:from>
    <xdr:to>
      <xdr:col>3</xdr:col>
      <xdr:colOff>260350</xdr:colOff>
      <xdr:row>44</xdr:row>
      <xdr:rowOff>447675</xdr:rowOff>
    </xdr:to>
    <xdr:pic>
      <xdr:nvPicPr>
        <xdr:cNvPr id="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44</xdr:row>
      <xdr:rowOff>228600</xdr:rowOff>
    </xdr:from>
    <xdr:to>
      <xdr:col>3</xdr:col>
      <xdr:colOff>260350</xdr:colOff>
      <xdr:row>44</xdr:row>
      <xdr:rowOff>447675</xdr:rowOff>
    </xdr:to>
    <xdr:pic>
      <xdr:nvPicPr>
        <xdr:cNvPr id="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47</xdr:row>
      <xdr:rowOff>228600</xdr:rowOff>
    </xdr:from>
    <xdr:to>
      <xdr:col>3</xdr:col>
      <xdr:colOff>260350</xdr:colOff>
      <xdr:row>47</xdr:row>
      <xdr:rowOff>447675</xdr:rowOff>
    </xdr:to>
    <xdr:pic>
      <xdr:nvPicPr>
        <xdr:cNvPr id="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47</xdr:row>
      <xdr:rowOff>228600</xdr:rowOff>
    </xdr:from>
    <xdr:to>
      <xdr:col>3</xdr:col>
      <xdr:colOff>260350</xdr:colOff>
      <xdr:row>47</xdr:row>
      <xdr:rowOff>447675</xdr:rowOff>
    </xdr:to>
    <xdr:pic>
      <xdr:nvPicPr>
        <xdr:cNvPr id="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47</xdr:row>
      <xdr:rowOff>228600</xdr:rowOff>
    </xdr:from>
    <xdr:to>
      <xdr:col>3</xdr:col>
      <xdr:colOff>260350</xdr:colOff>
      <xdr:row>47</xdr:row>
      <xdr:rowOff>447675</xdr:rowOff>
    </xdr:to>
    <xdr:pic>
      <xdr:nvPicPr>
        <xdr:cNvPr id="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47</xdr:row>
      <xdr:rowOff>228600</xdr:rowOff>
    </xdr:from>
    <xdr:to>
      <xdr:col>3</xdr:col>
      <xdr:colOff>260350</xdr:colOff>
      <xdr:row>47</xdr:row>
      <xdr:rowOff>447675</xdr:rowOff>
    </xdr:to>
    <xdr:pic>
      <xdr:nvPicPr>
        <xdr:cNvPr id="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50</xdr:row>
      <xdr:rowOff>228600</xdr:rowOff>
    </xdr:from>
    <xdr:to>
      <xdr:col>3</xdr:col>
      <xdr:colOff>260350</xdr:colOff>
      <xdr:row>50</xdr:row>
      <xdr:rowOff>447675</xdr:rowOff>
    </xdr:to>
    <xdr:pic>
      <xdr:nvPicPr>
        <xdr:cNvPr id="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50</xdr:row>
      <xdr:rowOff>228600</xdr:rowOff>
    </xdr:from>
    <xdr:to>
      <xdr:col>3</xdr:col>
      <xdr:colOff>260350</xdr:colOff>
      <xdr:row>50</xdr:row>
      <xdr:rowOff>447675</xdr:rowOff>
    </xdr:to>
    <xdr:pic>
      <xdr:nvPicPr>
        <xdr:cNvPr id="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50</xdr:row>
      <xdr:rowOff>228600</xdr:rowOff>
    </xdr:from>
    <xdr:to>
      <xdr:col>3</xdr:col>
      <xdr:colOff>260350</xdr:colOff>
      <xdr:row>50</xdr:row>
      <xdr:rowOff>447675</xdr:rowOff>
    </xdr:to>
    <xdr:pic>
      <xdr:nvPicPr>
        <xdr:cNvPr id="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50</xdr:row>
      <xdr:rowOff>228600</xdr:rowOff>
    </xdr:from>
    <xdr:to>
      <xdr:col>3</xdr:col>
      <xdr:colOff>260350</xdr:colOff>
      <xdr:row>50</xdr:row>
      <xdr:rowOff>447675</xdr:rowOff>
    </xdr:to>
    <xdr:pic>
      <xdr:nvPicPr>
        <xdr:cNvPr id="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53</xdr:row>
      <xdr:rowOff>228600</xdr:rowOff>
    </xdr:from>
    <xdr:to>
      <xdr:col>3</xdr:col>
      <xdr:colOff>260350</xdr:colOff>
      <xdr:row>53</xdr:row>
      <xdr:rowOff>447675</xdr:rowOff>
    </xdr:to>
    <xdr:pic>
      <xdr:nvPicPr>
        <xdr:cNvPr id="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53</xdr:row>
      <xdr:rowOff>228600</xdr:rowOff>
    </xdr:from>
    <xdr:to>
      <xdr:col>3</xdr:col>
      <xdr:colOff>260350</xdr:colOff>
      <xdr:row>53</xdr:row>
      <xdr:rowOff>447675</xdr:rowOff>
    </xdr:to>
    <xdr:pic>
      <xdr:nvPicPr>
        <xdr:cNvPr id="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53</xdr:row>
      <xdr:rowOff>228600</xdr:rowOff>
    </xdr:from>
    <xdr:to>
      <xdr:col>3</xdr:col>
      <xdr:colOff>260350</xdr:colOff>
      <xdr:row>53</xdr:row>
      <xdr:rowOff>447675</xdr:rowOff>
    </xdr:to>
    <xdr:pic>
      <xdr:nvPicPr>
        <xdr:cNvPr id="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53</xdr:row>
      <xdr:rowOff>228600</xdr:rowOff>
    </xdr:from>
    <xdr:to>
      <xdr:col>3</xdr:col>
      <xdr:colOff>260350</xdr:colOff>
      <xdr:row>53</xdr:row>
      <xdr:rowOff>447675</xdr:rowOff>
    </xdr:to>
    <xdr:pic>
      <xdr:nvPicPr>
        <xdr:cNvPr id="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56</xdr:row>
      <xdr:rowOff>228600</xdr:rowOff>
    </xdr:from>
    <xdr:to>
      <xdr:col>3</xdr:col>
      <xdr:colOff>260350</xdr:colOff>
      <xdr:row>56</xdr:row>
      <xdr:rowOff>447675</xdr:rowOff>
    </xdr:to>
    <xdr:pic>
      <xdr:nvPicPr>
        <xdr:cNvPr id="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56</xdr:row>
      <xdr:rowOff>228600</xdr:rowOff>
    </xdr:from>
    <xdr:to>
      <xdr:col>3</xdr:col>
      <xdr:colOff>260350</xdr:colOff>
      <xdr:row>56</xdr:row>
      <xdr:rowOff>447675</xdr:rowOff>
    </xdr:to>
    <xdr:pic>
      <xdr:nvPicPr>
        <xdr:cNvPr id="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56</xdr:row>
      <xdr:rowOff>228600</xdr:rowOff>
    </xdr:from>
    <xdr:to>
      <xdr:col>3</xdr:col>
      <xdr:colOff>260350</xdr:colOff>
      <xdr:row>56</xdr:row>
      <xdr:rowOff>447675</xdr:rowOff>
    </xdr:to>
    <xdr:pic>
      <xdr:nvPicPr>
        <xdr:cNvPr id="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56</xdr:row>
      <xdr:rowOff>228600</xdr:rowOff>
    </xdr:from>
    <xdr:to>
      <xdr:col>3</xdr:col>
      <xdr:colOff>260350</xdr:colOff>
      <xdr:row>56</xdr:row>
      <xdr:rowOff>447675</xdr:rowOff>
    </xdr:to>
    <xdr:pic>
      <xdr:nvPicPr>
        <xdr:cNvPr id="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59</xdr:row>
      <xdr:rowOff>228600</xdr:rowOff>
    </xdr:from>
    <xdr:to>
      <xdr:col>3</xdr:col>
      <xdr:colOff>260350</xdr:colOff>
      <xdr:row>59</xdr:row>
      <xdr:rowOff>447675</xdr:rowOff>
    </xdr:to>
    <xdr:pic>
      <xdr:nvPicPr>
        <xdr:cNvPr id="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59</xdr:row>
      <xdr:rowOff>228600</xdr:rowOff>
    </xdr:from>
    <xdr:to>
      <xdr:col>3</xdr:col>
      <xdr:colOff>260350</xdr:colOff>
      <xdr:row>59</xdr:row>
      <xdr:rowOff>447675</xdr:rowOff>
    </xdr:to>
    <xdr:pic>
      <xdr:nvPicPr>
        <xdr:cNvPr id="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59</xdr:row>
      <xdr:rowOff>228600</xdr:rowOff>
    </xdr:from>
    <xdr:to>
      <xdr:col>3</xdr:col>
      <xdr:colOff>260350</xdr:colOff>
      <xdr:row>59</xdr:row>
      <xdr:rowOff>447675</xdr:rowOff>
    </xdr:to>
    <xdr:pic>
      <xdr:nvPicPr>
        <xdr:cNvPr id="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59</xdr:row>
      <xdr:rowOff>228600</xdr:rowOff>
    </xdr:from>
    <xdr:to>
      <xdr:col>3</xdr:col>
      <xdr:colOff>260350</xdr:colOff>
      <xdr:row>59</xdr:row>
      <xdr:rowOff>447675</xdr:rowOff>
    </xdr:to>
    <xdr:pic>
      <xdr:nvPicPr>
        <xdr:cNvPr id="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63</xdr:row>
      <xdr:rowOff>228600</xdr:rowOff>
    </xdr:from>
    <xdr:to>
      <xdr:col>3</xdr:col>
      <xdr:colOff>260350</xdr:colOff>
      <xdr:row>63</xdr:row>
      <xdr:rowOff>447675</xdr:rowOff>
    </xdr:to>
    <xdr:pic>
      <xdr:nvPicPr>
        <xdr:cNvPr id="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63</xdr:row>
      <xdr:rowOff>228600</xdr:rowOff>
    </xdr:from>
    <xdr:to>
      <xdr:col>3</xdr:col>
      <xdr:colOff>260350</xdr:colOff>
      <xdr:row>63</xdr:row>
      <xdr:rowOff>447675</xdr:rowOff>
    </xdr:to>
    <xdr:pic>
      <xdr:nvPicPr>
        <xdr:cNvPr id="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63</xdr:row>
      <xdr:rowOff>228600</xdr:rowOff>
    </xdr:from>
    <xdr:to>
      <xdr:col>3</xdr:col>
      <xdr:colOff>260350</xdr:colOff>
      <xdr:row>63</xdr:row>
      <xdr:rowOff>447675</xdr:rowOff>
    </xdr:to>
    <xdr:pic>
      <xdr:nvPicPr>
        <xdr:cNvPr id="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63</xdr:row>
      <xdr:rowOff>228600</xdr:rowOff>
    </xdr:from>
    <xdr:to>
      <xdr:col>3</xdr:col>
      <xdr:colOff>260350</xdr:colOff>
      <xdr:row>63</xdr:row>
      <xdr:rowOff>447675</xdr:rowOff>
    </xdr:to>
    <xdr:pic>
      <xdr:nvPicPr>
        <xdr:cNvPr id="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66</xdr:row>
      <xdr:rowOff>228600</xdr:rowOff>
    </xdr:from>
    <xdr:to>
      <xdr:col>3</xdr:col>
      <xdr:colOff>260350</xdr:colOff>
      <xdr:row>66</xdr:row>
      <xdr:rowOff>447675</xdr:rowOff>
    </xdr:to>
    <xdr:pic>
      <xdr:nvPicPr>
        <xdr:cNvPr id="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66</xdr:row>
      <xdr:rowOff>228600</xdr:rowOff>
    </xdr:from>
    <xdr:to>
      <xdr:col>3</xdr:col>
      <xdr:colOff>260350</xdr:colOff>
      <xdr:row>66</xdr:row>
      <xdr:rowOff>447675</xdr:rowOff>
    </xdr:to>
    <xdr:pic>
      <xdr:nvPicPr>
        <xdr:cNvPr id="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66</xdr:row>
      <xdr:rowOff>228600</xdr:rowOff>
    </xdr:from>
    <xdr:to>
      <xdr:col>3</xdr:col>
      <xdr:colOff>260350</xdr:colOff>
      <xdr:row>66</xdr:row>
      <xdr:rowOff>447675</xdr:rowOff>
    </xdr:to>
    <xdr:pic>
      <xdr:nvPicPr>
        <xdr:cNvPr id="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66</xdr:row>
      <xdr:rowOff>228600</xdr:rowOff>
    </xdr:from>
    <xdr:to>
      <xdr:col>3</xdr:col>
      <xdr:colOff>260350</xdr:colOff>
      <xdr:row>66</xdr:row>
      <xdr:rowOff>447675</xdr:rowOff>
    </xdr:to>
    <xdr:pic>
      <xdr:nvPicPr>
        <xdr:cNvPr id="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69</xdr:row>
      <xdr:rowOff>228600</xdr:rowOff>
    </xdr:from>
    <xdr:to>
      <xdr:col>3</xdr:col>
      <xdr:colOff>260350</xdr:colOff>
      <xdr:row>69</xdr:row>
      <xdr:rowOff>447675</xdr:rowOff>
    </xdr:to>
    <xdr:pic>
      <xdr:nvPicPr>
        <xdr:cNvPr id="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69</xdr:row>
      <xdr:rowOff>228600</xdr:rowOff>
    </xdr:from>
    <xdr:to>
      <xdr:col>3</xdr:col>
      <xdr:colOff>260350</xdr:colOff>
      <xdr:row>69</xdr:row>
      <xdr:rowOff>447675</xdr:rowOff>
    </xdr:to>
    <xdr:pic>
      <xdr:nvPicPr>
        <xdr:cNvPr id="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69</xdr:row>
      <xdr:rowOff>228600</xdr:rowOff>
    </xdr:from>
    <xdr:to>
      <xdr:col>3</xdr:col>
      <xdr:colOff>260350</xdr:colOff>
      <xdr:row>69</xdr:row>
      <xdr:rowOff>447675</xdr:rowOff>
    </xdr:to>
    <xdr:pic>
      <xdr:nvPicPr>
        <xdr:cNvPr id="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69</xdr:row>
      <xdr:rowOff>228600</xdr:rowOff>
    </xdr:from>
    <xdr:to>
      <xdr:col>3</xdr:col>
      <xdr:colOff>260350</xdr:colOff>
      <xdr:row>69</xdr:row>
      <xdr:rowOff>447675</xdr:rowOff>
    </xdr:to>
    <xdr:pic>
      <xdr:nvPicPr>
        <xdr:cNvPr id="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72</xdr:row>
      <xdr:rowOff>228600</xdr:rowOff>
    </xdr:from>
    <xdr:to>
      <xdr:col>3</xdr:col>
      <xdr:colOff>260350</xdr:colOff>
      <xdr:row>72</xdr:row>
      <xdr:rowOff>447675</xdr:rowOff>
    </xdr:to>
    <xdr:pic>
      <xdr:nvPicPr>
        <xdr:cNvPr id="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72</xdr:row>
      <xdr:rowOff>228600</xdr:rowOff>
    </xdr:from>
    <xdr:to>
      <xdr:col>3</xdr:col>
      <xdr:colOff>260350</xdr:colOff>
      <xdr:row>72</xdr:row>
      <xdr:rowOff>447675</xdr:rowOff>
    </xdr:to>
    <xdr:pic>
      <xdr:nvPicPr>
        <xdr:cNvPr id="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72</xdr:row>
      <xdr:rowOff>228600</xdr:rowOff>
    </xdr:from>
    <xdr:to>
      <xdr:col>3</xdr:col>
      <xdr:colOff>260350</xdr:colOff>
      <xdr:row>72</xdr:row>
      <xdr:rowOff>447675</xdr:rowOff>
    </xdr:to>
    <xdr:pic>
      <xdr:nvPicPr>
        <xdr:cNvPr id="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72</xdr:row>
      <xdr:rowOff>228600</xdr:rowOff>
    </xdr:from>
    <xdr:to>
      <xdr:col>3</xdr:col>
      <xdr:colOff>260350</xdr:colOff>
      <xdr:row>72</xdr:row>
      <xdr:rowOff>447675</xdr:rowOff>
    </xdr:to>
    <xdr:pic>
      <xdr:nvPicPr>
        <xdr:cNvPr id="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75</xdr:row>
      <xdr:rowOff>228600</xdr:rowOff>
    </xdr:from>
    <xdr:to>
      <xdr:col>3</xdr:col>
      <xdr:colOff>260350</xdr:colOff>
      <xdr:row>75</xdr:row>
      <xdr:rowOff>447675</xdr:rowOff>
    </xdr:to>
    <xdr:pic>
      <xdr:nvPicPr>
        <xdr:cNvPr id="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75</xdr:row>
      <xdr:rowOff>228600</xdr:rowOff>
    </xdr:from>
    <xdr:to>
      <xdr:col>3</xdr:col>
      <xdr:colOff>260350</xdr:colOff>
      <xdr:row>75</xdr:row>
      <xdr:rowOff>447675</xdr:rowOff>
    </xdr:to>
    <xdr:pic>
      <xdr:nvPicPr>
        <xdr:cNvPr id="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75</xdr:row>
      <xdr:rowOff>228600</xdr:rowOff>
    </xdr:from>
    <xdr:to>
      <xdr:col>3</xdr:col>
      <xdr:colOff>260350</xdr:colOff>
      <xdr:row>75</xdr:row>
      <xdr:rowOff>447675</xdr:rowOff>
    </xdr:to>
    <xdr:pic>
      <xdr:nvPicPr>
        <xdr:cNvPr id="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75</xdr:row>
      <xdr:rowOff>228600</xdr:rowOff>
    </xdr:from>
    <xdr:to>
      <xdr:col>3</xdr:col>
      <xdr:colOff>260350</xdr:colOff>
      <xdr:row>75</xdr:row>
      <xdr:rowOff>447675</xdr:rowOff>
    </xdr:to>
    <xdr:pic>
      <xdr:nvPicPr>
        <xdr:cNvPr id="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78</xdr:row>
      <xdr:rowOff>228600</xdr:rowOff>
    </xdr:from>
    <xdr:to>
      <xdr:col>3</xdr:col>
      <xdr:colOff>260350</xdr:colOff>
      <xdr:row>78</xdr:row>
      <xdr:rowOff>447675</xdr:rowOff>
    </xdr:to>
    <xdr:pic>
      <xdr:nvPicPr>
        <xdr:cNvPr id="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78</xdr:row>
      <xdr:rowOff>228600</xdr:rowOff>
    </xdr:from>
    <xdr:to>
      <xdr:col>3</xdr:col>
      <xdr:colOff>260350</xdr:colOff>
      <xdr:row>78</xdr:row>
      <xdr:rowOff>447675</xdr:rowOff>
    </xdr:to>
    <xdr:pic>
      <xdr:nvPicPr>
        <xdr:cNvPr id="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78</xdr:row>
      <xdr:rowOff>228600</xdr:rowOff>
    </xdr:from>
    <xdr:to>
      <xdr:col>3</xdr:col>
      <xdr:colOff>260350</xdr:colOff>
      <xdr:row>78</xdr:row>
      <xdr:rowOff>447675</xdr:rowOff>
    </xdr:to>
    <xdr:pic>
      <xdr:nvPicPr>
        <xdr:cNvPr id="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78</xdr:row>
      <xdr:rowOff>228600</xdr:rowOff>
    </xdr:from>
    <xdr:to>
      <xdr:col>3</xdr:col>
      <xdr:colOff>260350</xdr:colOff>
      <xdr:row>78</xdr:row>
      <xdr:rowOff>447675</xdr:rowOff>
    </xdr:to>
    <xdr:pic>
      <xdr:nvPicPr>
        <xdr:cNvPr id="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81</xdr:row>
      <xdr:rowOff>228600</xdr:rowOff>
    </xdr:from>
    <xdr:to>
      <xdr:col>3</xdr:col>
      <xdr:colOff>260350</xdr:colOff>
      <xdr:row>81</xdr:row>
      <xdr:rowOff>447675</xdr:rowOff>
    </xdr:to>
    <xdr:pic>
      <xdr:nvPicPr>
        <xdr:cNvPr id="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81</xdr:row>
      <xdr:rowOff>228600</xdr:rowOff>
    </xdr:from>
    <xdr:to>
      <xdr:col>3</xdr:col>
      <xdr:colOff>260350</xdr:colOff>
      <xdr:row>81</xdr:row>
      <xdr:rowOff>447675</xdr:rowOff>
    </xdr:to>
    <xdr:pic>
      <xdr:nvPicPr>
        <xdr:cNvPr id="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81</xdr:row>
      <xdr:rowOff>228600</xdr:rowOff>
    </xdr:from>
    <xdr:to>
      <xdr:col>3</xdr:col>
      <xdr:colOff>260350</xdr:colOff>
      <xdr:row>81</xdr:row>
      <xdr:rowOff>447675</xdr:rowOff>
    </xdr:to>
    <xdr:pic>
      <xdr:nvPicPr>
        <xdr:cNvPr id="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81</xdr:row>
      <xdr:rowOff>228600</xdr:rowOff>
    </xdr:from>
    <xdr:to>
      <xdr:col>3</xdr:col>
      <xdr:colOff>260350</xdr:colOff>
      <xdr:row>81</xdr:row>
      <xdr:rowOff>447675</xdr:rowOff>
    </xdr:to>
    <xdr:pic>
      <xdr:nvPicPr>
        <xdr:cNvPr id="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84</xdr:row>
      <xdr:rowOff>228600</xdr:rowOff>
    </xdr:from>
    <xdr:to>
      <xdr:col>3</xdr:col>
      <xdr:colOff>260350</xdr:colOff>
      <xdr:row>84</xdr:row>
      <xdr:rowOff>447675</xdr:rowOff>
    </xdr:to>
    <xdr:pic>
      <xdr:nvPicPr>
        <xdr:cNvPr id="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84</xdr:row>
      <xdr:rowOff>228600</xdr:rowOff>
    </xdr:from>
    <xdr:to>
      <xdr:col>3</xdr:col>
      <xdr:colOff>260350</xdr:colOff>
      <xdr:row>84</xdr:row>
      <xdr:rowOff>447675</xdr:rowOff>
    </xdr:to>
    <xdr:pic>
      <xdr:nvPicPr>
        <xdr:cNvPr id="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84</xdr:row>
      <xdr:rowOff>228600</xdr:rowOff>
    </xdr:from>
    <xdr:to>
      <xdr:col>3</xdr:col>
      <xdr:colOff>260350</xdr:colOff>
      <xdr:row>84</xdr:row>
      <xdr:rowOff>447675</xdr:rowOff>
    </xdr:to>
    <xdr:pic>
      <xdr:nvPicPr>
        <xdr:cNvPr id="1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84</xdr:row>
      <xdr:rowOff>228600</xdr:rowOff>
    </xdr:from>
    <xdr:to>
      <xdr:col>3</xdr:col>
      <xdr:colOff>260350</xdr:colOff>
      <xdr:row>84</xdr:row>
      <xdr:rowOff>447675</xdr:rowOff>
    </xdr:to>
    <xdr:pic>
      <xdr:nvPicPr>
        <xdr:cNvPr id="1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1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1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1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1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90</xdr:row>
      <xdr:rowOff>228600</xdr:rowOff>
    </xdr:from>
    <xdr:to>
      <xdr:col>3</xdr:col>
      <xdr:colOff>260350</xdr:colOff>
      <xdr:row>90</xdr:row>
      <xdr:rowOff>447675</xdr:rowOff>
    </xdr:to>
    <xdr:pic>
      <xdr:nvPicPr>
        <xdr:cNvPr id="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90</xdr:row>
      <xdr:rowOff>228600</xdr:rowOff>
    </xdr:from>
    <xdr:to>
      <xdr:col>3</xdr:col>
      <xdr:colOff>260350</xdr:colOff>
      <xdr:row>90</xdr:row>
      <xdr:rowOff>447675</xdr:rowOff>
    </xdr:to>
    <xdr:pic>
      <xdr:nvPicPr>
        <xdr:cNvPr id="1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90</xdr:row>
      <xdr:rowOff>228600</xdr:rowOff>
    </xdr:from>
    <xdr:to>
      <xdr:col>3</xdr:col>
      <xdr:colOff>260350</xdr:colOff>
      <xdr:row>90</xdr:row>
      <xdr:rowOff>447675</xdr:rowOff>
    </xdr:to>
    <xdr:pic>
      <xdr:nvPicPr>
        <xdr:cNvPr id="1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90</xdr:row>
      <xdr:rowOff>228600</xdr:rowOff>
    </xdr:from>
    <xdr:to>
      <xdr:col>3</xdr:col>
      <xdr:colOff>260350</xdr:colOff>
      <xdr:row>90</xdr:row>
      <xdr:rowOff>447675</xdr:rowOff>
    </xdr:to>
    <xdr:pic>
      <xdr:nvPicPr>
        <xdr:cNvPr id="1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93</xdr:row>
      <xdr:rowOff>228600</xdr:rowOff>
    </xdr:from>
    <xdr:to>
      <xdr:col>3</xdr:col>
      <xdr:colOff>260350</xdr:colOff>
      <xdr:row>93</xdr:row>
      <xdr:rowOff>447675</xdr:rowOff>
    </xdr:to>
    <xdr:pic>
      <xdr:nvPicPr>
        <xdr:cNvPr id="1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93</xdr:row>
      <xdr:rowOff>228600</xdr:rowOff>
    </xdr:from>
    <xdr:to>
      <xdr:col>3</xdr:col>
      <xdr:colOff>260350</xdr:colOff>
      <xdr:row>93</xdr:row>
      <xdr:rowOff>447675</xdr:rowOff>
    </xdr:to>
    <xdr:pic>
      <xdr:nvPicPr>
        <xdr:cNvPr id="1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93</xdr:row>
      <xdr:rowOff>228600</xdr:rowOff>
    </xdr:from>
    <xdr:to>
      <xdr:col>3</xdr:col>
      <xdr:colOff>260350</xdr:colOff>
      <xdr:row>93</xdr:row>
      <xdr:rowOff>447675</xdr:rowOff>
    </xdr:to>
    <xdr:pic>
      <xdr:nvPicPr>
        <xdr:cNvPr id="1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93</xdr:row>
      <xdr:rowOff>228600</xdr:rowOff>
    </xdr:from>
    <xdr:to>
      <xdr:col>3</xdr:col>
      <xdr:colOff>260350</xdr:colOff>
      <xdr:row>93</xdr:row>
      <xdr:rowOff>447675</xdr:rowOff>
    </xdr:to>
    <xdr:pic>
      <xdr:nvPicPr>
        <xdr:cNvPr id="1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</xdr:row>
      <xdr:rowOff>228600</xdr:rowOff>
    </xdr:from>
    <xdr:to>
      <xdr:col>3</xdr:col>
      <xdr:colOff>260350</xdr:colOff>
      <xdr:row>96</xdr:row>
      <xdr:rowOff>447675</xdr:rowOff>
    </xdr:to>
    <xdr:pic>
      <xdr:nvPicPr>
        <xdr:cNvPr id="1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</xdr:row>
      <xdr:rowOff>228600</xdr:rowOff>
    </xdr:from>
    <xdr:to>
      <xdr:col>3</xdr:col>
      <xdr:colOff>260350</xdr:colOff>
      <xdr:row>96</xdr:row>
      <xdr:rowOff>447675</xdr:rowOff>
    </xdr:to>
    <xdr:pic>
      <xdr:nvPicPr>
        <xdr:cNvPr id="1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</xdr:row>
      <xdr:rowOff>228600</xdr:rowOff>
    </xdr:from>
    <xdr:to>
      <xdr:col>3</xdr:col>
      <xdr:colOff>260350</xdr:colOff>
      <xdr:row>96</xdr:row>
      <xdr:rowOff>447675</xdr:rowOff>
    </xdr:to>
    <xdr:pic>
      <xdr:nvPicPr>
        <xdr:cNvPr id="1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</xdr:row>
      <xdr:rowOff>228600</xdr:rowOff>
    </xdr:from>
    <xdr:to>
      <xdr:col>3</xdr:col>
      <xdr:colOff>260350</xdr:colOff>
      <xdr:row>96</xdr:row>
      <xdr:rowOff>447675</xdr:rowOff>
    </xdr:to>
    <xdr:pic>
      <xdr:nvPicPr>
        <xdr:cNvPr id="1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100</xdr:row>
      <xdr:rowOff>228600</xdr:rowOff>
    </xdr:from>
    <xdr:to>
      <xdr:col>3</xdr:col>
      <xdr:colOff>260350</xdr:colOff>
      <xdr:row>100</xdr:row>
      <xdr:rowOff>447675</xdr:rowOff>
    </xdr:to>
    <xdr:pic>
      <xdr:nvPicPr>
        <xdr:cNvPr id="1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100</xdr:row>
      <xdr:rowOff>228600</xdr:rowOff>
    </xdr:from>
    <xdr:to>
      <xdr:col>3</xdr:col>
      <xdr:colOff>260350</xdr:colOff>
      <xdr:row>100</xdr:row>
      <xdr:rowOff>447675</xdr:rowOff>
    </xdr:to>
    <xdr:pic>
      <xdr:nvPicPr>
        <xdr:cNvPr id="1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100</xdr:row>
      <xdr:rowOff>228600</xdr:rowOff>
    </xdr:from>
    <xdr:to>
      <xdr:col>3</xdr:col>
      <xdr:colOff>260350</xdr:colOff>
      <xdr:row>100</xdr:row>
      <xdr:rowOff>447675</xdr:rowOff>
    </xdr:to>
    <xdr:pic>
      <xdr:nvPicPr>
        <xdr:cNvPr id="1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100</xdr:row>
      <xdr:rowOff>228600</xdr:rowOff>
    </xdr:from>
    <xdr:to>
      <xdr:col>3</xdr:col>
      <xdr:colOff>260350</xdr:colOff>
      <xdr:row>100</xdr:row>
      <xdr:rowOff>447675</xdr:rowOff>
    </xdr:to>
    <xdr:pic>
      <xdr:nvPicPr>
        <xdr:cNvPr id="1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103</xdr:row>
      <xdr:rowOff>228600</xdr:rowOff>
    </xdr:from>
    <xdr:to>
      <xdr:col>3</xdr:col>
      <xdr:colOff>260350</xdr:colOff>
      <xdr:row>103</xdr:row>
      <xdr:rowOff>447675</xdr:rowOff>
    </xdr:to>
    <xdr:pic>
      <xdr:nvPicPr>
        <xdr:cNvPr id="1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103</xdr:row>
      <xdr:rowOff>228600</xdr:rowOff>
    </xdr:from>
    <xdr:to>
      <xdr:col>3</xdr:col>
      <xdr:colOff>260350</xdr:colOff>
      <xdr:row>103</xdr:row>
      <xdr:rowOff>447675</xdr:rowOff>
    </xdr:to>
    <xdr:pic>
      <xdr:nvPicPr>
        <xdr:cNvPr id="1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103</xdr:row>
      <xdr:rowOff>228600</xdr:rowOff>
    </xdr:from>
    <xdr:to>
      <xdr:col>3</xdr:col>
      <xdr:colOff>260350</xdr:colOff>
      <xdr:row>103</xdr:row>
      <xdr:rowOff>447675</xdr:rowOff>
    </xdr:to>
    <xdr:pic>
      <xdr:nvPicPr>
        <xdr:cNvPr id="1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103</xdr:row>
      <xdr:rowOff>228600</xdr:rowOff>
    </xdr:from>
    <xdr:to>
      <xdr:col>3</xdr:col>
      <xdr:colOff>260350</xdr:colOff>
      <xdr:row>103</xdr:row>
      <xdr:rowOff>447675</xdr:rowOff>
    </xdr:to>
    <xdr:pic>
      <xdr:nvPicPr>
        <xdr:cNvPr id="1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106</xdr:row>
      <xdr:rowOff>228600</xdr:rowOff>
    </xdr:from>
    <xdr:to>
      <xdr:col>3</xdr:col>
      <xdr:colOff>260350</xdr:colOff>
      <xdr:row>106</xdr:row>
      <xdr:rowOff>447675</xdr:rowOff>
    </xdr:to>
    <xdr:pic>
      <xdr:nvPicPr>
        <xdr:cNvPr id="1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106</xdr:row>
      <xdr:rowOff>228600</xdr:rowOff>
    </xdr:from>
    <xdr:to>
      <xdr:col>3</xdr:col>
      <xdr:colOff>260350</xdr:colOff>
      <xdr:row>106</xdr:row>
      <xdr:rowOff>447675</xdr:rowOff>
    </xdr:to>
    <xdr:pic>
      <xdr:nvPicPr>
        <xdr:cNvPr id="1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106</xdr:row>
      <xdr:rowOff>228600</xdr:rowOff>
    </xdr:from>
    <xdr:to>
      <xdr:col>3</xdr:col>
      <xdr:colOff>260350</xdr:colOff>
      <xdr:row>106</xdr:row>
      <xdr:rowOff>447675</xdr:rowOff>
    </xdr:to>
    <xdr:pic>
      <xdr:nvPicPr>
        <xdr:cNvPr id="1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106</xdr:row>
      <xdr:rowOff>228600</xdr:rowOff>
    </xdr:from>
    <xdr:to>
      <xdr:col>3</xdr:col>
      <xdr:colOff>260350</xdr:colOff>
      <xdr:row>106</xdr:row>
      <xdr:rowOff>447675</xdr:rowOff>
    </xdr:to>
    <xdr:pic>
      <xdr:nvPicPr>
        <xdr:cNvPr id="1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109</xdr:row>
      <xdr:rowOff>228600</xdr:rowOff>
    </xdr:from>
    <xdr:to>
      <xdr:col>3</xdr:col>
      <xdr:colOff>260350</xdr:colOff>
      <xdr:row>109</xdr:row>
      <xdr:rowOff>447675</xdr:rowOff>
    </xdr:to>
    <xdr:pic>
      <xdr:nvPicPr>
        <xdr:cNvPr id="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109</xdr:row>
      <xdr:rowOff>228600</xdr:rowOff>
    </xdr:from>
    <xdr:to>
      <xdr:col>3</xdr:col>
      <xdr:colOff>260350</xdr:colOff>
      <xdr:row>109</xdr:row>
      <xdr:rowOff>447675</xdr:rowOff>
    </xdr:to>
    <xdr:pic>
      <xdr:nvPicPr>
        <xdr:cNvPr id="1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109</xdr:row>
      <xdr:rowOff>228600</xdr:rowOff>
    </xdr:from>
    <xdr:to>
      <xdr:col>3</xdr:col>
      <xdr:colOff>260350</xdr:colOff>
      <xdr:row>109</xdr:row>
      <xdr:rowOff>447675</xdr:rowOff>
    </xdr:to>
    <xdr:pic>
      <xdr:nvPicPr>
        <xdr:cNvPr id="1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109</xdr:row>
      <xdr:rowOff>228600</xdr:rowOff>
    </xdr:from>
    <xdr:to>
      <xdr:col>3</xdr:col>
      <xdr:colOff>260350</xdr:colOff>
      <xdr:row>109</xdr:row>
      <xdr:rowOff>447675</xdr:rowOff>
    </xdr:to>
    <xdr:pic>
      <xdr:nvPicPr>
        <xdr:cNvPr id="1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112</xdr:row>
      <xdr:rowOff>228600</xdr:rowOff>
    </xdr:from>
    <xdr:to>
      <xdr:col>3</xdr:col>
      <xdr:colOff>260350</xdr:colOff>
      <xdr:row>112</xdr:row>
      <xdr:rowOff>447675</xdr:rowOff>
    </xdr:to>
    <xdr:pic>
      <xdr:nvPicPr>
        <xdr:cNvPr id="1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112</xdr:row>
      <xdr:rowOff>228600</xdr:rowOff>
    </xdr:from>
    <xdr:to>
      <xdr:col>3</xdr:col>
      <xdr:colOff>260350</xdr:colOff>
      <xdr:row>112</xdr:row>
      <xdr:rowOff>447675</xdr:rowOff>
    </xdr:to>
    <xdr:pic>
      <xdr:nvPicPr>
        <xdr:cNvPr id="1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112</xdr:row>
      <xdr:rowOff>228600</xdr:rowOff>
    </xdr:from>
    <xdr:to>
      <xdr:col>3</xdr:col>
      <xdr:colOff>260350</xdr:colOff>
      <xdr:row>112</xdr:row>
      <xdr:rowOff>447675</xdr:rowOff>
    </xdr:to>
    <xdr:pic>
      <xdr:nvPicPr>
        <xdr:cNvPr id="1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112</xdr:row>
      <xdr:rowOff>228600</xdr:rowOff>
    </xdr:from>
    <xdr:to>
      <xdr:col>3</xdr:col>
      <xdr:colOff>260350</xdr:colOff>
      <xdr:row>112</xdr:row>
      <xdr:rowOff>447675</xdr:rowOff>
    </xdr:to>
    <xdr:pic>
      <xdr:nvPicPr>
        <xdr:cNvPr id="1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115</xdr:row>
      <xdr:rowOff>228600</xdr:rowOff>
    </xdr:from>
    <xdr:to>
      <xdr:col>3</xdr:col>
      <xdr:colOff>260350</xdr:colOff>
      <xdr:row>115</xdr:row>
      <xdr:rowOff>447675</xdr:rowOff>
    </xdr:to>
    <xdr:pic>
      <xdr:nvPicPr>
        <xdr:cNvPr id="1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115</xdr:row>
      <xdr:rowOff>228600</xdr:rowOff>
    </xdr:from>
    <xdr:to>
      <xdr:col>3</xdr:col>
      <xdr:colOff>260350</xdr:colOff>
      <xdr:row>115</xdr:row>
      <xdr:rowOff>447675</xdr:rowOff>
    </xdr:to>
    <xdr:pic>
      <xdr:nvPicPr>
        <xdr:cNvPr id="1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115</xdr:row>
      <xdr:rowOff>228600</xdr:rowOff>
    </xdr:from>
    <xdr:to>
      <xdr:col>3</xdr:col>
      <xdr:colOff>260350</xdr:colOff>
      <xdr:row>115</xdr:row>
      <xdr:rowOff>447675</xdr:rowOff>
    </xdr:to>
    <xdr:pic>
      <xdr:nvPicPr>
        <xdr:cNvPr id="1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115</xdr:row>
      <xdr:rowOff>228600</xdr:rowOff>
    </xdr:from>
    <xdr:to>
      <xdr:col>3</xdr:col>
      <xdr:colOff>260350</xdr:colOff>
      <xdr:row>115</xdr:row>
      <xdr:rowOff>447675</xdr:rowOff>
    </xdr:to>
    <xdr:pic>
      <xdr:nvPicPr>
        <xdr:cNvPr id="1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118</xdr:row>
      <xdr:rowOff>228600</xdr:rowOff>
    </xdr:from>
    <xdr:to>
      <xdr:col>3</xdr:col>
      <xdr:colOff>260350</xdr:colOff>
      <xdr:row>118</xdr:row>
      <xdr:rowOff>447675</xdr:rowOff>
    </xdr:to>
    <xdr:pic>
      <xdr:nvPicPr>
        <xdr:cNvPr id="1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118</xdr:row>
      <xdr:rowOff>228600</xdr:rowOff>
    </xdr:from>
    <xdr:to>
      <xdr:col>3</xdr:col>
      <xdr:colOff>260350</xdr:colOff>
      <xdr:row>118</xdr:row>
      <xdr:rowOff>447675</xdr:rowOff>
    </xdr:to>
    <xdr:pic>
      <xdr:nvPicPr>
        <xdr:cNvPr id="1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118</xdr:row>
      <xdr:rowOff>228600</xdr:rowOff>
    </xdr:from>
    <xdr:to>
      <xdr:col>3</xdr:col>
      <xdr:colOff>260350</xdr:colOff>
      <xdr:row>118</xdr:row>
      <xdr:rowOff>447675</xdr:rowOff>
    </xdr:to>
    <xdr:pic>
      <xdr:nvPicPr>
        <xdr:cNvPr id="1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118</xdr:row>
      <xdr:rowOff>228600</xdr:rowOff>
    </xdr:from>
    <xdr:to>
      <xdr:col>3</xdr:col>
      <xdr:colOff>260350</xdr:colOff>
      <xdr:row>118</xdr:row>
      <xdr:rowOff>447675</xdr:rowOff>
    </xdr:to>
    <xdr:pic>
      <xdr:nvPicPr>
        <xdr:cNvPr id="1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121</xdr:row>
      <xdr:rowOff>228600</xdr:rowOff>
    </xdr:from>
    <xdr:to>
      <xdr:col>3</xdr:col>
      <xdr:colOff>260350</xdr:colOff>
      <xdr:row>121</xdr:row>
      <xdr:rowOff>447675</xdr:rowOff>
    </xdr:to>
    <xdr:pic>
      <xdr:nvPicPr>
        <xdr:cNvPr id="1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121</xdr:row>
      <xdr:rowOff>228600</xdr:rowOff>
    </xdr:from>
    <xdr:to>
      <xdr:col>3</xdr:col>
      <xdr:colOff>260350</xdr:colOff>
      <xdr:row>121</xdr:row>
      <xdr:rowOff>447675</xdr:rowOff>
    </xdr:to>
    <xdr:pic>
      <xdr:nvPicPr>
        <xdr:cNvPr id="1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121</xdr:row>
      <xdr:rowOff>228600</xdr:rowOff>
    </xdr:from>
    <xdr:to>
      <xdr:col>3</xdr:col>
      <xdr:colOff>260350</xdr:colOff>
      <xdr:row>121</xdr:row>
      <xdr:rowOff>447675</xdr:rowOff>
    </xdr:to>
    <xdr:pic>
      <xdr:nvPicPr>
        <xdr:cNvPr id="1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121</xdr:row>
      <xdr:rowOff>228600</xdr:rowOff>
    </xdr:from>
    <xdr:to>
      <xdr:col>3</xdr:col>
      <xdr:colOff>260350</xdr:colOff>
      <xdr:row>121</xdr:row>
      <xdr:rowOff>447675</xdr:rowOff>
    </xdr:to>
    <xdr:pic>
      <xdr:nvPicPr>
        <xdr:cNvPr id="1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124</xdr:row>
      <xdr:rowOff>228600</xdr:rowOff>
    </xdr:from>
    <xdr:to>
      <xdr:col>3</xdr:col>
      <xdr:colOff>260350</xdr:colOff>
      <xdr:row>124</xdr:row>
      <xdr:rowOff>447675</xdr:rowOff>
    </xdr:to>
    <xdr:pic>
      <xdr:nvPicPr>
        <xdr:cNvPr id="1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124</xdr:row>
      <xdr:rowOff>228600</xdr:rowOff>
    </xdr:from>
    <xdr:to>
      <xdr:col>3</xdr:col>
      <xdr:colOff>260350</xdr:colOff>
      <xdr:row>124</xdr:row>
      <xdr:rowOff>447675</xdr:rowOff>
    </xdr:to>
    <xdr:pic>
      <xdr:nvPicPr>
        <xdr:cNvPr id="1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124</xdr:row>
      <xdr:rowOff>228600</xdr:rowOff>
    </xdr:from>
    <xdr:to>
      <xdr:col>3</xdr:col>
      <xdr:colOff>260350</xdr:colOff>
      <xdr:row>124</xdr:row>
      <xdr:rowOff>447675</xdr:rowOff>
    </xdr:to>
    <xdr:pic>
      <xdr:nvPicPr>
        <xdr:cNvPr id="1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124</xdr:row>
      <xdr:rowOff>228600</xdr:rowOff>
    </xdr:from>
    <xdr:to>
      <xdr:col>3</xdr:col>
      <xdr:colOff>260350</xdr:colOff>
      <xdr:row>124</xdr:row>
      <xdr:rowOff>447675</xdr:rowOff>
    </xdr:to>
    <xdr:pic>
      <xdr:nvPicPr>
        <xdr:cNvPr id="1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128</xdr:row>
      <xdr:rowOff>228600</xdr:rowOff>
    </xdr:from>
    <xdr:to>
      <xdr:col>3</xdr:col>
      <xdr:colOff>260350</xdr:colOff>
      <xdr:row>128</xdr:row>
      <xdr:rowOff>447675</xdr:rowOff>
    </xdr:to>
    <xdr:pic>
      <xdr:nvPicPr>
        <xdr:cNvPr id="1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128</xdr:row>
      <xdr:rowOff>228600</xdr:rowOff>
    </xdr:from>
    <xdr:to>
      <xdr:col>3</xdr:col>
      <xdr:colOff>260350</xdr:colOff>
      <xdr:row>128</xdr:row>
      <xdr:rowOff>447675</xdr:rowOff>
    </xdr:to>
    <xdr:pic>
      <xdr:nvPicPr>
        <xdr:cNvPr id="1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128</xdr:row>
      <xdr:rowOff>228600</xdr:rowOff>
    </xdr:from>
    <xdr:to>
      <xdr:col>3</xdr:col>
      <xdr:colOff>260350</xdr:colOff>
      <xdr:row>128</xdr:row>
      <xdr:rowOff>447675</xdr:rowOff>
    </xdr:to>
    <xdr:pic>
      <xdr:nvPicPr>
        <xdr:cNvPr id="1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128</xdr:row>
      <xdr:rowOff>228600</xdr:rowOff>
    </xdr:from>
    <xdr:to>
      <xdr:col>3</xdr:col>
      <xdr:colOff>260350</xdr:colOff>
      <xdr:row>128</xdr:row>
      <xdr:rowOff>447675</xdr:rowOff>
    </xdr:to>
    <xdr:pic>
      <xdr:nvPicPr>
        <xdr:cNvPr id="1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1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1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1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1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134</xdr:row>
      <xdr:rowOff>228600</xdr:rowOff>
    </xdr:from>
    <xdr:to>
      <xdr:col>3</xdr:col>
      <xdr:colOff>260350</xdr:colOff>
      <xdr:row>134</xdr:row>
      <xdr:rowOff>447675</xdr:rowOff>
    </xdr:to>
    <xdr:pic>
      <xdr:nvPicPr>
        <xdr:cNvPr id="1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134</xdr:row>
      <xdr:rowOff>228600</xdr:rowOff>
    </xdr:from>
    <xdr:to>
      <xdr:col>3</xdr:col>
      <xdr:colOff>260350</xdr:colOff>
      <xdr:row>134</xdr:row>
      <xdr:rowOff>447675</xdr:rowOff>
    </xdr:to>
    <xdr:pic>
      <xdr:nvPicPr>
        <xdr:cNvPr id="1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134</xdr:row>
      <xdr:rowOff>228600</xdr:rowOff>
    </xdr:from>
    <xdr:to>
      <xdr:col>3</xdr:col>
      <xdr:colOff>260350</xdr:colOff>
      <xdr:row>134</xdr:row>
      <xdr:rowOff>447675</xdr:rowOff>
    </xdr:to>
    <xdr:pic>
      <xdr:nvPicPr>
        <xdr:cNvPr id="1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134</xdr:row>
      <xdr:rowOff>228600</xdr:rowOff>
    </xdr:from>
    <xdr:to>
      <xdr:col>3</xdr:col>
      <xdr:colOff>260350</xdr:colOff>
      <xdr:row>134</xdr:row>
      <xdr:rowOff>447675</xdr:rowOff>
    </xdr:to>
    <xdr:pic>
      <xdr:nvPicPr>
        <xdr:cNvPr id="1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137</xdr:row>
      <xdr:rowOff>228600</xdr:rowOff>
    </xdr:from>
    <xdr:to>
      <xdr:col>3</xdr:col>
      <xdr:colOff>260350</xdr:colOff>
      <xdr:row>137</xdr:row>
      <xdr:rowOff>447675</xdr:rowOff>
    </xdr:to>
    <xdr:pic>
      <xdr:nvPicPr>
        <xdr:cNvPr id="1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137</xdr:row>
      <xdr:rowOff>228600</xdr:rowOff>
    </xdr:from>
    <xdr:to>
      <xdr:col>3</xdr:col>
      <xdr:colOff>260350</xdr:colOff>
      <xdr:row>137</xdr:row>
      <xdr:rowOff>447675</xdr:rowOff>
    </xdr:to>
    <xdr:pic>
      <xdr:nvPicPr>
        <xdr:cNvPr id="1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137</xdr:row>
      <xdr:rowOff>228600</xdr:rowOff>
    </xdr:from>
    <xdr:to>
      <xdr:col>3</xdr:col>
      <xdr:colOff>260350</xdr:colOff>
      <xdr:row>137</xdr:row>
      <xdr:rowOff>447675</xdr:rowOff>
    </xdr:to>
    <xdr:pic>
      <xdr:nvPicPr>
        <xdr:cNvPr id="1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137</xdr:row>
      <xdr:rowOff>228600</xdr:rowOff>
    </xdr:from>
    <xdr:to>
      <xdr:col>3</xdr:col>
      <xdr:colOff>260350</xdr:colOff>
      <xdr:row>137</xdr:row>
      <xdr:rowOff>447675</xdr:rowOff>
    </xdr:to>
    <xdr:pic>
      <xdr:nvPicPr>
        <xdr:cNvPr id="1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140</xdr:row>
      <xdr:rowOff>228600</xdr:rowOff>
    </xdr:from>
    <xdr:to>
      <xdr:col>3</xdr:col>
      <xdr:colOff>260350</xdr:colOff>
      <xdr:row>140</xdr:row>
      <xdr:rowOff>447675</xdr:rowOff>
    </xdr:to>
    <xdr:pic>
      <xdr:nvPicPr>
        <xdr:cNvPr id="1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140</xdr:row>
      <xdr:rowOff>228600</xdr:rowOff>
    </xdr:from>
    <xdr:to>
      <xdr:col>3</xdr:col>
      <xdr:colOff>260350</xdr:colOff>
      <xdr:row>140</xdr:row>
      <xdr:rowOff>447675</xdr:rowOff>
    </xdr:to>
    <xdr:pic>
      <xdr:nvPicPr>
        <xdr:cNvPr id="1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140</xdr:row>
      <xdr:rowOff>228600</xdr:rowOff>
    </xdr:from>
    <xdr:to>
      <xdr:col>3</xdr:col>
      <xdr:colOff>260350</xdr:colOff>
      <xdr:row>140</xdr:row>
      <xdr:rowOff>447675</xdr:rowOff>
    </xdr:to>
    <xdr:pic>
      <xdr:nvPicPr>
        <xdr:cNvPr id="1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140</xdr:row>
      <xdr:rowOff>228600</xdr:rowOff>
    </xdr:from>
    <xdr:to>
      <xdr:col>3</xdr:col>
      <xdr:colOff>260350</xdr:colOff>
      <xdr:row>140</xdr:row>
      <xdr:rowOff>447675</xdr:rowOff>
    </xdr:to>
    <xdr:pic>
      <xdr:nvPicPr>
        <xdr:cNvPr id="1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143</xdr:row>
      <xdr:rowOff>228600</xdr:rowOff>
    </xdr:from>
    <xdr:to>
      <xdr:col>3</xdr:col>
      <xdr:colOff>260350</xdr:colOff>
      <xdr:row>143</xdr:row>
      <xdr:rowOff>447675</xdr:rowOff>
    </xdr:to>
    <xdr:pic>
      <xdr:nvPicPr>
        <xdr:cNvPr id="1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143</xdr:row>
      <xdr:rowOff>228600</xdr:rowOff>
    </xdr:from>
    <xdr:to>
      <xdr:col>3</xdr:col>
      <xdr:colOff>260350</xdr:colOff>
      <xdr:row>143</xdr:row>
      <xdr:rowOff>447675</xdr:rowOff>
    </xdr:to>
    <xdr:pic>
      <xdr:nvPicPr>
        <xdr:cNvPr id="1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143</xdr:row>
      <xdr:rowOff>228600</xdr:rowOff>
    </xdr:from>
    <xdr:to>
      <xdr:col>3</xdr:col>
      <xdr:colOff>260350</xdr:colOff>
      <xdr:row>143</xdr:row>
      <xdr:rowOff>447675</xdr:rowOff>
    </xdr:to>
    <xdr:pic>
      <xdr:nvPicPr>
        <xdr:cNvPr id="1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143</xdr:row>
      <xdr:rowOff>228600</xdr:rowOff>
    </xdr:from>
    <xdr:to>
      <xdr:col>3</xdr:col>
      <xdr:colOff>260350</xdr:colOff>
      <xdr:row>143</xdr:row>
      <xdr:rowOff>447675</xdr:rowOff>
    </xdr:to>
    <xdr:pic>
      <xdr:nvPicPr>
        <xdr:cNvPr id="1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146</xdr:row>
      <xdr:rowOff>228600</xdr:rowOff>
    </xdr:from>
    <xdr:to>
      <xdr:col>3</xdr:col>
      <xdr:colOff>260350</xdr:colOff>
      <xdr:row>146</xdr:row>
      <xdr:rowOff>447675</xdr:rowOff>
    </xdr:to>
    <xdr:pic>
      <xdr:nvPicPr>
        <xdr:cNvPr id="1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146</xdr:row>
      <xdr:rowOff>228600</xdr:rowOff>
    </xdr:from>
    <xdr:to>
      <xdr:col>3</xdr:col>
      <xdr:colOff>260350</xdr:colOff>
      <xdr:row>146</xdr:row>
      <xdr:rowOff>447675</xdr:rowOff>
    </xdr:to>
    <xdr:pic>
      <xdr:nvPicPr>
        <xdr:cNvPr id="1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146</xdr:row>
      <xdr:rowOff>228600</xdr:rowOff>
    </xdr:from>
    <xdr:to>
      <xdr:col>3</xdr:col>
      <xdr:colOff>260350</xdr:colOff>
      <xdr:row>146</xdr:row>
      <xdr:rowOff>447675</xdr:rowOff>
    </xdr:to>
    <xdr:pic>
      <xdr:nvPicPr>
        <xdr:cNvPr id="1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146</xdr:row>
      <xdr:rowOff>228600</xdr:rowOff>
    </xdr:from>
    <xdr:to>
      <xdr:col>3</xdr:col>
      <xdr:colOff>260350</xdr:colOff>
      <xdr:row>146</xdr:row>
      <xdr:rowOff>447675</xdr:rowOff>
    </xdr:to>
    <xdr:pic>
      <xdr:nvPicPr>
        <xdr:cNvPr id="1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149</xdr:row>
      <xdr:rowOff>228600</xdr:rowOff>
    </xdr:from>
    <xdr:to>
      <xdr:col>3</xdr:col>
      <xdr:colOff>260350</xdr:colOff>
      <xdr:row>149</xdr:row>
      <xdr:rowOff>447675</xdr:rowOff>
    </xdr:to>
    <xdr:pic>
      <xdr:nvPicPr>
        <xdr:cNvPr id="1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149</xdr:row>
      <xdr:rowOff>228600</xdr:rowOff>
    </xdr:from>
    <xdr:to>
      <xdr:col>3</xdr:col>
      <xdr:colOff>260350</xdr:colOff>
      <xdr:row>149</xdr:row>
      <xdr:rowOff>447675</xdr:rowOff>
    </xdr:to>
    <xdr:pic>
      <xdr:nvPicPr>
        <xdr:cNvPr id="1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149</xdr:row>
      <xdr:rowOff>228600</xdr:rowOff>
    </xdr:from>
    <xdr:to>
      <xdr:col>3</xdr:col>
      <xdr:colOff>260350</xdr:colOff>
      <xdr:row>149</xdr:row>
      <xdr:rowOff>447675</xdr:rowOff>
    </xdr:to>
    <xdr:pic>
      <xdr:nvPicPr>
        <xdr:cNvPr id="1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149</xdr:row>
      <xdr:rowOff>228600</xdr:rowOff>
    </xdr:from>
    <xdr:to>
      <xdr:col>3</xdr:col>
      <xdr:colOff>260350</xdr:colOff>
      <xdr:row>149</xdr:row>
      <xdr:rowOff>447675</xdr:rowOff>
    </xdr:to>
    <xdr:pic>
      <xdr:nvPicPr>
        <xdr:cNvPr id="1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152</xdr:row>
      <xdr:rowOff>228600</xdr:rowOff>
    </xdr:from>
    <xdr:to>
      <xdr:col>3</xdr:col>
      <xdr:colOff>260350</xdr:colOff>
      <xdr:row>152</xdr:row>
      <xdr:rowOff>447675</xdr:rowOff>
    </xdr:to>
    <xdr:pic>
      <xdr:nvPicPr>
        <xdr:cNvPr id="1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152</xdr:row>
      <xdr:rowOff>228600</xdr:rowOff>
    </xdr:from>
    <xdr:to>
      <xdr:col>3</xdr:col>
      <xdr:colOff>260350</xdr:colOff>
      <xdr:row>152</xdr:row>
      <xdr:rowOff>447675</xdr:rowOff>
    </xdr:to>
    <xdr:pic>
      <xdr:nvPicPr>
        <xdr:cNvPr id="1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152</xdr:row>
      <xdr:rowOff>228600</xdr:rowOff>
    </xdr:from>
    <xdr:to>
      <xdr:col>3</xdr:col>
      <xdr:colOff>260350</xdr:colOff>
      <xdr:row>152</xdr:row>
      <xdr:rowOff>447675</xdr:rowOff>
    </xdr:to>
    <xdr:pic>
      <xdr:nvPicPr>
        <xdr:cNvPr id="1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152</xdr:row>
      <xdr:rowOff>228600</xdr:rowOff>
    </xdr:from>
    <xdr:to>
      <xdr:col>3</xdr:col>
      <xdr:colOff>260350</xdr:colOff>
      <xdr:row>152</xdr:row>
      <xdr:rowOff>447675</xdr:rowOff>
    </xdr:to>
    <xdr:pic>
      <xdr:nvPicPr>
        <xdr:cNvPr id="1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155</xdr:row>
      <xdr:rowOff>228600</xdr:rowOff>
    </xdr:from>
    <xdr:to>
      <xdr:col>3</xdr:col>
      <xdr:colOff>260350</xdr:colOff>
      <xdr:row>155</xdr:row>
      <xdr:rowOff>447675</xdr:rowOff>
    </xdr:to>
    <xdr:pic>
      <xdr:nvPicPr>
        <xdr:cNvPr id="1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155</xdr:row>
      <xdr:rowOff>228600</xdr:rowOff>
    </xdr:from>
    <xdr:to>
      <xdr:col>3</xdr:col>
      <xdr:colOff>260350</xdr:colOff>
      <xdr:row>155</xdr:row>
      <xdr:rowOff>447675</xdr:rowOff>
    </xdr:to>
    <xdr:pic>
      <xdr:nvPicPr>
        <xdr:cNvPr id="1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155</xdr:row>
      <xdr:rowOff>228600</xdr:rowOff>
    </xdr:from>
    <xdr:to>
      <xdr:col>3</xdr:col>
      <xdr:colOff>260350</xdr:colOff>
      <xdr:row>155</xdr:row>
      <xdr:rowOff>447675</xdr:rowOff>
    </xdr:to>
    <xdr:pic>
      <xdr:nvPicPr>
        <xdr:cNvPr id="1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155</xdr:row>
      <xdr:rowOff>228600</xdr:rowOff>
    </xdr:from>
    <xdr:to>
      <xdr:col>3</xdr:col>
      <xdr:colOff>260350</xdr:colOff>
      <xdr:row>155</xdr:row>
      <xdr:rowOff>447675</xdr:rowOff>
    </xdr:to>
    <xdr:pic>
      <xdr:nvPicPr>
        <xdr:cNvPr id="1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158</xdr:row>
      <xdr:rowOff>228600</xdr:rowOff>
    </xdr:from>
    <xdr:to>
      <xdr:col>3</xdr:col>
      <xdr:colOff>260350</xdr:colOff>
      <xdr:row>158</xdr:row>
      <xdr:rowOff>447675</xdr:rowOff>
    </xdr:to>
    <xdr:pic>
      <xdr:nvPicPr>
        <xdr:cNvPr id="1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158</xdr:row>
      <xdr:rowOff>228600</xdr:rowOff>
    </xdr:from>
    <xdr:to>
      <xdr:col>3</xdr:col>
      <xdr:colOff>260350</xdr:colOff>
      <xdr:row>158</xdr:row>
      <xdr:rowOff>447675</xdr:rowOff>
    </xdr:to>
    <xdr:pic>
      <xdr:nvPicPr>
        <xdr:cNvPr id="1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158</xdr:row>
      <xdr:rowOff>228600</xdr:rowOff>
    </xdr:from>
    <xdr:to>
      <xdr:col>3</xdr:col>
      <xdr:colOff>260350</xdr:colOff>
      <xdr:row>158</xdr:row>
      <xdr:rowOff>447675</xdr:rowOff>
    </xdr:to>
    <xdr:pic>
      <xdr:nvPicPr>
        <xdr:cNvPr id="1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158</xdr:row>
      <xdr:rowOff>228600</xdr:rowOff>
    </xdr:from>
    <xdr:to>
      <xdr:col>3</xdr:col>
      <xdr:colOff>260350</xdr:colOff>
      <xdr:row>158</xdr:row>
      <xdr:rowOff>447675</xdr:rowOff>
    </xdr:to>
    <xdr:pic>
      <xdr:nvPicPr>
        <xdr:cNvPr id="1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161</xdr:row>
      <xdr:rowOff>228600</xdr:rowOff>
    </xdr:from>
    <xdr:to>
      <xdr:col>3</xdr:col>
      <xdr:colOff>260350</xdr:colOff>
      <xdr:row>161</xdr:row>
      <xdr:rowOff>447675</xdr:rowOff>
    </xdr:to>
    <xdr:pic>
      <xdr:nvPicPr>
        <xdr:cNvPr id="1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161</xdr:row>
      <xdr:rowOff>228600</xdr:rowOff>
    </xdr:from>
    <xdr:to>
      <xdr:col>3</xdr:col>
      <xdr:colOff>260350</xdr:colOff>
      <xdr:row>161</xdr:row>
      <xdr:rowOff>447675</xdr:rowOff>
    </xdr:to>
    <xdr:pic>
      <xdr:nvPicPr>
        <xdr:cNvPr id="1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161</xdr:row>
      <xdr:rowOff>228600</xdr:rowOff>
    </xdr:from>
    <xdr:to>
      <xdr:col>3</xdr:col>
      <xdr:colOff>260350</xdr:colOff>
      <xdr:row>161</xdr:row>
      <xdr:rowOff>447675</xdr:rowOff>
    </xdr:to>
    <xdr:pic>
      <xdr:nvPicPr>
        <xdr:cNvPr id="2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161</xdr:row>
      <xdr:rowOff>228600</xdr:rowOff>
    </xdr:from>
    <xdr:to>
      <xdr:col>3</xdr:col>
      <xdr:colOff>260350</xdr:colOff>
      <xdr:row>161</xdr:row>
      <xdr:rowOff>447675</xdr:rowOff>
    </xdr:to>
    <xdr:pic>
      <xdr:nvPicPr>
        <xdr:cNvPr id="2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164</xdr:row>
      <xdr:rowOff>228600</xdr:rowOff>
    </xdr:from>
    <xdr:to>
      <xdr:col>3</xdr:col>
      <xdr:colOff>260350</xdr:colOff>
      <xdr:row>164</xdr:row>
      <xdr:rowOff>447675</xdr:rowOff>
    </xdr:to>
    <xdr:pic>
      <xdr:nvPicPr>
        <xdr:cNvPr id="2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164</xdr:row>
      <xdr:rowOff>228600</xdr:rowOff>
    </xdr:from>
    <xdr:to>
      <xdr:col>3</xdr:col>
      <xdr:colOff>260350</xdr:colOff>
      <xdr:row>164</xdr:row>
      <xdr:rowOff>447675</xdr:rowOff>
    </xdr:to>
    <xdr:pic>
      <xdr:nvPicPr>
        <xdr:cNvPr id="2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164</xdr:row>
      <xdr:rowOff>228600</xdr:rowOff>
    </xdr:from>
    <xdr:to>
      <xdr:col>3</xdr:col>
      <xdr:colOff>260350</xdr:colOff>
      <xdr:row>164</xdr:row>
      <xdr:rowOff>447675</xdr:rowOff>
    </xdr:to>
    <xdr:pic>
      <xdr:nvPicPr>
        <xdr:cNvPr id="2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164</xdr:row>
      <xdr:rowOff>228600</xdr:rowOff>
    </xdr:from>
    <xdr:to>
      <xdr:col>3</xdr:col>
      <xdr:colOff>260350</xdr:colOff>
      <xdr:row>164</xdr:row>
      <xdr:rowOff>447675</xdr:rowOff>
    </xdr:to>
    <xdr:pic>
      <xdr:nvPicPr>
        <xdr:cNvPr id="2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168</xdr:row>
      <xdr:rowOff>228600</xdr:rowOff>
    </xdr:from>
    <xdr:to>
      <xdr:col>3</xdr:col>
      <xdr:colOff>260350</xdr:colOff>
      <xdr:row>168</xdr:row>
      <xdr:rowOff>447675</xdr:rowOff>
    </xdr:to>
    <xdr:pic>
      <xdr:nvPicPr>
        <xdr:cNvPr id="2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168</xdr:row>
      <xdr:rowOff>228600</xdr:rowOff>
    </xdr:from>
    <xdr:to>
      <xdr:col>3</xdr:col>
      <xdr:colOff>260350</xdr:colOff>
      <xdr:row>168</xdr:row>
      <xdr:rowOff>447675</xdr:rowOff>
    </xdr:to>
    <xdr:pic>
      <xdr:nvPicPr>
        <xdr:cNvPr id="2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168</xdr:row>
      <xdr:rowOff>228600</xdr:rowOff>
    </xdr:from>
    <xdr:to>
      <xdr:col>3</xdr:col>
      <xdr:colOff>260350</xdr:colOff>
      <xdr:row>168</xdr:row>
      <xdr:rowOff>447675</xdr:rowOff>
    </xdr:to>
    <xdr:pic>
      <xdr:nvPicPr>
        <xdr:cNvPr id="2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168</xdr:row>
      <xdr:rowOff>228600</xdr:rowOff>
    </xdr:from>
    <xdr:to>
      <xdr:col>3</xdr:col>
      <xdr:colOff>260350</xdr:colOff>
      <xdr:row>168</xdr:row>
      <xdr:rowOff>447675</xdr:rowOff>
    </xdr:to>
    <xdr:pic>
      <xdr:nvPicPr>
        <xdr:cNvPr id="2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171</xdr:row>
      <xdr:rowOff>228600</xdr:rowOff>
    </xdr:from>
    <xdr:to>
      <xdr:col>3</xdr:col>
      <xdr:colOff>260350</xdr:colOff>
      <xdr:row>171</xdr:row>
      <xdr:rowOff>447675</xdr:rowOff>
    </xdr:to>
    <xdr:pic>
      <xdr:nvPicPr>
        <xdr:cNvPr id="2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171</xdr:row>
      <xdr:rowOff>228600</xdr:rowOff>
    </xdr:from>
    <xdr:to>
      <xdr:col>3</xdr:col>
      <xdr:colOff>260350</xdr:colOff>
      <xdr:row>171</xdr:row>
      <xdr:rowOff>447675</xdr:rowOff>
    </xdr:to>
    <xdr:pic>
      <xdr:nvPicPr>
        <xdr:cNvPr id="2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171</xdr:row>
      <xdr:rowOff>228600</xdr:rowOff>
    </xdr:from>
    <xdr:to>
      <xdr:col>3</xdr:col>
      <xdr:colOff>260350</xdr:colOff>
      <xdr:row>171</xdr:row>
      <xdr:rowOff>447675</xdr:rowOff>
    </xdr:to>
    <xdr:pic>
      <xdr:nvPicPr>
        <xdr:cNvPr id="2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171</xdr:row>
      <xdr:rowOff>228600</xdr:rowOff>
    </xdr:from>
    <xdr:to>
      <xdr:col>3</xdr:col>
      <xdr:colOff>260350</xdr:colOff>
      <xdr:row>171</xdr:row>
      <xdr:rowOff>447675</xdr:rowOff>
    </xdr:to>
    <xdr:pic>
      <xdr:nvPicPr>
        <xdr:cNvPr id="2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174</xdr:row>
      <xdr:rowOff>228600</xdr:rowOff>
    </xdr:from>
    <xdr:to>
      <xdr:col>3</xdr:col>
      <xdr:colOff>260350</xdr:colOff>
      <xdr:row>174</xdr:row>
      <xdr:rowOff>447675</xdr:rowOff>
    </xdr:to>
    <xdr:pic>
      <xdr:nvPicPr>
        <xdr:cNvPr id="2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174</xdr:row>
      <xdr:rowOff>228600</xdr:rowOff>
    </xdr:from>
    <xdr:to>
      <xdr:col>3</xdr:col>
      <xdr:colOff>260350</xdr:colOff>
      <xdr:row>174</xdr:row>
      <xdr:rowOff>447675</xdr:rowOff>
    </xdr:to>
    <xdr:pic>
      <xdr:nvPicPr>
        <xdr:cNvPr id="2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174</xdr:row>
      <xdr:rowOff>228600</xdr:rowOff>
    </xdr:from>
    <xdr:to>
      <xdr:col>3</xdr:col>
      <xdr:colOff>260350</xdr:colOff>
      <xdr:row>174</xdr:row>
      <xdr:rowOff>447675</xdr:rowOff>
    </xdr:to>
    <xdr:pic>
      <xdr:nvPicPr>
        <xdr:cNvPr id="2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174</xdr:row>
      <xdr:rowOff>228600</xdr:rowOff>
    </xdr:from>
    <xdr:to>
      <xdr:col>3</xdr:col>
      <xdr:colOff>260350</xdr:colOff>
      <xdr:row>174</xdr:row>
      <xdr:rowOff>447675</xdr:rowOff>
    </xdr:to>
    <xdr:pic>
      <xdr:nvPicPr>
        <xdr:cNvPr id="2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177</xdr:row>
      <xdr:rowOff>228600</xdr:rowOff>
    </xdr:from>
    <xdr:to>
      <xdr:col>3</xdr:col>
      <xdr:colOff>260350</xdr:colOff>
      <xdr:row>177</xdr:row>
      <xdr:rowOff>447675</xdr:rowOff>
    </xdr:to>
    <xdr:pic>
      <xdr:nvPicPr>
        <xdr:cNvPr id="2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177</xdr:row>
      <xdr:rowOff>228600</xdr:rowOff>
    </xdr:from>
    <xdr:to>
      <xdr:col>3</xdr:col>
      <xdr:colOff>260350</xdr:colOff>
      <xdr:row>177</xdr:row>
      <xdr:rowOff>447675</xdr:rowOff>
    </xdr:to>
    <xdr:pic>
      <xdr:nvPicPr>
        <xdr:cNvPr id="2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177</xdr:row>
      <xdr:rowOff>228600</xdr:rowOff>
    </xdr:from>
    <xdr:to>
      <xdr:col>3</xdr:col>
      <xdr:colOff>260350</xdr:colOff>
      <xdr:row>177</xdr:row>
      <xdr:rowOff>447675</xdr:rowOff>
    </xdr:to>
    <xdr:pic>
      <xdr:nvPicPr>
        <xdr:cNvPr id="2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177</xdr:row>
      <xdr:rowOff>228600</xdr:rowOff>
    </xdr:from>
    <xdr:to>
      <xdr:col>3</xdr:col>
      <xdr:colOff>260350</xdr:colOff>
      <xdr:row>177</xdr:row>
      <xdr:rowOff>447675</xdr:rowOff>
    </xdr:to>
    <xdr:pic>
      <xdr:nvPicPr>
        <xdr:cNvPr id="2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180</xdr:row>
      <xdr:rowOff>228600</xdr:rowOff>
    </xdr:from>
    <xdr:to>
      <xdr:col>3</xdr:col>
      <xdr:colOff>260350</xdr:colOff>
      <xdr:row>180</xdr:row>
      <xdr:rowOff>447675</xdr:rowOff>
    </xdr:to>
    <xdr:pic>
      <xdr:nvPicPr>
        <xdr:cNvPr id="2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180</xdr:row>
      <xdr:rowOff>228600</xdr:rowOff>
    </xdr:from>
    <xdr:to>
      <xdr:col>3</xdr:col>
      <xdr:colOff>260350</xdr:colOff>
      <xdr:row>180</xdr:row>
      <xdr:rowOff>447675</xdr:rowOff>
    </xdr:to>
    <xdr:pic>
      <xdr:nvPicPr>
        <xdr:cNvPr id="2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180</xdr:row>
      <xdr:rowOff>228600</xdr:rowOff>
    </xdr:from>
    <xdr:to>
      <xdr:col>3</xdr:col>
      <xdr:colOff>260350</xdr:colOff>
      <xdr:row>180</xdr:row>
      <xdr:rowOff>447675</xdr:rowOff>
    </xdr:to>
    <xdr:pic>
      <xdr:nvPicPr>
        <xdr:cNvPr id="2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180</xdr:row>
      <xdr:rowOff>228600</xdr:rowOff>
    </xdr:from>
    <xdr:to>
      <xdr:col>3</xdr:col>
      <xdr:colOff>260350</xdr:colOff>
      <xdr:row>180</xdr:row>
      <xdr:rowOff>447675</xdr:rowOff>
    </xdr:to>
    <xdr:pic>
      <xdr:nvPicPr>
        <xdr:cNvPr id="2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183</xdr:row>
      <xdr:rowOff>228600</xdr:rowOff>
    </xdr:from>
    <xdr:to>
      <xdr:col>3</xdr:col>
      <xdr:colOff>260350</xdr:colOff>
      <xdr:row>183</xdr:row>
      <xdr:rowOff>447675</xdr:rowOff>
    </xdr:to>
    <xdr:pic>
      <xdr:nvPicPr>
        <xdr:cNvPr id="2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183</xdr:row>
      <xdr:rowOff>228600</xdr:rowOff>
    </xdr:from>
    <xdr:to>
      <xdr:col>3</xdr:col>
      <xdr:colOff>260350</xdr:colOff>
      <xdr:row>183</xdr:row>
      <xdr:rowOff>447675</xdr:rowOff>
    </xdr:to>
    <xdr:pic>
      <xdr:nvPicPr>
        <xdr:cNvPr id="2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183</xdr:row>
      <xdr:rowOff>228600</xdr:rowOff>
    </xdr:from>
    <xdr:to>
      <xdr:col>3</xdr:col>
      <xdr:colOff>260350</xdr:colOff>
      <xdr:row>183</xdr:row>
      <xdr:rowOff>447675</xdr:rowOff>
    </xdr:to>
    <xdr:pic>
      <xdr:nvPicPr>
        <xdr:cNvPr id="2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183</xdr:row>
      <xdr:rowOff>228600</xdr:rowOff>
    </xdr:from>
    <xdr:to>
      <xdr:col>3</xdr:col>
      <xdr:colOff>260350</xdr:colOff>
      <xdr:row>183</xdr:row>
      <xdr:rowOff>447675</xdr:rowOff>
    </xdr:to>
    <xdr:pic>
      <xdr:nvPicPr>
        <xdr:cNvPr id="2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2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2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2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2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189</xdr:row>
      <xdr:rowOff>228600</xdr:rowOff>
    </xdr:from>
    <xdr:to>
      <xdr:col>3</xdr:col>
      <xdr:colOff>260350</xdr:colOff>
      <xdr:row>189</xdr:row>
      <xdr:rowOff>447675</xdr:rowOff>
    </xdr:to>
    <xdr:pic>
      <xdr:nvPicPr>
        <xdr:cNvPr id="2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189</xdr:row>
      <xdr:rowOff>228600</xdr:rowOff>
    </xdr:from>
    <xdr:to>
      <xdr:col>3</xdr:col>
      <xdr:colOff>260350</xdr:colOff>
      <xdr:row>189</xdr:row>
      <xdr:rowOff>447675</xdr:rowOff>
    </xdr:to>
    <xdr:pic>
      <xdr:nvPicPr>
        <xdr:cNvPr id="2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189</xdr:row>
      <xdr:rowOff>228600</xdr:rowOff>
    </xdr:from>
    <xdr:to>
      <xdr:col>3</xdr:col>
      <xdr:colOff>260350</xdr:colOff>
      <xdr:row>189</xdr:row>
      <xdr:rowOff>447675</xdr:rowOff>
    </xdr:to>
    <xdr:pic>
      <xdr:nvPicPr>
        <xdr:cNvPr id="2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189</xdr:row>
      <xdr:rowOff>228600</xdr:rowOff>
    </xdr:from>
    <xdr:to>
      <xdr:col>3</xdr:col>
      <xdr:colOff>260350</xdr:colOff>
      <xdr:row>189</xdr:row>
      <xdr:rowOff>447675</xdr:rowOff>
    </xdr:to>
    <xdr:pic>
      <xdr:nvPicPr>
        <xdr:cNvPr id="2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192</xdr:row>
      <xdr:rowOff>228600</xdr:rowOff>
    </xdr:from>
    <xdr:to>
      <xdr:col>3</xdr:col>
      <xdr:colOff>260350</xdr:colOff>
      <xdr:row>192</xdr:row>
      <xdr:rowOff>447675</xdr:rowOff>
    </xdr:to>
    <xdr:pic>
      <xdr:nvPicPr>
        <xdr:cNvPr id="2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192</xdr:row>
      <xdr:rowOff>228600</xdr:rowOff>
    </xdr:from>
    <xdr:to>
      <xdr:col>3</xdr:col>
      <xdr:colOff>260350</xdr:colOff>
      <xdr:row>192</xdr:row>
      <xdr:rowOff>447675</xdr:rowOff>
    </xdr:to>
    <xdr:pic>
      <xdr:nvPicPr>
        <xdr:cNvPr id="2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192</xdr:row>
      <xdr:rowOff>228600</xdr:rowOff>
    </xdr:from>
    <xdr:to>
      <xdr:col>3</xdr:col>
      <xdr:colOff>260350</xdr:colOff>
      <xdr:row>192</xdr:row>
      <xdr:rowOff>447675</xdr:rowOff>
    </xdr:to>
    <xdr:pic>
      <xdr:nvPicPr>
        <xdr:cNvPr id="2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192</xdr:row>
      <xdr:rowOff>228600</xdr:rowOff>
    </xdr:from>
    <xdr:to>
      <xdr:col>3</xdr:col>
      <xdr:colOff>260350</xdr:colOff>
      <xdr:row>192</xdr:row>
      <xdr:rowOff>447675</xdr:rowOff>
    </xdr:to>
    <xdr:pic>
      <xdr:nvPicPr>
        <xdr:cNvPr id="2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195</xdr:row>
      <xdr:rowOff>228600</xdr:rowOff>
    </xdr:from>
    <xdr:to>
      <xdr:col>3</xdr:col>
      <xdr:colOff>260350</xdr:colOff>
      <xdr:row>195</xdr:row>
      <xdr:rowOff>447675</xdr:rowOff>
    </xdr:to>
    <xdr:pic>
      <xdr:nvPicPr>
        <xdr:cNvPr id="2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195</xdr:row>
      <xdr:rowOff>228600</xdr:rowOff>
    </xdr:from>
    <xdr:to>
      <xdr:col>3</xdr:col>
      <xdr:colOff>260350</xdr:colOff>
      <xdr:row>195</xdr:row>
      <xdr:rowOff>447675</xdr:rowOff>
    </xdr:to>
    <xdr:pic>
      <xdr:nvPicPr>
        <xdr:cNvPr id="2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195</xdr:row>
      <xdr:rowOff>228600</xdr:rowOff>
    </xdr:from>
    <xdr:to>
      <xdr:col>3</xdr:col>
      <xdr:colOff>260350</xdr:colOff>
      <xdr:row>195</xdr:row>
      <xdr:rowOff>447675</xdr:rowOff>
    </xdr:to>
    <xdr:pic>
      <xdr:nvPicPr>
        <xdr:cNvPr id="2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195</xdr:row>
      <xdr:rowOff>228600</xdr:rowOff>
    </xdr:from>
    <xdr:to>
      <xdr:col>3</xdr:col>
      <xdr:colOff>260350</xdr:colOff>
      <xdr:row>195</xdr:row>
      <xdr:rowOff>447675</xdr:rowOff>
    </xdr:to>
    <xdr:pic>
      <xdr:nvPicPr>
        <xdr:cNvPr id="2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2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2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2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2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201</xdr:row>
      <xdr:rowOff>228600</xdr:rowOff>
    </xdr:from>
    <xdr:to>
      <xdr:col>3</xdr:col>
      <xdr:colOff>260350</xdr:colOff>
      <xdr:row>201</xdr:row>
      <xdr:rowOff>447675</xdr:rowOff>
    </xdr:to>
    <xdr:pic>
      <xdr:nvPicPr>
        <xdr:cNvPr id="2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201</xdr:row>
      <xdr:rowOff>228600</xdr:rowOff>
    </xdr:from>
    <xdr:to>
      <xdr:col>3</xdr:col>
      <xdr:colOff>260350</xdr:colOff>
      <xdr:row>201</xdr:row>
      <xdr:rowOff>447675</xdr:rowOff>
    </xdr:to>
    <xdr:pic>
      <xdr:nvPicPr>
        <xdr:cNvPr id="2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201</xdr:row>
      <xdr:rowOff>228600</xdr:rowOff>
    </xdr:from>
    <xdr:to>
      <xdr:col>3</xdr:col>
      <xdr:colOff>260350</xdr:colOff>
      <xdr:row>201</xdr:row>
      <xdr:rowOff>447675</xdr:rowOff>
    </xdr:to>
    <xdr:pic>
      <xdr:nvPicPr>
        <xdr:cNvPr id="2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201</xdr:row>
      <xdr:rowOff>228600</xdr:rowOff>
    </xdr:from>
    <xdr:to>
      <xdr:col>3</xdr:col>
      <xdr:colOff>260350</xdr:colOff>
      <xdr:row>201</xdr:row>
      <xdr:rowOff>447675</xdr:rowOff>
    </xdr:to>
    <xdr:pic>
      <xdr:nvPicPr>
        <xdr:cNvPr id="2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205</xdr:row>
      <xdr:rowOff>228600</xdr:rowOff>
    </xdr:from>
    <xdr:to>
      <xdr:col>3</xdr:col>
      <xdr:colOff>260350</xdr:colOff>
      <xdr:row>205</xdr:row>
      <xdr:rowOff>447675</xdr:rowOff>
    </xdr:to>
    <xdr:pic>
      <xdr:nvPicPr>
        <xdr:cNvPr id="2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205</xdr:row>
      <xdr:rowOff>228600</xdr:rowOff>
    </xdr:from>
    <xdr:to>
      <xdr:col>3</xdr:col>
      <xdr:colOff>260350</xdr:colOff>
      <xdr:row>205</xdr:row>
      <xdr:rowOff>447675</xdr:rowOff>
    </xdr:to>
    <xdr:pic>
      <xdr:nvPicPr>
        <xdr:cNvPr id="2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205</xdr:row>
      <xdr:rowOff>228600</xdr:rowOff>
    </xdr:from>
    <xdr:to>
      <xdr:col>3</xdr:col>
      <xdr:colOff>260350</xdr:colOff>
      <xdr:row>205</xdr:row>
      <xdr:rowOff>447675</xdr:rowOff>
    </xdr:to>
    <xdr:pic>
      <xdr:nvPicPr>
        <xdr:cNvPr id="2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205</xdr:row>
      <xdr:rowOff>228600</xdr:rowOff>
    </xdr:from>
    <xdr:to>
      <xdr:col>3</xdr:col>
      <xdr:colOff>260350</xdr:colOff>
      <xdr:row>205</xdr:row>
      <xdr:rowOff>447675</xdr:rowOff>
    </xdr:to>
    <xdr:pic>
      <xdr:nvPicPr>
        <xdr:cNvPr id="2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208</xdr:row>
      <xdr:rowOff>228600</xdr:rowOff>
    </xdr:from>
    <xdr:to>
      <xdr:col>3</xdr:col>
      <xdr:colOff>260350</xdr:colOff>
      <xdr:row>208</xdr:row>
      <xdr:rowOff>447675</xdr:rowOff>
    </xdr:to>
    <xdr:pic>
      <xdr:nvPicPr>
        <xdr:cNvPr id="2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208</xdr:row>
      <xdr:rowOff>228600</xdr:rowOff>
    </xdr:from>
    <xdr:to>
      <xdr:col>3</xdr:col>
      <xdr:colOff>260350</xdr:colOff>
      <xdr:row>208</xdr:row>
      <xdr:rowOff>447675</xdr:rowOff>
    </xdr:to>
    <xdr:pic>
      <xdr:nvPicPr>
        <xdr:cNvPr id="2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208</xdr:row>
      <xdr:rowOff>228600</xdr:rowOff>
    </xdr:from>
    <xdr:to>
      <xdr:col>3</xdr:col>
      <xdr:colOff>260350</xdr:colOff>
      <xdr:row>208</xdr:row>
      <xdr:rowOff>447675</xdr:rowOff>
    </xdr:to>
    <xdr:pic>
      <xdr:nvPicPr>
        <xdr:cNvPr id="2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208</xdr:row>
      <xdr:rowOff>228600</xdr:rowOff>
    </xdr:from>
    <xdr:to>
      <xdr:col>3</xdr:col>
      <xdr:colOff>260350</xdr:colOff>
      <xdr:row>208</xdr:row>
      <xdr:rowOff>447675</xdr:rowOff>
    </xdr:to>
    <xdr:pic>
      <xdr:nvPicPr>
        <xdr:cNvPr id="2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211</xdr:row>
      <xdr:rowOff>228600</xdr:rowOff>
    </xdr:from>
    <xdr:to>
      <xdr:col>3</xdr:col>
      <xdr:colOff>260350</xdr:colOff>
      <xdr:row>211</xdr:row>
      <xdr:rowOff>447675</xdr:rowOff>
    </xdr:to>
    <xdr:pic>
      <xdr:nvPicPr>
        <xdr:cNvPr id="2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211</xdr:row>
      <xdr:rowOff>228600</xdr:rowOff>
    </xdr:from>
    <xdr:to>
      <xdr:col>3</xdr:col>
      <xdr:colOff>260350</xdr:colOff>
      <xdr:row>211</xdr:row>
      <xdr:rowOff>447675</xdr:rowOff>
    </xdr:to>
    <xdr:pic>
      <xdr:nvPicPr>
        <xdr:cNvPr id="2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211</xdr:row>
      <xdr:rowOff>228600</xdr:rowOff>
    </xdr:from>
    <xdr:to>
      <xdr:col>3</xdr:col>
      <xdr:colOff>260350</xdr:colOff>
      <xdr:row>211</xdr:row>
      <xdr:rowOff>447675</xdr:rowOff>
    </xdr:to>
    <xdr:pic>
      <xdr:nvPicPr>
        <xdr:cNvPr id="2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211</xdr:row>
      <xdr:rowOff>228600</xdr:rowOff>
    </xdr:from>
    <xdr:to>
      <xdr:col>3</xdr:col>
      <xdr:colOff>260350</xdr:colOff>
      <xdr:row>211</xdr:row>
      <xdr:rowOff>447675</xdr:rowOff>
    </xdr:to>
    <xdr:pic>
      <xdr:nvPicPr>
        <xdr:cNvPr id="2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214</xdr:row>
      <xdr:rowOff>228600</xdr:rowOff>
    </xdr:from>
    <xdr:to>
      <xdr:col>3</xdr:col>
      <xdr:colOff>260350</xdr:colOff>
      <xdr:row>214</xdr:row>
      <xdr:rowOff>447675</xdr:rowOff>
    </xdr:to>
    <xdr:pic>
      <xdr:nvPicPr>
        <xdr:cNvPr id="2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214</xdr:row>
      <xdr:rowOff>228600</xdr:rowOff>
    </xdr:from>
    <xdr:to>
      <xdr:col>3</xdr:col>
      <xdr:colOff>260350</xdr:colOff>
      <xdr:row>214</xdr:row>
      <xdr:rowOff>447675</xdr:rowOff>
    </xdr:to>
    <xdr:pic>
      <xdr:nvPicPr>
        <xdr:cNvPr id="2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214</xdr:row>
      <xdr:rowOff>228600</xdr:rowOff>
    </xdr:from>
    <xdr:to>
      <xdr:col>3</xdr:col>
      <xdr:colOff>260350</xdr:colOff>
      <xdr:row>214</xdr:row>
      <xdr:rowOff>447675</xdr:rowOff>
    </xdr:to>
    <xdr:pic>
      <xdr:nvPicPr>
        <xdr:cNvPr id="2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214</xdr:row>
      <xdr:rowOff>228600</xdr:rowOff>
    </xdr:from>
    <xdr:to>
      <xdr:col>3</xdr:col>
      <xdr:colOff>260350</xdr:colOff>
      <xdr:row>214</xdr:row>
      <xdr:rowOff>447675</xdr:rowOff>
    </xdr:to>
    <xdr:pic>
      <xdr:nvPicPr>
        <xdr:cNvPr id="2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217</xdr:row>
      <xdr:rowOff>228600</xdr:rowOff>
    </xdr:from>
    <xdr:to>
      <xdr:col>3</xdr:col>
      <xdr:colOff>260350</xdr:colOff>
      <xdr:row>217</xdr:row>
      <xdr:rowOff>447675</xdr:rowOff>
    </xdr:to>
    <xdr:pic>
      <xdr:nvPicPr>
        <xdr:cNvPr id="2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217</xdr:row>
      <xdr:rowOff>228600</xdr:rowOff>
    </xdr:from>
    <xdr:to>
      <xdr:col>3</xdr:col>
      <xdr:colOff>260350</xdr:colOff>
      <xdr:row>217</xdr:row>
      <xdr:rowOff>447675</xdr:rowOff>
    </xdr:to>
    <xdr:pic>
      <xdr:nvPicPr>
        <xdr:cNvPr id="2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217</xdr:row>
      <xdr:rowOff>228600</xdr:rowOff>
    </xdr:from>
    <xdr:to>
      <xdr:col>3</xdr:col>
      <xdr:colOff>260350</xdr:colOff>
      <xdr:row>217</xdr:row>
      <xdr:rowOff>447675</xdr:rowOff>
    </xdr:to>
    <xdr:pic>
      <xdr:nvPicPr>
        <xdr:cNvPr id="2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217</xdr:row>
      <xdr:rowOff>228600</xdr:rowOff>
    </xdr:from>
    <xdr:to>
      <xdr:col>3</xdr:col>
      <xdr:colOff>260350</xdr:colOff>
      <xdr:row>217</xdr:row>
      <xdr:rowOff>447675</xdr:rowOff>
    </xdr:to>
    <xdr:pic>
      <xdr:nvPicPr>
        <xdr:cNvPr id="2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220</xdr:row>
      <xdr:rowOff>228600</xdr:rowOff>
    </xdr:from>
    <xdr:to>
      <xdr:col>3</xdr:col>
      <xdr:colOff>260350</xdr:colOff>
      <xdr:row>220</xdr:row>
      <xdr:rowOff>447675</xdr:rowOff>
    </xdr:to>
    <xdr:pic>
      <xdr:nvPicPr>
        <xdr:cNvPr id="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220</xdr:row>
      <xdr:rowOff>228600</xdr:rowOff>
    </xdr:from>
    <xdr:to>
      <xdr:col>3</xdr:col>
      <xdr:colOff>260350</xdr:colOff>
      <xdr:row>220</xdr:row>
      <xdr:rowOff>447675</xdr:rowOff>
    </xdr:to>
    <xdr:pic>
      <xdr:nvPicPr>
        <xdr:cNvPr id="2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220</xdr:row>
      <xdr:rowOff>228600</xdr:rowOff>
    </xdr:from>
    <xdr:to>
      <xdr:col>3</xdr:col>
      <xdr:colOff>260350</xdr:colOff>
      <xdr:row>220</xdr:row>
      <xdr:rowOff>447675</xdr:rowOff>
    </xdr:to>
    <xdr:pic>
      <xdr:nvPicPr>
        <xdr:cNvPr id="2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220</xdr:row>
      <xdr:rowOff>228600</xdr:rowOff>
    </xdr:from>
    <xdr:to>
      <xdr:col>3</xdr:col>
      <xdr:colOff>260350</xdr:colOff>
      <xdr:row>220</xdr:row>
      <xdr:rowOff>447675</xdr:rowOff>
    </xdr:to>
    <xdr:pic>
      <xdr:nvPicPr>
        <xdr:cNvPr id="2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224</xdr:row>
      <xdr:rowOff>228600</xdr:rowOff>
    </xdr:from>
    <xdr:to>
      <xdr:col>3</xdr:col>
      <xdr:colOff>260350</xdr:colOff>
      <xdr:row>224</xdr:row>
      <xdr:rowOff>447675</xdr:rowOff>
    </xdr:to>
    <xdr:pic>
      <xdr:nvPicPr>
        <xdr:cNvPr id="2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224</xdr:row>
      <xdr:rowOff>228600</xdr:rowOff>
    </xdr:from>
    <xdr:to>
      <xdr:col>3</xdr:col>
      <xdr:colOff>260350</xdr:colOff>
      <xdr:row>224</xdr:row>
      <xdr:rowOff>447675</xdr:rowOff>
    </xdr:to>
    <xdr:pic>
      <xdr:nvPicPr>
        <xdr:cNvPr id="2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224</xdr:row>
      <xdr:rowOff>228600</xdr:rowOff>
    </xdr:from>
    <xdr:to>
      <xdr:col>3</xdr:col>
      <xdr:colOff>260350</xdr:colOff>
      <xdr:row>224</xdr:row>
      <xdr:rowOff>447675</xdr:rowOff>
    </xdr:to>
    <xdr:pic>
      <xdr:nvPicPr>
        <xdr:cNvPr id="2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224</xdr:row>
      <xdr:rowOff>228600</xdr:rowOff>
    </xdr:from>
    <xdr:to>
      <xdr:col>3</xdr:col>
      <xdr:colOff>260350</xdr:colOff>
      <xdr:row>224</xdr:row>
      <xdr:rowOff>447675</xdr:rowOff>
    </xdr:to>
    <xdr:pic>
      <xdr:nvPicPr>
        <xdr:cNvPr id="2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227</xdr:row>
      <xdr:rowOff>228600</xdr:rowOff>
    </xdr:from>
    <xdr:to>
      <xdr:col>3</xdr:col>
      <xdr:colOff>260350</xdr:colOff>
      <xdr:row>227</xdr:row>
      <xdr:rowOff>447675</xdr:rowOff>
    </xdr:to>
    <xdr:pic>
      <xdr:nvPicPr>
        <xdr:cNvPr id="2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227</xdr:row>
      <xdr:rowOff>228600</xdr:rowOff>
    </xdr:from>
    <xdr:to>
      <xdr:col>3</xdr:col>
      <xdr:colOff>260350</xdr:colOff>
      <xdr:row>227</xdr:row>
      <xdr:rowOff>447675</xdr:rowOff>
    </xdr:to>
    <xdr:pic>
      <xdr:nvPicPr>
        <xdr:cNvPr id="2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227</xdr:row>
      <xdr:rowOff>228600</xdr:rowOff>
    </xdr:from>
    <xdr:to>
      <xdr:col>3</xdr:col>
      <xdr:colOff>260350</xdr:colOff>
      <xdr:row>227</xdr:row>
      <xdr:rowOff>447675</xdr:rowOff>
    </xdr:to>
    <xdr:pic>
      <xdr:nvPicPr>
        <xdr:cNvPr id="2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227</xdr:row>
      <xdr:rowOff>228600</xdr:rowOff>
    </xdr:from>
    <xdr:to>
      <xdr:col>3</xdr:col>
      <xdr:colOff>260350</xdr:colOff>
      <xdr:row>227</xdr:row>
      <xdr:rowOff>447675</xdr:rowOff>
    </xdr:to>
    <xdr:pic>
      <xdr:nvPicPr>
        <xdr:cNvPr id="2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230</xdr:row>
      <xdr:rowOff>228600</xdr:rowOff>
    </xdr:from>
    <xdr:to>
      <xdr:col>3</xdr:col>
      <xdr:colOff>260350</xdr:colOff>
      <xdr:row>230</xdr:row>
      <xdr:rowOff>447675</xdr:rowOff>
    </xdr:to>
    <xdr:pic>
      <xdr:nvPicPr>
        <xdr:cNvPr id="2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230</xdr:row>
      <xdr:rowOff>228600</xdr:rowOff>
    </xdr:from>
    <xdr:to>
      <xdr:col>3</xdr:col>
      <xdr:colOff>260350</xdr:colOff>
      <xdr:row>230</xdr:row>
      <xdr:rowOff>447675</xdr:rowOff>
    </xdr:to>
    <xdr:pic>
      <xdr:nvPicPr>
        <xdr:cNvPr id="2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230</xdr:row>
      <xdr:rowOff>228600</xdr:rowOff>
    </xdr:from>
    <xdr:to>
      <xdr:col>3</xdr:col>
      <xdr:colOff>260350</xdr:colOff>
      <xdr:row>230</xdr:row>
      <xdr:rowOff>447675</xdr:rowOff>
    </xdr:to>
    <xdr:pic>
      <xdr:nvPicPr>
        <xdr:cNvPr id="2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230</xdr:row>
      <xdr:rowOff>228600</xdr:rowOff>
    </xdr:from>
    <xdr:to>
      <xdr:col>3</xdr:col>
      <xdr:colOff>260350</xdr:colOff>
      <xdr:row>230</xdr:row>
      <xdr:rowOff>447675</xdr:rowOff>
    </xdr:to>
    <xdr:pic>
      <xdr:nvPicPr>
        <xdr:cNvPr id="2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233</xdr:row>
      <xdr:rowOff>228600</xdr:rowOff>
    </xdr:from>
    <xdr:to>
      <xdr:col>3</xdr:col>
      <xdr:colOff>260350</xdr:colOff>
      <xdr:row>233</xdr:row>
      <xdr:rowOff>447675</xdr:rowOff>
    </xdr:to>
    <xdr:pic>
      <xdr:nvPicPr>
        <xdr:cNvPr id="2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233</xdr:row>
      <xdr:rowOff>228600</xdr:rowOff>
    </xdr:from>
    <xdr:to>
      <xdr:col>3</xdr:col>
      <xdr:colOff>260350</xdr:colOff>
      <xdr:row>233</xdr:row>
      <xdr:rowOff>447675</xdr:rowOff>
    </xdr:to>
    <xdr:pic>
      <xdr:nvPicPr>
        <xdr:cNvPr id="2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233</xdr:row>
      <xdr:rowOff>228600</xdr:rowOff>
    </xdr:from>
    <xdr:to>
      <xdr:col>3</xdr:col>
      <xdr:colOff>260350</xdr:colOff>
      <xdr:row>233</xdr:row>
      <xdr:rowOff>447675</xdr:rowOff>
    </xdr:to>
    <xdr:pic>
      <xdr:nvPicPr>
        <xdr:cNvPr id="2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233</xdr:row>
      <xdr:rowOff>228600</xdr:rowOff>
    </xdr:from>
    <xdr:to>
      <xdr:col>3</xdr:col>
      <xdr:colOff>260350</xdr:colOff>
      <xdr:row>233</xdr:row>
      <xdr:rowOff>447675</xdr:rowOff>
    </xdr:to>
    <xdr:pic>
      <xdr:nvPicPr>
        <xdr:cNvPr id="2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237</xdr:row>
      <xdr:rowOff>228600</xdr:rowOff>
    </xdr:from>
    <xdr:to>
      <xdr:col>3</xdr:col>
      <xdr:colOff>260350</xdr:colOff>
      <xdr:row>237</xdr:row>
      <xdr:rowOff>447675</xdr:rowOff>
    </xdr:to>
    <xdr:pic>
      <xdr:nvPicPr>
        <xdr:cNvPr id="2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237</xdr:row>
      <xdr:rowOff>228600</xdr:rowOff>
    </xdr:from>
    <xdr:to>
      <xdr:col>3</xdr:col>
      <xdr:colOff>260350</xdr:colOff>
      <xdr:row>237</xdr:row>
      <xdr:rowOff>447675</xdr:rowOff>
    </xdr:to>
    <xdr:pic>
      <xdr:nvPicPr>
        <xdr:cNvPr id="2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237</xdr:row>
      <xdr:rowOff>228600</xdr:rowOff>
    </xdr:from>
    <xdr:to>
      <xdr:col>3</xdr:col>
      <xdr:colOff>260350</xdr:colOff>
      <xdr:row>237</xdr:row>
      <xdr:rowOff>447675</xdr:rowOff>
    </xdr:to>
    <xdr:pic>
      <xdr:nvPicPr>
        <xdr:cNvPr id="2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237</xdr:row>
      <xdr:rowOff>228600</xdr:rowOff>
    </xdr:from>
    <xdr:to>
      <xdr:col>3</xdr:col>
      <xdr:colOff>260350</xdr:colOff>
      <xdr:row>237</xdr:row>
      <xdr:rowOff>447675</xdr:rowOff>
    </xdr:to>
    <xdr:pic>
      <xdr:nvPicPr>
        <xdr:cNvPr id="2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240</xdr:row>
      <xdr:rowOff>228600</xdr:rowOff>
    </xdr:from>
    <xdr:to>
      <xdr:col>3</xdr:col>
      <xdr:colOff>260350</xdr:colOff>
      <xdr:row>240</xdr:row>
      <xdr:rowOff>447675</xdr:rowOff>
    </xdr:to>
    <xdr:pic>
      <xdr:nvPicPr>
        <xdr:cNvPr id="2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240</xdr:row>
      <xdr:rowOff>228600</xdr:rowOff>
    </xdr:from>
    <xdr:to>
      <xdr:col>3</xdr:col>
      <xdr:colOff>260350</xdr:colOff>
      <xdr:row>240</xdr:row>
      <xdr:rowOff>447675</xdr:rowOff>
    </xdr:to>
    <xdr:pic>
      <xdr:nvPicPr>
        <xdr:cNvPr id="2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240</xdr:row>
      <xdr:rowOff>228600</xdr:rowOff>
    </xdr:from>
    <xdr:to>
      <xdr:col>3</xdr:col>
      <xdr:colOff>260350</xdr:colOff>
      <xdr:row>240</xdr:row>
      <xdr:rowOff>447675</xdr:rowOff>
    </xdr:to>
    <xdr:pic>
      <xdr:nvPicPr>
        <xdr:cNvPr id="3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240</xdr:row>
      <xdr:rowOff>228600</xdr:rowOff>
    </xdr:from>
    <xdr:to>
      <xdr:col>3</xdr:col>
      <xdr:colOff>260350</xdr:colOff>
      <xdr:row>240</xdr:row>
      <xdr:rowOff>447675</xdr:rowOff>
    </xdr:to>
    <xdr:pic>
      <xdr:nvPicPr>
        <xdr:cNvPr id="3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243</xdr:row>
      <xdr:rowOff>228600</xdr:rowOff>
    </xdr:from>
    <xdr:to>
      <xdr:col>3</xdr:col>
      <xdr:colOff>260350</xdr:colOff>
      <xdr:row>243</xdr:row>
      <xdr:rowOff>447675</xdr:rowOff>
    </xdr:to>
    <xdr:pic>
      <xdr:nvPicPr>
        <xdr:cNvPr id="3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243</xdr:row>
      <xdr:rowOff>228600</xdr:rowOff>
    </xdr:from>
    <xdr:to>
      <xdr:col>3</xdr:col>
      <xdr:colOff>260350</xdr:colOff>
      <xdr:row>243</xdr:row>
      <xdr:rowOff>447675</xdr:rowOff>
    </xdr:to>
    <xdr:pic>
      <xdr:nvPicPr>
        <xdr:cNvPr id="3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243</xdr:row>
      <xdr:rowOff>228600</xdr:rowOff>
    </xdr:from>
    <xdr:to>
      <xdr:col>3</xdr:col>
      <xdr:colOff>260350</xdr:colOff>
      <xdr:row>243</xdr:row>
      <xdr:rowOff>447675</xdr:rowOff>
    </xdr:to>
    <xdr:pic>
      <xdr:nvPicPr>
        <xdr:cNvPr id="3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243</xdr:row>
      <xdr:rowOff>228600</xdr:rowOff>
    </xdr:from>
    <xdr:to>
      <xdr:col>3</xdr:col>
      <xdr:colOff>260350</xdr:colOff>
      <xdr:row>243</xdr:row>
      <xdr:rowOff>447675</xdr:rowOff>
    </xdr:to>
    <xdr:pic>
      <xdr:nvPicPr>
        <xdr:cNvPr id="3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246</xdr:row>
      <xdr:rowOff>228600</xdr:rowOff>
    </xdr:from>
    <xdr:to>
      <xdr:col>3</xdr:col>
      <xdr:colOff>260350</xdr:colOff>
      <xdr:row>246</xdr:row>
      <xdr:rowOff>447675</xdr:rowOff>
    </xdr:to>
    <xdr:pic>
      <xdr:nvPicPr>
        <xdr:cNvPr id="3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246</xdr:row>
      <xdr:rowOff>228600</xdr:rowOff>
    </xdr:from>
    <xdr:to>
      <xdr:col>3</xdr:col>
      <xdr:colOff>260350</xdr:colOff>
      <xdr:row>246</xdr:row>
      <xdr:rowOff>447675</xdr:rowOff>
    </xdr:to>
    <xdr:pic>
      <xdr:nvPicPr>
        <xdr:cNvPr id="3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246</xdr:row>
      <xdr:rowOff>228600</xdr:rowOff>
    </xdr:from>
    <xdr:to>
      <xdr:col>3</xdr:col>
      <xdr:colOff>260350</xdr:colOff>
      <xdr:row>246</xdr:row>
      <xdr:rowOff>447675</xdr:rowOff>
    </xdr:to>
    <xdr:pic>
      <xdr:nvPicPr>
        <xdr:cNvPr id="3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246</xdr:row>
      <xdr:rowOff>228600</xdr:rowOff>
    </xdr:from>
    <xdr:to>
      <xdr:col>3</xdr:col>
      <xdr:colOff>260350</xdr:colOff>
      <xdr:row>246</xdr:row>
      <xdr:rowOff>447675</xdr:rowOff>
    </xdr:to>
    <xdr:pic>
      <xdr:nvPicPr>
        <xdr:cNvPr id="3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249</xdr:row>
      <xdr:rowOff>228600</xdr:rowOff>
    </xdr:from>
    <xdr:to>
      <xdr:col>3</xdr:col>
      <xdr:colOff>260350</xdr:colOff>
      <xdr:row>249</xdr:row>
      <xdr:rowOff>447675</xdr:rowOff>
    </xdr:to>
    <xdr:pic>
      <xdr:nvPicPr>
        <xdr:cNvPr id="3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249</xdr:row>
      <xdr:rowOff>228600</xdr:rowOff>
    </xdr:from>
    <xdr:to>
      <xdr:col>3</xdr:col>
      <xdr:colOff>260350</xdr:colOff>
      <xdr:row>249</xdr:row>
      <xdr:rowOff>447675</xdr:rowOff>
    </xdr:to>
    <xdr:pic>
      <xdr:nvPicPr>
        <xdr:cNvPr id="3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249</xdr:row>
      <xdr:rowOff>228600</xdr:rowOff>
    </xdr:from>
    <xdr:to>
      <xdr:col>3</xdr:col>
      <xdr:colOff>260350</xdr:colOff>
      <xdr:row>249</xdr:row>
      <xdr:rowOff>447675</xdr:rowOff>
    </xdr:to>
    <xdr:pic>
      <xdr:nvPicPr>
        <xdr:cNvPr id="3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249</xdr:row>
      <xdr:rowOff>228600</xdr:rowOff>
    </xdr:from>
    <xdr:to>
      <xdr:col>3</xdr:col>
      <xdr:colOff>260350</xdr:colOff>
      <xdr:row>249</xdr:row>
      <xdr:rowOff>447675</xdr:rowOff>
    </xdr:to>
    <xdr:pic>
      <xdr:nvPicPr>
        <xdr:cNvPr id="3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252</xdr:row>
      <xdr:rowOff>228600</xdr:rowOff>
    </xdr:from>
    <xdr:to>
      <xdr:col>3</xdr:col>
      <xdr:colOff>260350</xdr:colOff>
      <xdr:row>252</xdr:row>
      <xdr:rowOff>447675</xdr:rowOff>
    </xdr:to>
    <xdr:pic>
      <xdr:nvPicPr>
        <xdr:cNvPr id="3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252</xdr:row>
      <xdr:rowOff>228600</xdr:rowOff>
    </xdr:from>
    <xdr:to>
      <xdr:col>3</xdr:col>
      <xdr:colOff>260350</xdr:colOff>
      <xdr:row>252</xdr:row>
      <xdr:rowOff>447675</xdr:rowOff>
    </xdr:to>
    <xdr:pic>
      <xdr:nvPicPr>
        <xdr:cNvPr id="3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252</xdr:row>
      <xdr:rowOff>228600</xdr:rowOff>
    </xdr:from>
    <xdr:to>
      <xdr:col>3</xdr:col>
      <xdr:colOff>260350</xdr:colOff>
      <xdr:row>252</xdr:row>
      <xdr:rowOff>447675</xdr:rowOff>
    </xdr:to>
    <xdr:pic>
      <xdr:nvPicPr>
        <xdr:cNvPr id="3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252</xdr:row>
      <xdr:rowOff>228600</xdr:rowOff>
    </xdr:from>
    <xdr:to>
      <xdr:col>3</xdr:col>
      <xdr:colOff>260350</xdr:colOff>
      <xdr:row>252</xdr:row>
      <xdr:rowOff>447675</xdr:rowOff>
    </xdr:to>
    <xdr:pic>
      <xdr:nvPicPr>
        <xdr:cNvPr id="3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256</xdr:row>
      <xdr:rowOff>228600</xdr:rowOff>
    </xdr:from>
    <xdr:to>
      <xdr:col>3</xdr:col>
      <xdr:colOff>260350</xdr:colOff>
      <xdr:row>256</xdr:row>
      <xdr:rowOff>447675</xdr:rowOff>
    </xdr:to>
    <xdr:pic>
      <xdr:nvPicPr>
        <xdr:cNvPr id="3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256</xdr:row>
      <xdr:rowOff>228600</xdr:rowOff>
    </xdr:from>
    <xdr:to>
      <xdr:col>3</xdr:col>
      <xdr:colOff>260350</xdr:colOff>
      <xdr:row>256</xdr:row>
      <xdr:rowOff>447675</xdr:rowOff>
    </xdr:to>
    <xdr:pic>
      <xdr:nvPicPr>
        <xdr:cNvPr id="3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256</xdr:row>
      <xdr:rowOff>228600</xdr:rowOff>
    </xdr:from>
    <xdr:to>
      <xdr:col>3</xdr:col>
      <xdr:colOff>260350</xdr:colOff>
      <xdr:row>256</xdr:row>
      <xdr:rowOff>447675</xdr:rowOff>
    </xdr:to>
    <xdr:pic>
      <xdr:nvPicPr>
        <xdr:cNvPr id="3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256</xdr:row>
      <xdr:rowOff>228600</xdr:rowOff>
    </xdr:from>
    <xdr:to>
      <xdr:col>3</xdr:col>
      <xdr:colOff>260350</xdr:colOff>
      <xdr:row>256</xdr:row>
      <xdr:rowOff>447675</xdr:rowOff>
    </xdr:to>
    <xdr:pic>
      <xdr:nvPicPr>
        <xdr:cNvPr id="3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259</xdr:row>
      <xdr:rowOff>228600</xdr:rowOff>
    </xdr:from>
    <xdr:to>
      <xdr:col>3</xdr:col>
      <xdr:colOff>260350</xdr:colOff>
      <xdr:row>259</xdr:row>
      <xdr:rowOff>447675</xdr:rowOff>
    </xdr:to>
    <xdr:pic>
      <xdr:nvPicPr>
        <xdr:cNvPr id="3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259</xdr:row>
      <xdr:rowOff>228600</xdr:rowOff>
    </xdr:from>
    <xdr:to>
      <xdr:col>3</xdr:col>
      <xdr:colOff>260350</xdr:colOff>
      <xdr:row>259</xdr:row>
      <xdr:rowOff>447675</xdr:rowOff>
    </xdr:to>
    <xdr:pic>
      <xdr:nvPicPr>
        <xdr:cNvPr id="3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259</xdr:row>
      <xdr:rowOff>228600</xdr:rowOff>
    </xdr:from>
    <xdr:to>
      <xdr:col>3</xdr:col>
      <xdr:colOff>260350</xdr:colOff>
      <xdr:row>259</xdr:row>
      <xdr:rowOff>447675</xdr:rowOff>
    </xdr:to>
    <xdr:pic>
      <xdr:nvPicPr>
        <xdr:cNvPr id="3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259</xdr:row>
      <xdr:rowOff>228600</xdr:rowOff>
    </xdr:from>
    <xdr:to>
      <xdr:col>3</xdr:col>
      <xdr:colOff>260350</xdr:colOff>
      <xdr:row>259</xdr:row>
      <xdr:rowOff>447675</xdr:rowOff>
    </xdr:to>
    <xdr:pic>
      <xdr:nvPicPr>
        <xdr:cNvPr id="3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262</xdr:row>
      <xdr:rowOff>228600</xdr:rowOff>
    </xdr:from>
    <xdr:to>
      <xdr:col>3</xdr:col>
      <xdr:colOff>260350</xdr:colOff>
      <xdr:row>262</xdr:row>
      <xdr:rowOff>447675</xdr:rowOff>
    </xdr:to>
    <xdr:pic>
      <xdr:nvPicPr>
        <xdr:cNvPr id="3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262</xdr:row>
      <xdr:rowOff>228600</xdr:rowOff>
    </xdr:from>
    <xdr:to>
      <xdr:col>3</xdr:col>
      <xdr:colOff>260350</xdr:colOff>
      <xdr:row>262</xdr:row>
      <xdr:rowOff>447675</xdr:rowOff>
    </xdr:to>
    <xdr:pic>
      <xdr:nvPicPr>
        <xdr:cNvPr id="3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262</xdr:row>
      <xdr:rowOff>228600</xdr:rowOff>
    </xdr:from>
    <xdr:to>
      <xdr:col>3</xdr:col>
      <xdr:colOff>260350</xdr:colOff>
      <xdr:row>262</xdr:row>
      <xdr:rowOff>447675</xdr:rowOff>
    </xdr:to>
    <xdr:pic>
      <xdr:nvPicPr>
        <xdr:cNvPr id="3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262</xdr:row>
      <xdr:rowOff>228600</xdr:rowOff>
    </xdr:from>
    <xdr:to>
      <xdr:col>3</xdr:col>
      <xdr:colOff>260350</xdr:colOff>
      <xdr:row>262</xdr:row>
      <xdr:rowOff>447675</xdr:rowOff>
    </xdr:to>
    <xdr:pic>
      <xdr:nvPicPr>
        <xdr:cNvPr id="3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267</xdr:row>
      <xdr:rowOff>228600</xdr:rowOff>
    </xdr:from>
    <xdr:to>
      <xdr:col>3</xdr:col>
      <xdr:colOff>260350</xdr:colOff>
      <xdr:row>267</xdr:row>
      <xdr:rowOff>447675</xdr:rowOff>
    </xdr:to>
    <xdr:pic>
      <xdr:nvPicPr>
        <xdr:cNvPr id="3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267</xdr:row>
      <xdr:rowOff>228600</xdr:rowOff>
    </xdr:from>
    <xdr:to>
      <xdr:col>3</xdr:col>
      <xdr:colOff>260350</xdr:colOff>
      <xdr:row>267</xdr:row>
      <xdr:rowOff>447675</xdr:rowOff>
    </xdr:to>
    <xdr:pic>
      <xdr:nvPicPr>
        <xdr:cNvPr id="3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267</xdr:row>
      <xdr:rowOff>228600</xdr:rowOff>
    </xdr:from>
    <xdr:to>
      <xdr:col>3</xdr:col>
      <xdr:colOff>260350</xdr:colOff>
      <xdr:row>267</xdr:row>
      <xdr:rowOff>447675</xdr:rowOff>
    </xdr:to>
    <xdr:pic>
      <xdr:nvPicPr>
        <xdr:cNvPr id="3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267</xdr:row>
      <xdr:rowOff>228600</xdr:rowOff>
    </xdr:from>
    <xdr:to>
      <xdr:col>3</xdr:col>
      <xdr:colOff>260350</xdr:colOff>
      <xdr:row>267</xdr:row>
      <xdr:rowOff>447675</xdr:rowOff>
    </xdr:to>
    <xdr:pic>
      <xdr:nvPicPr>
        <xdr:cNvPr id="3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272</xdr:row>
      <xdr:rowOff>228600</xdr:rowOff>
    </xdr:from>
    <xdr:to>
      <xdr:col>3</xdr:col>
      <xdr:colOff>260350</xdr:colOff>
      <xdr:row>272</xdr:row>
      <xdr:rowOff>447675</xdr:rowOff>
    </xdr:to>
    <xdr:pic>
      <xdr:nvPicPr>
        <xdr:cNvPr id="3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272</xdr:row>
      <xdr:rowOff>228600</xdr:rowOff>
    </xdr:from>
    <xdr:to>
      <xdr:col>3</xdr:col>
      <xdr:colOff>260350</xdr:colOff>
      <xdr:row>272</xdr:row>
      <xdr:rowOff>447675</xdr:rowOff>
    </xdr:to>
    <xdr:pic>
      <xdr:nvPicPr>
        <xdr:cNvPr id="3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272</xdr:row>
      <xdr:rowOff>228600</xdr:rowOff>
    </xdr:from>
    <xdr:to>
      <xdr:col>3</xdr:col>
      <xdr:colOff>260350</xdr:colOff>
      <xdr:row>272</xdr:row>
      <xdr:rowOff>447675</xdr:rowOff>
    </xdr:to>
    <xdr:pic>
      <xdr:nvPicPr>
        <xdr:cNvPr id="3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272</xdr:row>
      <xdr:rowOff>228600</xdr:rowOff>
    </xdr:from>
    <xdr:to>
      <xdr:col>3</xdr:col>
      <xdr:colOff>260350</xdr:colOff>
      <xdr:row>272</xdr:row>
      <xdr:rowOff>447675</xdr:rowOff>
    </xdr:to>
    <xdr:pic>
      <xdr:nvPicPr>
        <xdr:cNvPr id="3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275</xdr:row>
      <xdr:rowOff>228600</xdr:rowOff>
    </xdr:from>
    <xdr:to>
      <xdr:col>3</xdr:col>
      <xdr:colOff>260350</xdr:colOff>
      <xdr:row>275</xdr:row>
      <xdr:rowOff>447675</xdr:rowOff>
    </xdr:to>
    <xdr:pic>
      <xdr:nvPicPr>
        <xdr:cNvPr id="3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275</xdr:row>
      <xdr:rowOff>228600</xdr:rowOff>
    </xdr:from>
    <xdr:to>
      <xdr:col>3</xdr:col>
      <xdr:colOff>260350</xdr:colOff>
      <xdr:row>275</xdr:row>
      <xdr:rowOff>447675</xdr:rowOff>
    </xdr:to>
    <xdr:pic>
      <xdr:nvPicPr>
        <xdr:cNvPr id="3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275</xdr:row>
      <xdr:rowOff>228600</xdr:rowOff>
    </xdr:from>
    <xdr:to>
      <xdr:col>3</xdr:col>
      <xdr:colOff>260350</xdr:colOff>
      <xdr:row>275</xdr:row>
      <xdr:rowOff>447675</xdr:rowOff>
    </xdr:to>
    <xdr:pic>
      <xdr:nvPicPr>
        <xdr:cNvPr id="3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275</xdr:row>
      <xdr:rowOff>228600</xdr:rowOff>
    </xdr:from>
    <xdr:to>
      <xdr:col>3</xdr:col>
      <xdr:colOff>260350</xdr:colOff>
      <xdr:row>275</xdr:row>
      <xdr:rowOff>447675</xdr:rowOff>
    </xdr:to>
    <xdr:pic>
      <xdr:nvPicPr>
        <xdr:cNvPr id="3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280</xdr:row>
      <xdr:rowOff>228600</xdr:rowOff>
    </xdr:from>
    <xdr:to>
      <xdr:col>3</xdr:col>
      <xdr:colOff>260350</xdr:colOff>
      <xdr:row>280</xdr:row>
      <xdr:rowOff>447675</xdr:rowOff>
    </xdr:to>
    <xdr:pic>
      <xdr:nvPicPr>
        <xdr:cNvPr id="3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280</xdr:row>
      <xdr:rowOff>228600</xdr:rowOff>
    </xdr:from>
    <xdr:to>
      <xdr:col>3</xdr:col>
      <xdr:colOff>260350</xdr:colOff>
      <xdr:row>280</xdr:row>
      <xdr:rowOff>447675</xdr:rowOff>
    </xdr:to>
    <xdr:pic>
      <xdr:nvPicPr>
        <xdr:cNvPr id="3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280</xdr:row>
      <xdr:rowOff>228600</xdr:rowOff>
    </xdr:from>
    <xdr:to>
      <xdr:col>3</xdr:col>
      <xdr:colOff>260350</xdr:colOff>
      <xdr:row>280</xdr:row>
      <xdr:rowOff>447675</xdr:rowOff>
    </xdr:to>
    <xdr:pic>
      <xdr:nvPicPr>
        <xdr:cNvPr id="3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280</xdr:row>
      <xdr:rowOff>228600</xdr:rowOff>
    </xdr:from>
    <xdr:to>
      <xdr:col>3</xdr:col>
      <xdr:colOff>260350</xdr:colOff>
      <xdr:row>280</xdr:row>
      <xdr:rowOff>447675</xdr:rowOff>
    </xdr:to>
    <xdr:pic>
      <xdr:nvPicPr>
        <xdr:cNvPr id="3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283</xdr:row>
      <xdr:rowOff>228600</xdr:rowOff>
    </xdr:from>
    <xdr:to>
      <xdr:col>3</xdr:col>
      <xdr:colOff>260350</xdr:colOff>
      <xdr:row>283</xdr:row>
      <xdr:rowOff>447675</xdr:rowOff>
    </xdr:to>
    <xdr:pic>
      <xdr:nvPicPr>
        <xdr:cNvPr id="3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283</xdr:row>
      <xdr:rowOff>228600</xdr:rowOff>
    </xdr:from>
    <xdr:to>
      <xdr:col>3</xdr:col>
      <xdr:colOff>260350</xdr:colOff>
      <xdr:row>283</xdr:row>
      <xdr:rowOff>447675</xdr:rowOff>
    </xdr:to>
    <xdr:pic>
      <xdr:nvPicPr>
        <xdr:cNvPr id="3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283</xdr:row>
      <xdr:rowOff>228600</xdr:rowOff>
    </xdr:from>
    <xdr:to>
      <xdr:col>3</xdr:col>
      <xdr:colOff>260350</xdr:colOff>
      <xdr:row>283</xdr:row>
      <xdr:rowOff>447675</xdr:rowOff>
    </xdr:to>
    <xdr:pic>
      <xdr:nvPicPr>
        <xdr:cNvPr id="3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283</xdr:row>
      <xdr:rowOff>228600</xdr:rowOff>
    </xdr:from>
    <xdr:to>
      <xdr:col>3</xdr:col>
      <xdr:colOff>260350</xdr:colOff>
      <xdr:row>283</xdr:row>
      <xdr:rowOff>447675</xdr:rowOff>
    </xdr:to>
    <xdr:pic>
      <xdr:nvPicPr>
        <xdr:cNvPr id="3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288</xdr:row>
      <xdr:rowOff>228600</xdr:rowOff>
    </xdr:from>
    <xdr:to>
      <xdr:col>3</xdr:col>
      <xdr:colOff>260350</xdr:colOff>
      <xdr:row>288</xdr:row>
      <xdr:rowOff>447675</xdr:rowOff>
    </xdr:to>
    <xdr:pic>
      <xdr:nvPicPr>
        <xdr:cNvPr id="3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288</xdr:row>
      <xdr:rowOff>228600</xdr:rowOff>
    </xdr:from>
    <xdr:to>
      <xdr:col>3</xdr:col>
      <xdr:colOff>260350</xdr:colOff>
      <xdr:row>288</xdr:row>
      <xdr:rowOff>447675</xdr:rowOff>
    </xdr:to>
    <xdr:pic>
      <xdr:nvPicPr>
        <xdr:cNvPr id="3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288</xdr:row>
      <xdr:rowOff>228600</xdr:rowOff>
    </xdr:from>
    <xdr:to>
      <xdr:col>3</xdr:col>
      <xdr:colOff>260350</xdr:colOff>
      <xdr:row>288</xdr:row>
      <xdr:rowOff>447675</xdr:rowOff>
    </xdr:to>
    <xdr:pic>
      <xdr:nvPicPr>
        <xdr:cNvPr id="3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288</xdr:row>
      <xdr:rowOff>228600</xdr:rowOff>
    </xdr:from>
    <xdr:to>
      <xdr:col>3</xdr:col>
      <xdr:colOff>260350</xdr:colOff>
      <xdr:row>288</xdr:row>
      <xdr:rowOff>447675</xdr:rowOff>
    </xdr:to>
    <xdr:pic>
      <xdr:nvPicPr>
        <xdr:cNvPr id="3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293</xdr:row>
      <xdr:rowOff>228600</xdr:rowOff>
    </xdr:from>
    <xdr:to>
      <xdr:col>3</xdr:col>
      <xdr:colOff>260350</xdr:colOff>
      <xdr:row>293</xdr:row>
      <xdr:rowOff>447675</xdr:rowOff>
    </xdr:to>
    <xdr:pic>
      <xdr:nvPicPr>
        <xdr:cNvPr id="3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293</xdr:row>
      <xdr:rowOff>228600</xdr:rowOff>
    </xdr:from>
    <xdr:to>
      <xdr:col>3</xdr:col>
      <xdr:colOff>260350</xdr:colOff>
      <xdr:row>293</xdr:row>
      <xdr:rowOff>447675</xdr:rowOff>
    </xdr:to>
    <xdr:pic>
      <xdr:nvPicPr>
        <xdr:cNvPr id="3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293</xdr:row>
      <xdr:rowOff>228600</xdr:rowOff>
    </xdr:from>
    <xdr:to>
      <xdr:col>3</xdr:col>
      <xdr:colOff>260350</xdr:colOff>
      <xdr:row>293</xdr:row>
      <xdr:rowOff>447675</xdr:rowOff>
    </xdr:to>
    <xdr:pic>
      <xdr:nvPicPr>
        <xdr:cNvPr id="3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293</xdr:row>
      <xdr:rowOff>228600</xdr:rowOff>
    </xdr:from>
    <xdr:to>
      <xdr:col>3</xdr:col>
      <xdr:colOff>260350</xdr:colOff>
      <xdr:row>293</xdr:row>
      <xdr:rowOff>447675</xdr:rowOff>
    </xdr:to>
    <xdr:pic>
      <xdr:nvPicPr>
        <xdr:cNvPr id="3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296</xdr:row>
      <xdr:rowOff>228600</xdr:rowOff>
    </xdr:from>
    <xdr:to>
      <xdr:col>3</xdr:col>
      <xdr:colOff>260350</xdr:colOff>
      <xdr:row>296</xdr:row>
      <xdr:rowOff>447675</xdr:rowOff>
    </xdr:to>
    <xdr:pic>
      <xdr:nvPicPr>
        <xdr:cNvPr id="3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296</xdr:row>
      <xdr:rowOff>228600</xdr:rowOff>
    </xdr:from>
    <xdr:to>
      <xdr:col>3</xdr:col>
      <xdr:colOff>260350</xdr:colOff>
      <xdr:row>296</xdr:row>
      <xdr:rowOff>447675</xdr:rowOff>
    </xdr:to>
    <xdr:pic>
      <xdr:nvPicPr>
        <xdr:cNvPr id="3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296</xdr:row>
      <xdr:rowOff>228600</xdr:rowOff>
    </xdr:from>
    <xdr:to>
      <xdr:col>3</xdr:col>
      <xdr:colOff>260350</xdr:colOff>
      <xdr:row>296</xdr:row>
      <xdr:rowOff>447675</xdr:rowOff>
    </xdr:to>
    <xdr:pic>
      <xdr:nvPicPr>
        <xdr:cNvPr id="3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296</xdr:row>
      <xdr:rowOff>228600</xdr:rowOff>
    </xdr:from>
    <xdr:to>
      <xdr:col>3</xdr:col>
      <xdr:colOff>260350</xdr:colOff>
      <xdr:row>296</xdr:row>
      <xdr:rowOff>447675</xdr:rowOff>
    </xdr:to>
    <xdr:pic>
      <xdr:nvPicPr>
        <xdr:cNvPr id="3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301</xdr:row>
      <xdr:rowOff>228600</xdr:rowOff>
    </xdr:from>
    <xdr:to>
      <xdr:col>3</xdr:col>
      <xdr:colOff>260350</xdr:colOff>
      <xdr:row>301</xdr:row>
      <xdr:rowOff>447675</xdr:rowOff>
    </xdr:to>
    <xdr:pic>
      <xdr:nvPicPr>
        <xdr:cNvPr id="3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301</xdr:row>
      <xdr:rowOff>228600</xdr:rowOff>
    </xdr:from>
    <xdr:to>
      <xdr:col>3</xdr:col>
      <xdr:colOff>260350</xdr:colOff>
      <xdr:row>301</xdr:row>
      <xdr:rowOff>447675</xdr:rowOff>
    </xdr:to>
    <xdr:pic>
      <xdr:nvPicPr>
        <xdr:cNvPr id="3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301</xdr:row>
      <xdr:rowOff>228600</xdr:rowOff>
    </xdr:from>
    <xdr:to>
      <xdr:col>3</xdr:col>
      <xdr:colOff>260350</xdr:colOff>
      <xdr:row>301</xdr:row>
      <xdr:rowOff>447675</xdr:rowOff>
    </xdr:to>
    <xdr:pic>
      <xdr:nvPicPr>
        <xdr:cNvPr id="3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301</xdr:row>
      <xdr:rowOff>228600</xdr:rowOff>
    </xdr:from>
    <xdr:to>
      <xdr:col>3</xdr:col>
      <xdr:colOff>260350</xdr:colOff>
      <xdr:row>301</xdr:row>
      <xdr:rowOff>447675</xdr:rowOff>
    </xdr:to>
    <xdr:pic>
      <xdr:nvPicPr>
        <xdr:cNvPr id="3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306</xdr:row>
      <xdr:rowOff>228600</xdr:rowOff>
    </xdr:from>
    <xdr:to>
      <xdr:col>3</xdr:col>
      <xdr:colOff>260350</xdr:colOff>
      <xdr:row>306</xdr:row>
      <xdr:rowOff>447675</xdr:rowOff>
    </xdr:to>
    <xdr:pic>
      <xdr:nvPicPr>
        <xdr:cNvPr id="3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306</xdr:row>
      <xdr:rowOff>228600</xdr:rowOff>
    </xdr:from>
    <xdr:to>
      <xdr:col>3</xdr:col>
      <xdr:colOff>260350</xdr:colOff>
      <xdr:row>306</xdr:row>
      <xdr:rowOff>447675</xdr:rowOff>
    </xdr:to>
    <xdr:pic>
      <xdr:nvPicPr>
        <xdr:cNvPr id="3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306</xdr:row>
      <xdr:rowOff>228600</xdr:rowOff>
    </xdr:from>
    <xdr:to>
      <xdr:col>3</xdr:col>
      <xdr:colOff>260350</xdr:colOff>
      <xdr:row>306</xdr:row>
      <xdr:rowOff>447675</xdr:rowOff>
    </xdr:to>
    <xdr:pic>
      <xdr:nvPicPr>
        <xdr:cNvPr id="3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306</xdr:row>
      <xdr:rowOff>228600</xdr:rowOff>
    </xdr:from>
    <xdr:to>
      <xdr:col>3</xdr:col>
      <xdr:colOff>260350</xdr:colOff>
      <xdr:row>306</xdr:row>
      <xdr:rowOff>447675</xdr:rowOff>
    </xdr:to>
    <xdr:pic>
      <xdr:nvPicPr>
        <xdr:cNvPr id="3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311</xdr:row>
      <xdr:rowOff>228600</xdr:rowOff>
    </xdr:from>
    <xdr:to>
      <xdr:col>3</xdr:col>
      <xdr:colOff>260350</xdr:colOff>
      <xdr:row>311</xdr:row>
      <xdr:rowOff>447675</xdr:rowOff>
    </xdr:to>
    <xdr:pic>
      <xdr:nvPicPr>
        <xdr:cNvPr id="3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311</xdr:row>
      <xdr:rowOff>228600</xdr:rowOff>
    </xdr:from>
    <xdr:to>
      <xdr:col>3</xdr:col>
      <xdr:colOff>260350</xdr:colOff>
      <xdr:row>311</xdr:row>
      <xdr:rowOff>447675</xdr:rowOff>
    </xdr:to>
    <xdr:pic>
      <xdr:nvPicPr>
        <xdr:cNvPr id="3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311</xdr:row>
      <xdr:rowOff>228600</xdr:rowOff>
    </xdr:from>
    <xdr:to>
      <xdr:col>3</xdr:col>
      <xdr:colOff>260350</xdr:colOff>
      <xdr:row>311</xdr:row>
      <xdr:rowOff>447675</xdr:rowOff>
    </xdr:to>
    <xdr:pic>
      <xdr:nvPicPr>
        <xdr:cNvPr id="3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311</xdr:row>
      <xdr:rowOff>228600</xdr:rowOff>
    </xdr:from>
    <xdr:to>
      <xdr:col>3</xdr:col>
      <xdr:colOff>260350</xdr:colOff>
      <xdr:row>311</xdr:row>
      <xdr:rowOff>447675</xdr:rowOff>
    </xdr:to>
    <xdr:pic>
      <xdr:nvPicPr>
        <xdr:cNvPr id="3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314</xdr:row>
      <xdr:rowOff>228600</xdr:rowOff>
    </xdr:from>
    <xdr:to>
      <xdr:col>3</xdr:col>
      <xdr:colOff>260350</xdr:colOff>
      <xdr:row>314</xdr:row>
      <xdr:rowOff>447675</xdr:rowOff>
    </xdr:to>
    <xdr:pic>
      <xdr:nvPicPr>
        <xdr:cNvPr id="3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314</xdr:row>
      <xdr:rowOff>228600</xdr:rowOff>
    </xdr:from>
    <xdr:to>
      <xdr:col>3</xdr:col>
      <xdr:colOff>260350</xdr:colOff>
      <xdr:row>314</xdr:row>
      <xdr:rowOff>447675</xdr:rowOff>
    </xdr:to>
    <xdr:pic>
      <xdr:nvPicPr>
        <xdr:cNvPr id="3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314</xdr:row>
      <xdr:rowOff>228600</xdr:rowOff>
    </xdr:from>
    <xdr:to>
      <xdr:col>3</xdr:col>
      <xdr:colOff>260350</xdr:colOff>
      <xdr:row>314</xdr:row>
      <xdr:rowOff>447675</xdr:rowOff>
    </xdr:to>
    <xdr:pic>
      <xdr:nvPicPr>
        <xdr:cNvPr id="3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314</xdr:row>
      <xdr:rowOff>228600</xdr:rowOff>
    </xdr:from>
    <xdr:to>
      <xdr:col>3</xdr:col>
      <xdr:colOff>260350</xdr:colOff>
      <xdr:row>314</xdr:row>
      <xdr:rowOff>447675</xdr:rowOff>
    </xdr:to>
    <xdr:pic>
      <xdr:nvPicPr>
        <xdr:cNvPr id="3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319</xdr:row>
      <xdr:rowOff>228600</xdr:rowOff>
    </xdr:from>
    <xdr:to>
      <xdr:col>3</xdr:col>
      <xdr:colOff>260350</xdr:colOff>
      <xdr:row>319</xdr:row>
      <xdr:rowOff>447675</xdr:rowOff>
    </xdr:to>
    <xdr:pic>
      <xdr:nvPicPr>
        <xdr:cNvPr id="3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319</xdr:row>
      <xdr:rowOff>228600</xdr:rowOff>
    </xdr:from>
    <xdr:to>
      <xdr:col>3</xdr:col>
      <xdr:colOff>260350</xdr:colOff>
      <xdr:row>319</xdr:row>
      <xdr:rowOff>447675</xdr:rowOff>
    </xdr:to>
    <xdr:pic>
      <xdr:nvPicPr>
        <xdr:cNvPr id="3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319</xdr:row>
      <xdr:rowOff>228600</xdr:rowOff>
    </xdr:from>
    <xdr:to>
      <xdr:col>3</xdr:col>
      <xdr:colOff>260350</xdr:colOff>
      <xdr:row>319</xdr:row>
      <xdr:rowOff>447675</xdr:rowOff>
    </xdr:to>
    <xdr:pic>
      <xdr:nvPicPr>
        <xdr:cNvPr id="3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319</xdr:row>
      <xdr:rowOff>228600</xdr:rowOff>
    </xdr:from>
    <xdr:to>
      <xdr:col>3</xdr:col>
      <xdr:colOff>260350</xdr:colOff>
      <xdr:row>319</xdr:row>
      <xdr:rowOff>447675</xdr:rowOff>
    </xdr:to>
    <xdr:pic>
      <xdr:nvPicPr>
        <xdr:cNvPr id="3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322</xdr:row>
      <xdr:rowOff>228600</xdr:rowOff>
    </xdr:from>
    <xdr:to>
      <xdr:col>3</xdr:col>
      <xdr:colOff>260350</xdr:colOff>
      <xdr:row>322</xdr:row>
      <xdr:rowOff>447675</xdr:rowOff>
    </xdr:to>
    <xdr:pic>
      <xdr:nvPicPr>
        <xdr:cNvPr id="3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322</xdr:row>
      <xdr:rowOff>228600</xdr:rowOff>
    </xdr:from>
    <xdr:to>
      <xdr:col>3</xdr:col>
      <xdr:colOff>260350</xdr:colOff>
      <xdr:row>322</xdr:row>
      <xdr:rowOff>447675</xdr:rowOff>
    </xdr:to>
    <xdr:pic>
      <xdr:nvPicPr>
        <xdr:cNvPr id="3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322</xdr:row>
      <xdr:rowOff>228600</xdr:rowOff>
    </xdr:from>
    <xdr:to>
      <xdr:col>3</xdr:col>
      <xdr:colOff>260350</xdr:colOff>
      <xdr:row>322</xdr:row>
      <xdr:rowOff>447675</xdr:rowOff>
    </xdr:to>
    <xdr:pic>
      <xdr:nvPicPr>
        <xdr:cNvPr id="3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322</xdr:row>
      <xdr:rowOff>228600</xdr:rowOff>
    </xdr:from>
    <xdr:to>
      <xdr:col>3</xdr:col>
      <xdr:colOff>260350</xdr:colOff>
      <xdr:row>322</xdr:row>
      <xdr:rowOff>447675</xdr:rowOff>
    </xdr:to>
    <xdr:pic>
      <xdr:nvPicPr>
        <xdr:cNvPr id="3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327</xdr:row>
      <xdr:rowOff>228600</xdr:rowOff>
    </xdr:from>
    <xdr:to>
      <xdr:col>3</xdr:col>
      <xdr:colOff>260350</xdr:colOff>
      <xdr:row>327</xdr:row>
      <xdr:rowOff>447675</xdr:rowOff>
    </xdr:to>
    <xdr:pic>
      <xdr:nvPicPr>
        <xdr:cNvPr id="3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327</xdr:row>
      <xdr:rowOff>228600</xdr:rowOff>
    </xdr:from>
    <xdr:to>
      <xdr:col>3</xdr:col>
      <xdr:colOff>260350</xdr:colOff>
      <xdr:row>327</xdr:row>
      <xdr:rowOff>447675</xdr:rowOff>
    </xdr:to>
    <xdr:pic>
      <xdr:nvPicPr>
        <xdr:cNvPr id="3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327</xdr:row>
      <xdr:rowOff>228600</xdr:rowOff>
    </xdr:from>
    <xdr:to>
      <xdr:col>3</xdr:col>
      <xdr:colOff>260350</xdr:colOff>
      <xdr:row>327</xdr:row>
      <xdr:rowOff>447675</xdr:rowOff>
    </xdr:to>
    <xdr:pic>
      <xdr:nvPicPr>
        <xdr:cNvPr id="3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327</xdr:row>
      <xdr:rowOff>228600</xdr:rowOff>
    </xdr:from>
    <xdr:to>
      <xdr:col>3</xdr:col>
      <xdr:colOff>260350</xdr:colOff>
      <xdr:row>327</xdr:row>
      <xdr:rowOff>447675</xdr:rowOff>
    </xdr:to>
    <xdr:pic>
      <xdr:nvPicPr>
        <xdr:cNvPr id="3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330</xdr:row>
      <xdr:rowOff>228600</xdr:rowOff>
    </xdr:from>
    <xdr:to>
      <xdr:col>3</xdr:col>
      <xdr:colOff>260350</xdr:colOff>
      <xdr:row>330</xdr:row>
      <xdr:rowOff>447675</xdr:rowOff>
    </xdr:to>
    <xdr:pic>
      <xdr:nvPicPr>
        <xdr:cNvPr id="3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330</xdr:row>
      <xdr:rowOff>228600</xdr:rowOff>
    </xdr:from>
    <xdr:to>
      <xdr:col>3</xdr:col>
      <xdr:colOff>260350</xdr:colOff>
      <xdr:row>330</xdr:row>
      <xdr:rowOff>447675</xdr:rowOff>
    </xdr:to>
    <xdr:pic>
      <xdr:nvPicPr>
        <xdr:cNvPr id="3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330</xdr:row>
      <xdr:rowOff>228600</xdr:rowOff>
    </xdr:from>
    <xdr:to>
      <xdr:col>3</xdr:col>
      <xdr:colOff>260350</xdr:colOff>
      <xdr:row>330</xdr:row>
      <xdr:rowOff>447675</xdr:rowOff>
    </xdr:to>
    <xdr:pic>
      <xdr:nvPicPr>
        <xdr:cNvPr id="3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330</xdr:row>
      <xdr:rowOff>228600</xdr:rowOff>
    </xdr:from>
    <xdr:to>
      <xdr:col>3</xdr:col>
      <xdr:colOff>260350</xdr:colOff>
      <xdr:row>330</xdr:row>
      <xdr:rowOff>447675</xdr:rowOff>
    </xdr:to>
    <xdr:pic>
      <xdr:nvPicPr>
        <xdr:cNvPr id="3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335</xdr:row>
      <xdr:rowOff>228600</xdr:rowOff>
    </xdr:from>
    <xdr:to>
      <xdr:col>3</xdr:col>
      <xdr:colOff>260350</xdr:colOff>
      <xdr:row>335</xdr:row>
      <xdr:rowOff>447675</xdr:rowOff>
    </xdr:to>
    <xdr:pic>
      <xdr:nvPicPr>
        <xdr:cNvPr id="3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335</xdr:row>
      <xdr:rowOff>228600</xdr:rowOff>
    </xdr:from>
    <xdr:to>
      <xdr:col>3</xdr:col>
      <xdr:colOff>260350</xdr:colOff>
      <xdr:row>335</xdr:row>
      <xdr:rowOff>447675</xdr:rowOff>
    </xdr:to>
    <xdr:pic>
      <xdr:nvPicPr>
        <xdr:cNvPr id="3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335</xdr:row>
      <xdr:rowOff>228600</xdr:rowOff>
    </xdr:from>
    <xdr:to>
      <xdr:col>3</xdr:col>
      <xdr:colOff>260350</xdr:colOff>
      <xdr:row>335</xdr:row>
      <xdr:rowOff>447675</xdr:rowOff>
    </xdr:to>
    <xdr:pic>
      <xdr:nvPicPr>
        <xdr:cNvPr id="3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335</xdr:row>
      <xdr:rowOff>228600</xdr:rowOff>
    </xdr:from>
    <xdr:to>
      <xdr:col>3</xdr:col>
      <xdr:colOff>260350</xdr:colOff>
      <xdr:row>335</xdr:row>
      <xdr:rowOff>447675</xdr:rowOff>
    </xdr:to>
    <xdr:pic>
      <xdr:nvPicPr>
        <xdr:cNvPr id="3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340</xdr:row>
      <xdr:rowOff>228600</xdr:rowOff>
    </xdr:from>
    <xdr:to>
      <xdr:col>3</xdr:col>
      <xdr:colOff>260350</xdr:colOff>
      <xdr:row>340</xdr:row>
      <xdr:rowOff>447675</xdr:rowOff>
    </xdr:to>
    <xdr:pic>
      <xdr:nvPicPr>
        <xdr:cNvPr id="3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340</xdr:row>
      <xdr:rowOff>228600</xdr:rowOff>
    </xdr:from>
    <xdr:to>
      <xdr:col>3</xdr:col>
      <xdr:colOff>260350</xdr:colOff>
      <xdr:row>340</xdr:row>
      <xdr:rowOff>447675</xdr:rowOff>
    </xdr:to>
    <xdr:pic>
      <xdr:nvPicPr>
        <xdr:cNvPr id="3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340</xdr:row>
      <xdr:rowOff>228600</xdr:rowOff>
    </xdr:from>
    <xdr:to>
      <xdr:col>3</xdr:col>
      <xdr:colOff>260350</xdr:colOff>
      <xdr:row>340</xdr:row>
      <xdr:rowOff>447675</xdr:rowOff>
    </xdr:to>
    <xdr:pic>
      <xdr:nvPicPr>
        <xdr:cNvPr id="4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340</xdr:row>
      <xdr:rowOff>228600</xdr:rowOff>
    </xdr:from>
    <xdr:to>
      <xdr:col>3</xdr:col>
      <xdr:colOff>260350</xdr:colOff>
      <xdr:row>340</xdr:row>
      <xdr:rowOff>447675</xdr:rowOff>
    </xdr:to>
    <xdr:pic>
      <xdr:nvPicPr>
        <xdr:cNvPr id="4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345</xdr:row>
      <xdr:rowOff>228600</xdr:rowOff>
    </xdr:from>
    <xdr:to>
      <xdr:col>3</xdr:col>
      <xdr:colOff>260350</xdr:colOff>
      <xdr:row>345</xdr:row>
      <xdr:rowOff>447675</xdr:rowOff>
    </xdr:to>
    <xdr:pic>
      <xdr:nvPicPr>
        <xdr:cNvPr id="4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345</xdr:row>
      <xdr:rowOff>228600</xdr:rowOff>
    </xdr:from>
    <xdr:to>
      <xdr:col>3</xdr:col>
      <xdr:colOff>260350</xdr:colOff>
      <xdr:row>345</xdr:row>
      <xdr:rowOff>447675</xdr:rowOff>
    </xdr:to>
    <xdr:pic>
      <xdr:nvPicPr>
        <xdr:cNvPr id="4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345</xdr:row>
      <xdr:rowOff>228600</xdr:rowOff>
    </xdr:from>
    <xdr:to>
      <xdr:col>3</xdr:col>
      <xdr:colOff>260350</xdr:colOff>
      <xdr:row>345</xdr:row>
      <xdr:rowOff>447675</xdr:rowOff>
    </xdr:to>
    <xdr:pic>
      <xdr:nvPicPr>
        <xdr:cNvPr id="4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345</xdr:row>
      <xdr:rowOff>228600</xdr:rowOff>
    </xdr:from>
    <xdr:to>
      <xdr:col>3</xdr:col>
      <xdr:colOff>260350</xdr:colOff>
      <xdr:row>345</xdr:row>
      <xdr:rowOff>447675</xdr:rowOff>
    </xdr:to>
    <xdr:pic>
      <xdr:nvPicPr>
        <xdr:cNvPr id="4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348</xdr:row>
      <xdr:rowOff>228600</xdr:rowOff>
    </xdr:from>
    <xdr:to>
      <xdr:col>3</xdr:col>
      <xdr:colOff>260350</xdr:colOff>
      <xdr:row>348</xdr:row>
      <xdr:rowOff>447675</xdr:rowOff>
    </xdr:to>
    <xdr:pic>
      <xdr:nvPicPr>
        <xdr:cNvPr id="4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348</xdr:row>
      <xdr:rowOff>228600</xdr:rowOff>
    </xdr:from>
    <xdr:to>
      <xdr:col>3</xdr:col>
      <xdr:colOff>260350</xdr:colOff>
      <xdr:row>348</xdr:row>
      <xdr:rowOff>447675</xdr:rowOff>
    </xdr:to>
    <xdr:pic>
      <xdr:nvPicPr>
        <xdr:cNvPr id="4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348</xdr:row>
      <xdr:rowOff>228600</xdr:rowOff>
    </xdr:from>
    <xdr:to>
      <xdr:col>3</xdr:col>
      <xdr:colOff>260350</xdr:colOff>
      <xdr:row>348</xdr:row>
      <xdr:rowOff>447675</xdr:rowOff>
    </xdr:to>
    <xdr:pic>
      <xdr:nvPicPr>
        <xdr:cNvPr id="4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348</xdr:row>
      <xdr:rowOff>228600</xdr:rowOff>
    </xdr:from>
    <xdr:to>
      <xdr:col>3</xdr:col>
      <xdr:colOff>260350</xdr:colOff>
      <xdr:row>348</xdr:row>
      <xdr:rowOff>447675</xdr:rowOff>
    </xdr:to>
    <xdr:pic>
      <xdr:nvPicPr>
        <xdr:cNvPr id="4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352</xdr:row>
      <xdr:rowOff>228600</xdr:rowOff>
    </xdr:from>
    <xdr:to>
      <xdr:col>3</xdr:col>
      <xdr:colOff>260350</xdr:colOff>
      <xdr:row>352</xdr:row>
      <xdr:rowOff>447675</xdr:rowOff>
    </xdr:to>
    <xdr:pic>
      <xdr:nvPicPr>
        <xdr:cNvPr id="4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352</xdr:row>
      <xdr:rowOff>228600</xdr:rowOff>
    </xdr:from>
    <xdr:to>
      <xdr:col>3</xdr:col>
      <xdr:colOff>260350</xdr:colOff>
      <xdr:row>352</xdr:row>
      <xdr:rowOff>447675</xdr:rowOff>
    </xdr:to>
    <xdr:pic>
      <xdr:nvPicPr>
        <xdr:cNvPr id="4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352</xdr:row>
      <xdr:rowOff>228600</xdr:rowOff>
    </xdr:from>
    <xdr:to>
      <xdr:col>3</xdr:col>
      <xdr:colOff>260350</xdr:colOff>
      <xdr:row>352</xdr:row>
      <xdr:rowOff>447675</xdr:rowOff>
    </xdr:to>
    <xdr:pic>
      <xdr:nvPicPr>
        <xdr:cNvPr id="4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352</xdr:row>
      <xdr:rowOff>228600</xdr:rowOff>
    </xdr:from>
    <xdr:to>
      <xdr:col>3</xdr:col>
      <xdr:colOff>260350</xdr:colOff>
      <xdr:row>352</xdr:row>
      <xdr:rowOff>447675</xdr:rowOff>
    </xdr:to>
    <xdr:pic>
      <xdr:nvPicPr>
        <xdr:cNvPr id="4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356</xdr:row>
      <xdr:rowOff>228600</xdr:rowOff>
    </xdr:from>
    <xdr:to>
      <xdr:col>3</xdr:col>
      <xdr:colOff>260350</xdr:colOff>
      <xdr:row>356</xdr:row>
      <xdr:rowOff>447675</xdr:rowOff>
    </xdr:to>
    <xdr:pic>
      <xdr:nvPicPr>
        <xdr:cNvPr id="4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356</xdr:row>
      <xdr:rowOff>228600</xdr:rowOff>
    </xdr:from>
    <xdr:to>
      <xdr:col>3</xdr:col>
      <xdr:colOff>260350</xdr:colOff>
      <xdr:row>356</xdr:row>
      <xdr:rowOff>447675</xdr:rowOff>
    </xdr:to>
    <xdr:pic>
      <xdr:nvPicPr>
        <xdr:cNvPr id="4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356</xdr:row>
      <xdr:rowOff>228600</xdr:rowOff>
    </xdr:from>
    <xdr:to>
      <xdr:col>3</xdr:col>
      <xdr:colOff>260350</xdr:colOff>
      <xdr:row>356</xdr:row>
      <xdr:rowOff>447675</xdr:rowOff>
    </xdr:to>
    <xdr:pic>
      <xdr:nvPicPr>
        <xdr:cNvPr id="4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356</xdr:row>
      <xdr:rowOff>228600</xdr:rowOff>
    </xdr:from>
    <xdr:to>
      <xdr:col>3</xdr:col>
      <xdr:colOff>260350</xdr:colOff>
      <xdr:row>356</xdr:row>
      <xdr:rowOff>447675</xdr:rowOff>
    </xdr:to>
    <xdr:pic>
      <xdr:nvPicPr>
        <xdr:cNvPr id="4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</xdr:row>
      <xdr:rowOff>228600</xdr:rowOff>
    </xdr:from>
    <xdr:to>
      <xdr:col>10</xdr:col>
      <xdr:colOff>260350</xdr:colOff>
      <xdr:row>13</xdr:row>
      <xdr:rowOff>447675</xdr:rowOff>
    </xdr:to>
    <xdr:pic>
      <xdr:nvPicPr>
        <xdr:cNvPr id="4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</xdr:row>
      <xdr:rowOff>228600</xdr:rowOff>
    </xdr:from>
    <xdr:to>
      <xdr:col>10</xdr:col>
      <xdr:colOff>260350</xdr:colOff>
      <xdr:row>13</xdr:row>
      <xdr:rowOff>447675</xdr:rowOff>
    </xdr:to>
    <xdr:pic>
      <xdr:nvPicPr>
        <xdr:cNvPr id="4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</xdr:row>
      <xdr:rowOff>228600</xdr:rowOff>
    </xdr:from>
    <xdr:to>
      <xdr:col>10</xdr:col>
      <xdr:colOff>260350</xdr:colOff>
      <xdr:row>13</xdr:row>
      <xdr:rowOff>447675</xdr:rowOff>
    </xdr:to>
    <xdr:pic>
      <xdr:nvPicPr>
        <xdr:cNvPr id="4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</xdr:row>
      <xdr:rowOff>228600</xdr:rowOff>
    </xdr:from>
    <xdr:to>
      <xdr:col>10</xdr:col>
      <xdr:colOff>260350</xdr:colOff>
      <xdr:row>13</xdr:row>
      <xdr:rowOff>447675</xdr:rowOff>
    </xdr:to>
    <xdr:pic>
      <xdr:nvPicPr>
        <xdr:cNvPr id="4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</xdr:row>
      <xdr:rowOff>228600</xdr:rowOff>
    </xdr:from>
    <xdr:to>
      <xdr:col>10</xdr:col>
      <xdr:colOff>260350</xdr:colOff>
      <xdr:row>16</xdr:row>
      <xdr:rowOff>447675</xdr:rowOff>
    </xdr:to>
    <xdr:pic>
      <xdr:nvPicPr>
        <xdr:cNvPr id="4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</xdr:row>
      <xdr:rowOff>228600</xdr:rowOff>
    </xdr:from>
    <xdr:to>
      <xdr:col>10</xdr:col>
      <xdr:colOff>260350</xdr:colOff>
      <xdr:row>16</xdr:row>
      <xdr:rowOff>447675</xdr:rowOff>
    </xdr:to>
    <xdr:pic>
      <xdr:nvPicPr>
        <xdr:cNvPr id="4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</xdr:row>
      <xdr:rowOff>228600</xdr:rowOff>
    </xdr:from>
    <xdr:to>
      <xdr:col>10</xdr:col>
      <xdr:colOff>260350</xdr:colOff>
      <xdr:row>16</xdr:row>
      <xdr:rowOff>447675</xdr:rowOff>
    </xdr:to>
    <xdr:pic>
      <xdr:nvPicPr>
        <xdr:cNvPr id="4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</xdr:row>
      <xdr:rowOff>228600</xdr:rowOff>
    </xdr:from>
    <xdr:to>
      <xdr:col>10</xdr:col>
      <xdr:colOff>260350</xdr:colOff>
      <xdr:row>16</xdr:row>
      <xdr:rowOff>447675</xdr:rowOff>
    </xdr:to>
    <xdr:pic>
      <xdr:nvPicPr>
        <xdr:cNvPr id="4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</xdr:row>
      <xdr:rowOff>228600</xdr:rowOff>
    </xdr:from>
    <xdr:to>
      <xdr:col>10</xdr:col>
      <xdr:colOff>260350</xdr:colOff>
      <xdr:row>19</xdr:row>
      <xdr:rowOff>447675</xdr:rowOff>
    </xdr:to>
    <xdr:pic>
      <xdr:nvPicPr>
        <xdr:cNvPr id="4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</xdr:row>
      <xdr:rowOff>228600</xdr:rowOff>
    </xdr:from>
    <xdr:to>
      <xdr:col>10</xdr:col>
      <xdr:colOff>260350</xdr:colOff>
      <xdr:row>19</xdr:row>
      <xdr:rowOff>447675</xdr:rowOff>
    </xdr:to>
    <xdr:pic>
      <xdr:nvPicPr>
        <xdr:cNvPr id="4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</xdr:row>
      <xdr:rowOff>228600</xdr:rowOff>
    </xdr:from>
    <xdr:to>
      <xdr:col>10</xdr:col>
      <xdr:colOff>260350</xdr:colOff>
      <xdr:row>19</xdr:row>
      <xdr:rowOff>447675</xdr:rowOff>
    </xdr:to>
    <xdr:pic>
      <xdr:nvPicPr>
        <xdr:cNvPr id="4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</xdr:row>
      <xdr:rowOff>228600</xdr:rowOff>
    </xdr:from>
    <xdr:to>
      <xdr:col>10</xdr:col>
      <xdr:colOff>260350</xdr:colOff>
      <xdr:row>19</xdr:row>
      <xdr:rowOff>447675</xdr:rowOff>
    </xdr:to>
    <xdr:pic>
      <xdr:nvPicPr>
        <xdr:cNvPr id="4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</xdr:row>
      <xdr:rowOff>228600</xdr:rowOff>
    </xdr:from>
    <xdr:to>
      <xdr:col>10</xdr:col>
      <xdr:colOff>260350</xdr:colOff>
      <xdr:row>22</xdr:row>
      <xdr:rowOff>447675</xdr:rowOff>
    </xdr:to>
    <xdr:pic>
      <xdr:nvPicPr>
        <xdr:cNvPr id="4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</xdr:row>
      <xdr:rowOff>228600</xdr:rowOff>
    </xdr:from>
    <xdr:to>
      <xdr:col>10</xdr:col>
      <xdr:colOff>260350</xdr:colOff>
      <xdr:row>22</xdr:row>
      <xdr:rowOff>447675</xdr:rowOff>
    </xdr:to>
    <xdr:pic>
      <xdr:nvPicPr>
        <xdr:cNvPr id="4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</xdr:row>
      <xdr:rowOff>228600</xdr:rowOff>
    </xdr:from>
    <xdr:to>
      <xdr:col>10</xdr:col>
      <xdr:colOff>260350</xdr:colOff>
      <xdr:row>22</xdr:row>
      <xdr:rowOff>447675</xdr:rowOff>
    </xdr:to>
    <xdr:pic>
      <xdr:nvPicPr>
        <xdr:cNvPr id="4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</xdr:row>
      <xdr:rowOff>228600</xdr:rowOff>
    </xdr:from>
    <xdr:to>
      <xdr:col>10</xdr:col>
      <xdr:colOff>260350</xdr:colOff>
      <xdr:row>22</xdr:row>
      <xdr:rowOff>447675</xdr:rowOff>
    </xdr:to>
    <xdr:pic>
      <xdr:nvPicPr>
        <xdr:cNvPr id="4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</xdr:row>
      <xdr:rowOff>228600</xdr:rowOff>
    </xdr:from>
    <xdr:to>
      <xdr:col>10</xdr:col>
      <xdr:colOff>260350</xdr:colOff>
      <xdr:row>25</xdr:row>
      <xdr:rowOff>447675</xdr:rowOff>
    </xdr:to>
    <xdr:pic>
      <xdr:nvPicPr>
        <xdr:cNvPr id="4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</xdr:row>
      <xdr:rowOff>228600</xdr:rowOff>
    </xdr:from>
    <xdr:to>
      <xdr:col>10</xdr:col>
      <xdr:colOff>260350</xdr:colOff>
      <xdr:row>25</xdr:row>
      <xdr:rowOff>447675</xdr:rowOff>
    </xdr:to>
    <xdr:pic>
      <xdr:nvPicPr>
        <xdr:cNvPr id="4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</xdr:row>
      <xdr:rowOff>228600</xdr:rowOff>
    </xdr:from>
    <xdr:to>
      <xdr:col>10</xdr:col>
      <xdr:colOff>260350</xdr:colOff>
      <xdr:row>25</xdr:row>
      <xdr:rowOff>447675</xdr:rowOff>
    </xdr:to>
    <xdr:pic>
      <xdr:nvPicPr>
        <xdr:cNvPr id="4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</xdr:row>
      <xdr:rowOff>228600</xdr:rowOff>
    </xdr:from>
    <xdr:to>
      <xdr:col>10</xdr:col>
      <xdr:colOff>260350</xdr:colOff>
      <xdr:row>25</xdr:row>
      <xdr:rowOff>447675</xdr:rowOff>
    </xdr:to>
    <xdr:pic>
      <xdr:nvPicPr>
        <xdr:cNvPr id="4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</xdr:row>
      <xdr:rowOff>228600</xdr:rowOff>
    </xdr:from>
    <xdr:to>
      <xdr:col>10</xdr:col>
      <xdr:colOff>260350</xdr:colOff>
      <xdr:row>28</xdr:row>
      <xdr:rowOff>447675</xdr:rowOff>
    </xdr:to>
    <xdr:pic>
      <xdr:nvPicPr>
        <xdr:cNvPr id="4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</xdr:row>
      <xdr:rowOff>228600</xdr:rowOff>
    </xdr:from>
    <xdr:to>
      <xdr:col>10</xdr:col>
      <xdr:colOff>260350</xdr:colOff>
      <xdr:row>28</xdr:row>
      <xdr:rowOff>447675</xdr:rowOff>
    </xdr:to>
    <xdr:pic>
      <xdr:nvPicPr>
        <xdr:cNvPr id="4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</xdr:row>
      <xdr:rowOff>228600</xdr:rowOff>
    </xdr:from>
    <xdr:to>
      <xdr:col>10</xdr:col>
      <xdr:colOff>260350</xdr:colOff>
      <xdr:row>28</xdr:row>
      <xdr:rowOff>447675</xdr:rowOff>
    </xdr:to>
    <xdr:pic>
      <xdr:nvPicPr>
        <xdr:cNvPr id="4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</xdr:row>
      <xdr:rowOff>228600</xdr:rowOff>
    </xdr:from>
    <xdr:to>
      <xdr:col>10</xdr:col>
      <xdr:colOff>260350</xdr:colOff>
      <xdr:row>28</xdr:row>
      <xdr:rowOff>447675</xdr:rowOff>
    </xdr:to>
    <xdr:pic>
      <xdr:nvPicPr>
        <xdr:cNvPr id="4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</xdr:row>
      <xdr:rowOff>228600</xdr:rowOff>
    </xdr:from>
    <xdr:to>
      <xdr:col>10</xdr:col>
      <xdr:colOff>260350</xdr:colOff>
      <xdr:row>31</xdr:row>
      <xdr:rowOff>447675</xdr:rowOff>
    </xdr:to>
    <xdr:pic>
      <xdr:nvPicPr>
        <xdr:cNvPr id="4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</xdr:row>
      <xdr:rowOff>228600</xdr:rowOff>
    </xdr:from>
    <xdr:to>
      <xdr:col>10</xdr:col>
      <xdr:colOff>260350</xdr:colOff>
      <xdr:row>31</xdr:row>
      <xdr:rowOff>447675</xdr:rowOff>
    </xdr:to>
    <xdr:pic>
      <xdr:nvPicPr>
        <xdr:cNvPr id="4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</xdr:row>
      <xdr:rowOff>228600</xdr:rowOff>
    </xdr:from>
    <xdr:to>
      <xdr:col>10</xdr:col>
      <xdr:colOff>260350</xdr:colOff>
      <xdr:row>31</xdr:row>
      <xdr:rowOff>447675</xdr:rowOff>
    </xdr:to>
    <xdr:pic>
      <xdr:nvPicPr>
        <xdr:cNvPr id="4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</xdr:row>
      <xdr:rowOff>228600</xdr:rowOff>
    </xdr:from>
    <xdr:to>
      <xdr:col>10</xdr:col>
      <xdr:colOff>260350</xdr:colOff>
      <xdr:row>31</xdr:row>
      <xdr:rowOff>447675</xdr:rowOff>
    </xdr:to>
    <xdr:pic>
      <xdr:nvPicPr>
        <xdr:cNvPr id="4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</xdr:row>
      <xdr:rowOff>228600</xdr:rowOff>
    </xdr:from>
    <xdr:to>
      <xdr:col>10</xdr:col>
      <xdr:colOff>260350</xdr:colOff>
      <xdr:row>34</xdr:row>
      <xdr:rowOff>447675</xdr:rowOff>
    </xdr:to>
    <xdr:pic>
      <xdr:nvPicPr>
        <xdr:cNvPr id="4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</xdr:row>
      <xdr:rowOff>228600</xdr:rowOff>
    </xdr:from>
    <xdr:to>
      <xdr:col>10</xdr:col>
      <xdr:colOff>260350</xdr:colOff>
      <xdr:row>34</xdr:row>
      <xdr:rowOff>447675</xdr:rowOff>
    </xdr:to>
    <xdr:pic>
      <xdr:nvPicPr>
        <xdr:cNvPr id="4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</xdr:row>
      <xdr:rowOff>228600</xdr:rowOff>
    </xdr:from>
    <xdr:to>
      <xdr:col>10</xdr:col>
      <xdr:colOff>260350</xdr:colOff>
      <xdr:row>34</xdr:row>
      <xdr:rowOff>447675</xdr:rowOff>
    </xdr:to>
    <xdr:pic>
      <xdr:nvPicPr>
        <xdr:cNvPr id="4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</xdr:row>
      <xdr:rowOff>228600</xdr:rowOff>
    </xdr:from>
    <xdr:to>
      <xdr:col>10</xdr:col>
      <xdr:colOff>260350</xdr:colOff>
      <xdr:row>34</xdr:row>
      <xdr:rowOff>447675</xdr:rowOff>
    </xdr:to>
    <xdr:pic>
      <xdr:nvPicPr>
        <xdr:cNvPr id="4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37</xdr:row>
      <xdr:rowOff>228600</xdr:rowOff>
    </xdr:from>
    <xdr:to>
      <xdr:col>10</xdr:col>
      <xdr:colOff>260350</xdr:colOff>
      <xdr:row>37</xdr:row>
      <xdr:rowOff>447675</xdr:rowOff>
    </xdr:to>
    <xdr:pic>
      <xdr:nvPicPr>
        <xdr:cNvPr id="4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37</xdr:row>
      <xdr:rowOff>228600</xdr:rowOff>
    </xdr:from>
    <xdr:to>
      <xdr:col>10</xdr:col>
      <xdr:colOff>260350</xdr:colOff>
      <xdr:row>37</xdr:row>
      <xdr:rowOff>447675</xdr:rowOff>
    </xdr:to>
    <xdr:pic>
      <xdr:nvPicPr>
        <xdr:cNvPr id="4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37</xdr:row>
      <xdr:rowOff>228600</xdr:rowOff>
    </xdr:from>
    <xdr:to>
      <xdr:col>10</xdr:col>
      <xdr:colOff>260350</xdr:colOff>
      <xdr:row>37</xdr:row>
      <xdr:rowOff>447675</xdr:rowOff>
    </xdr:to>
    <xdr:pic>
      <xdr:nvPicPr>
        <xdr:cNvPr id="4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37</xdr:row>
      <xdr:rowOff>228600</xdr:rowOff>
    </xdr:from>
    <xdr:to>
      <xdr:col>10</xdr:col>
      <xdr:colOff>260350</xdr:colOff>
      <xdr:row>37</xdr:row>
      <xdr:rowOff>447675</xdr:rowOff>
    </xdr:to>
    <xdr:pic>
      <xdr:nvPicPr>
        <xdr:cNvPr id="4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40</xdr:row>
      <xdr:rowOff>228600</xdr:rowOff>
    </xdr:from>
    <xdr:to>
      <xdr:col>10</xdr:col>
      <xdr:colOff>260350</xdr:colOff>
      <xdr:row>40</xdr:row>
      <xdr:rowOff>447675</xdr:rowOff>
    </xdr:to>
    <xdr:pic>
      <xdr:nvPicPr>
        <xdr:cNvPr id="4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40</xdr:row>
      <xdr:rowOff>228600</xdr:rowOff>
    </xdr:from>
    <xdr:to>
      <xdr:col>10</xdr:col>
      <xdr:colOff>260350</xdr:colOff>
      <xdr:row>40</xdr:row>
      <xdr:rowOff>447675</xdr:rowOff>
    </xdr:to>
    <xdr:pic>
      <xdr:nvPicPr>
        <xdr:cNvPr id="4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40</xdr:row>
      <xdr:rowOff>228600</xdr:rowOff>
    </xdr:from>
    <xdr:to>
      <xdr:col>10</xdr:col>
      <xdr:colOff>260350</xdr:colOff>
      <xdr:row>40</xdr:row>
      <xdr:rowOff>447675</xdr:rowOff>
    </xdr:to>
    <xdr:pic>
      <xdr:nvPicPr>
        <xdr:cNvPr id="4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40</xdr:row>
      <xdr:rowOff>228600</xdr:rowOff>
    </xdr:from>
    <xdr:to>
      <xdr:col>10</xdr:col>
      <xdr:colOff>260350</xdr:colOff>
      <xdr:row>40</xdr:row>
      <xdr:rowOff>447675</xdr:rowOff>
    </xdr:to>
    <xdr:pic>
      <xdr:nvPicPr>
        <xdr:cNvPr id="4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44</xdr:row>
      <xdr:rowOff>228600</xdr:rowOff>
    </xdr:from>
    <xdr:to>
      <xdr:col>10</xdr:col>
      <xdr:colOff>260350</xdr:colOff>
      <xdr:row>44</xdr:row>
      <xdr:rowOff>447675</xdr:rowOff>
    </xdr:to>
    <xdr:pic>
      <xdr:nvPicPr>
        <xdr:cNvPr id="4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44</xdr:row>
      <xdr:rowOff>228600</xdr:rowOff>
    </xdr:from>
    <xdr:to>
      <xdr:col>10</xdr:col>
      <xdr:colOff>260350</xdr:colOff>
      <xdr:row>44</xdr:row>
      <xdr:rowOff>447675</xdr:rowOff>
    </xdr:to>
    <xdr:pic>
      <xdr:nvPicPr>
        <xdr:cNvPr id="4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44</xdr:row>
      <xdr:rowOff>228600</xdr:rowOff>
    </xdr:from>
    <xdr:to>
      <xdr:col>10</xdr:col>
      <xdr:colOff>260350</xdr:colOff>
      <xdr:row>44</xdr:row>
      <xdr:rowOff>447675</xdr:rowOff>
    </xdr:to>
    <xdr:pic>
      <xdr:nvPicPr>
        <xdr:cNvPr id="4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44</xdr:row>
      <xdr:rowOff>228600</xdr:rowOff>
    </xdr:from>
    <xdr:to>
      <xdr:col>10</xdr:col>
      <xdr:colOff>260350</xdr:colOff>
      <xdr:row>44</xdr:row>
      <xdr:rowOff>447675</xdr:rowOff>
    </xdr:to>
    <xdr:pic>
      <xdr:nvPicPr>
        <xdr:cNvPr id="4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47</xdr:row>
      <xdr:rowOff>228600</xdr:rowOff>
    </xdr:from>
    <xdr:to>
      <xdr:col>10</xdr:col>
      <xdr:colOff>260350</xdr:colOff>
      <xdr:row>47</xdr:row>
      <xdr:rowOff>447675</xdr:rowOff>
    </xdr:to>
    <xdr:pic>
      <xdr:nvPicPr>
        <xdr:cNvPr id="4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47</xdr:row>
      <xdr:rowOff>228600</xdr:rowOff>
    </xdr:from>
    <xdr:to>
      <xdr:col>10</xdr:col>
      <xdr:colOff>260350</xdr:colOff>
      <xdr:row>47</xdr:row>
      <xdr:rowOff>447675</xdr:rowOff>
    </xdr:to>
    <xdr:pic>
      <xdr:nvPicPr>
        <xdr:cNvPr id="4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47</xdr:row>
      <xdr:rowOff>228600</xdr:rowOff>
    </xdr:from>
    <xdr:to>
      <xdr:col>10</xdr:col>
      <xdr:colOff>260350</xdr:colOff>
      <xdr:row>47</xdr:row>
      <xdr:rowOff>447675</xdr:rowOff>
    </xdr:to>
    <xdr:pic>
      <xdr:nvPicPr>
        <xdr:cNvPr id="4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47</xdr:row>
      <xdr:rowOff>228600</xdr:rowOff>
    </xdr:from>
    <xdr:to>
      <xdr:col>10</xdr:col>
      <xdr:colOff>260350</xdr:colOff>
      <xdr:row>47</xdr:row>
      <xdr:rowOff>447675</xdr:rowOff>
    </xdr:to>
    <xdr:pic>
      <xdr:nvPicPr>
        <xdr:cNvPr id="4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50</xdr:row>
      <xdr:rowOff>228600</xdr:rowOff>
    </xdr:from>
    <xdr:to>
      <xdr:col>10</xdr:col>
      <xdr:colOff>260350</xdr:colOff>
      <xdr:row>50</xdr:row>
      <xdr:rowOff>447675</xdr:rowOff>
    </xdr:to>
    <xdr:pic>
      <xdr:nvPicPr>
        <xdr:cNvPr id="4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50</xdr:row>
      <xdr:rowOff>228600</xdr:rowOff>
    </xdr:from>
    <xdr:to>
      <xdr:col>10</xdr:col>
      <xdr:colOff>260350</xdr:colOff>
      <xdr:row>50</xdr:row>
      <xdr:rowOff>447675</xdr:rowOff>
    </xdr:to>
    <xdr:pic>
      <xdr:nvPicPr>
        <xdr:cNvPr id="4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50</xdr:row>
      <xdr:rowOff>228600</xdr:rowOff>
    </xdr:from>
    <xdr:to>
      <xdr:col>10</xdr:col>
      <xdr:colOff>260350</xdr:colOff>
      <xdr:row>50</xdr:row>
      <xdr:rowOff>447675</xdr:rowOff>
    </xdr:to>
    <xdr:pic>
      <xdr:nvPicPr>
        <xdr:cNvPr id="4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50</xdr:row>
      <xdr:rowOff>228600</xdr:rowOff>
    </xdr:from>
    <xdr:to>
      <xdr:col>10</xdr:col>
      <xdr:colOff>260350</xdr:colOff>
      <xdr:row>50</xdr:row>
      <xdr:rowOff>447675</xdr:rowOff>
    </xdr:to>
    <xdr:pic>
      <xdr:nvPicPr>
        <xdr:cNvPr id="4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53</xdr:row>
      <xdr:rowOff>228600</xdr:rowOff>
    </xdr:from>
    <xdr:to>
      <xdr:col>10</xdr:col>
      <xdr:colOff>260350</xdr:colOff>
      <xdr:row>53</xdr:row>
      <xdr:rowOff>447675</xdr:rowOff>
    </xdr:to>
    <xdr:pic>
      <xdr:nvPicPr>
        <xdr:cNvPr id="4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53</xdr:row>
      <xdr:rowOff>228600</xdr:rowOff>
    </xdr:from>
    <xdr:to>
      <xdr:col>10</xdr:col>
      <xdr:colOff>260350</xdr:colOff>
      <xdr:row>53</xdr:row>
      <xdr:rowOff>447675</xdr:rowOff>
    </xdr:to>
    <xdr:pic>
      <xdr:nvPicPr>
        <xdr:cNvPr id="4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53</xdr:row>
      <xdr:rowOff>228600</xdr:rowOff>
    </xdr:from>
    <xdr:to>
      <xdr:col>10</xdr:col>
      <xdr:colOff>260350</xdr:colOff>
      <xdr:row>53</xdr:row>
      <xdr:rowOff>447675</xdr:rowOff>
    </xdr:to>
    <xdr:pic>
      <xdr:nvPicPr>
        <xdr:cNvPr id="4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53</xdr:row>
      <xdr:rowOff>228600</xdr:rowOff>
    </xdr:from>
    <xdr:to>
      <xdr:col>10</xdr:col>
      <xdr:colOff>260350</xdr:colOff>
      <xdr:row>53</xdr:row>
      <xdr:rowOff>447675</xdr:rowOff>
    </xdr:to>
    <xdr:pic>
      <xdr:nvPicPr>
        <xdr:cNvPr id="4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56</xdr:row>
      <xdr:rowOff>228600</xdr:rowOff>
    </xdr:from>
    <xdr:to>
      <xdr:col>10</xdr:col>
      <xdr:colOff>260350</xdr:colOff>
      <xdr:row>56</xdr:row>
      <xdr:rowOff>447675</xdr:rowOff>
    </xdr:to>
    <xdr:pic>
      <xdr:nvPicPr>
        <xdr:cNvPr id="4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56</xdr:row>
      <xdr:rowOff>228600</xdr:rowOff>
    </xdr:from>
    <xdr:to>
      <xdr:col>10</xdr:col>
      <xdr:colOff>260350</xdr:colOff>
      <xdr:row>56</xdr:row>
      <xdr:rowOff>447675</xdr:rowOff>
    </xdr:to>
    <xdr:pic>
      <xdr:nvPicPr>
        <xdr:cNvPr id="4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56</xdr:row>
      <xdr:rowOff>228600</xdr:rowOff>
    </xdr:from>
    <xdr:to>
      <xdr:col>10</xdr:col>
      <xdr:colOff>260350</xdr:colOff>
      <xdr:row>56</xdr:row>
      <xdr:rowOff>447675</xdr:rowOff>
    </xdr:to>
    <xdr:pic>
      <xdr:nvPicPr>
        <xdr:cNvPr id="4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56</xdr:row>
      <xdr:rowOff>228600</xdr:rowOff>
    </xdr:from>
    <xdr:to>
      <xdr:col>10</xdr:col>
      <xdr:colOff>260350</xdr:colOff>
      <xdr:row>56</xdr:row>
      <xdr:rowOff>447675</xdr:rowOff>
    </xdr:to>
    <xdr:pic>
      <xdr:nvPicPr>
        <xdr:cNvPr id="4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59</xdr:row>
      <xdr:rowOff>228600</xdr:rowOff>
    </xdr:from>
    <xdr:to>
      <xdr:col>10</xdr:col>
      <xdr:colOff>260350</xdr:colOff>
      <xdr:row>59</xdr:row>
      <xdr:rowOff>447675</xdr:rowOff>
    </xdr:to>
    <xdr:pic>
      <xdr:nvPicPr>
        <xdr:cNvPr id="4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59</xdr:row>
      <xdr:rowOff>228600</xdr:rowOff>
    </xdr:from>
    <xdr:to>
      <xdr:col>10</xdr:col>
      <xdr:colOff>260350</xdr:colOff>
      <xdr:row>59</xdr:row>
      <xdr:rowOff>447675</xdr:rowOff>
    </xdr:to>
    <xdr:pic>
      <xdr:nvPicPr>
        <xdr:cNvPr id="4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59</xdr:row>
      <xdr:rowOff>228600</xdr:rowOff>
    </xdr:from>
    <xdr:to>
      <xdr:col>10</xdr:col>
      <xdr:colOff>260350</xdr:colOff>
      <xdr:row>59</xdr:row>
      <xdr:rowOff>447675</xdr:rowOff>
    </xdr:to>
    <xdr:pic>
      <xdr:nvPicPr>
        <xdr:cNvPr id="4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59</xdr:row>
      <xdr:rowOff>228600</xdr:rowOff>
    </xdr:from>
    <xdr:to>
      <xdr:col>10</xdr:col>
      <xdr:colOff>260350</xdr:colOff>
      <xdr:row>59</xdr:row>
      <xdr:rowOff>447675</xdr:rowOff>
    </xdr:to>
    <xdr:pic>
      <xdr:nvPicPr>
        <xdr:cNvPr id="4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63</xdr:row>
      <xdr:rowOff>228600</xdr:rowOff>
    </xdr:from>
    <xdr:to>
      <xdr:col>10</xdr:col>
      <xdr:colOff>260350</xdr:colOff>
      <xdr:row>63</xdr:row>
      <xdr:rowOff>447675</xdr:rowOff>
    </xdr:to>
    <xdr:pic>
      <xdr:nvPicPr>
        <xdr:cNvPr id="4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63</xdr:row>
      <xdr:rowOff>228600</xdr:rowOff>
    </xdr:from>
    <xdr:to>
      <xdr:col>10</xdr:col>
      <xdr:colOff>260350</xdr:colOff>
      <xdr:row>63</xdr:row>
      <xdr:rowOff>447675</xdr:rowOff>
    </xdr:to>
    <xdr:pic>
      <xdr:nvPicPr>
        <xdr:cNvPr id="4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63</xdr:row>
      <xdr:rowOff>228600</xdr:rowOff>
    </xdr:from>
    <xdr:to>
      <xdr:col>10</xdr:col>
      <xdr:colOff>260350</xdr:colOff>
      <xdr:row>63</xdr:row>
      <xdr:rowOff>447675</xdr:rowOff>
    </xdr:to>
    <xdr:pic>
      <xdr:nvPicPr>
        <xdr:cNvPr id="4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63</xdr:row>
      <xdr:rowOff>228600</xdr:rowOff>
    </xdr:from>
    <xdr:to>
      <xdr:col>10</xdr:col>
      <xdr:colOff>260350</xdr:colOff>
      <xdr:row>63</xdr:row>
      <xdr:rowOff>447675</xdr:rowOff>
    </xdr:to>
    <xdr:pic>
      <xdr:nvPicPr>
        <xdr:cNvPr id="4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66</xdr:row>
      <xdr:rowOff>228600</xdr:rowOff>
    </xdr:from>
    <xdr:to>
      <xdr:col>10</xdr:col>
      <xdr:colOff>260350</xdr:colOff>
      <xdr:row>66</xdr:row>
      <xdr:rowOff>447675</xdr:rowOff>
    </xdr:to>
    <xdr:pic>
      <xdr:nvPicPr>
        <xdr:cNvPr id="4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66</xdr:row>
      <xdr:rowOff>228600</xdr:rowOff>
    </xdr:from>
    <xdr:to>
      <xdr:col>10</xdr:col>
      <xdr:colOff>260350</xdr:colOff>
      <xdr:row>66</xdr:row>
      <xdr:rowOff>447675</xdr:rowOff>
    </xdr:to>
    <xdr:pic>
      <xdr:nvPicPr>
        <xdr:cNvPr id="4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66</xdr:row>
      <xdr:rowOff>228600</xdr:rowOff>
    </xdr:from>
    <xdr:to>
      <xdr:col>10</xdr:col>
      <xdr:colOff>260350</xdr:colOff>
      <xdr:row>66</xdr:row>
      <xdr:rowOff>447675</xdr:rowOff>
    </xdr:to>
    <xdr:pic>
      <xdr:nvPicPr>
        <xdr:cNvPr id="4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66</xdr:row>
      <xdr:rowOff>228600</xdr:rowOff>
    </xdr:from>
    <xdr:to>
      <xdr:col>10</xdr:col>
      <xdr:colOff>260350</xdr:colOff>
      <xdr:row>66</xdr:row>
      <xdr:rowOff>447675</xdr:rowOff>
    </xdr:to>
    <xdr:pic>
      <xdr:nvPicPr>
        <xdr:cNvPr id="4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69</xdr:row>
      <xdr:rowOff>228600</xdr:rowOff>
    </xdr:from>
    <xdr:to>
      <xdr:col>10</xdr:col>
      <xdr:colOff>260350</xdr:colOff>
      <xdr:row>69</xdr:row>
      <xdr:rowOff>447675</xdr:rowOff>
    </xdr:to>
    <xdr:pic>
      <xdr:nvPicPr>
        <xdr:cNvPr id="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69</xdr:row>
      <xdr:rowOff>228600</xdr:rowOff>
    </xdr:from>
    <xdr:to>
      <xdr:col>10</xdr:col>
      <xdr:colOff>260350</xdr:colOff>
      <xdr:row>69</xdr:row>
      <xdr:rowOff>447675</xdr:rowOff>
    </xdr:to>
    <xdr:pic>
      <xdr:nvPicPr>
        <xdr:cNvPr id="4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69</xdr:row>
      <xdr:rowOff>228600</xdr:rowOff>
    </xdr:from>
    <xdr:to>
      <xdr:col>10</xdr:col>
      <xdr:colOff>260350</xdr:colOff>
      <xdr:row>69</xdr:row>
      <xdr:rowOff>447675</xdr:rowOff>
    </xdr:to>
    <xdr:pic>
      <xdr:nvPicPr>
        <xdr:cNvPr id="4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69</xdr:row>
      <xdr:rowOff>228600</xdr:rowOff>
    </xdr:from>
    <xdr:to>
      <xdr:col>10</xdr:col>
      <xdr:colOff>260350</xdr:colOff>
      <xdr:row>69</xdr:row>
      <xdr:rowOff>447675</xdr:rowOff>
    </xdr:to>
    <xdr:pic>
      <xdr:nvPicPr>
        <xdr:cNvPr id="4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72</xdr:row>
      <xdr:rowOff>228600</xdr:rowOff>
    </xdr:from>
    <xdr:to>
      <xdr:col>10</xdr:col>
      <xdr:colOff>260350</xdr:colOff>
      <xdr:row>72</xdr:row>
      <xdr:rowOff>447675</xdr:rowOff>
    </xdr:to>
    <xdr:pic>
      <xdr:nvPicPr>
        <xdr:cNvPr id="4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72</xdr:row>
      <xdr:rowOff>228600</xdr:rowOff>
    </xdr:from>
    <xdr:to>
      <xdr:col>10</xdr:col>
      <xdr:colOff>260350</xdr:colOff>
      <xdr:row>72</xdr:row>
      <xdr:rowOff>447675</xdr:rowOff>
    </xdr:to>
    <xdr:pic>
      <xdr:nvPicPr>
        <xdr:cNvPr id="4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72</xdr:row>
      <xdr:rowOff>228600</xdr:rowOff>
    </xdr:from>
    <xdr:to>
      <xdr:col>10</xdr:col>
      <xdr:colOff>260350</xdr:colOff>
      <xdr:row>72</xdr:row>
      <xdr:rowOff>447675</xdr:rowOff>
    </xdr:to>
    <xdr:pic>
      <xdr:nvPicPr>
        <xdr:cNvPr id="4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72</xdr:row>
      <xdr:rowOff>228600</xdr:rowOff>
    </xdr:from>
    <xdr:to>
      <xdr:col>10</xdr:col>
      <xdr:colOff>260350</xdr:colOff>
      <xdr:row>72</xdr:row>
      <xdr:rowOff>447675</xdr:rowOff>
    </xdr:to>
    <xdr:pic>
      <xdr:nvPicPr>
        <xdr:cNvPr id="4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75</xdr:row>
      <xdr:rowOff>228600</xdr:rowOff>
    </xdr:from>
    <xdr:to>
      <xdr:col>10</xdr:col>
      <xdr:colOff>260350</xdr:colOff>
      <xdr:row>75</xdr:row>
      <xdr:rowOff>447675</xdr:rowOff>
    </xdr:to>
    <xdr:pic>
      <xdr:nvPicPr>
        <xdr:cNvPr id="4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75</xdr:row>
      <xdr:rowOff>228600</xdr:rowOff>
    </xdr:from>
    <xdr:to>
      <xdr:col>10</xdr:col>
      <xdr:colOff>260350</xdr:colOff>
      <xdr:row>75</xdr:row>
      <xdr:rowOff>447675</xdr:rowOff>
    </xdr:to>
    <xdr:pic>
      <xdr:nvPicPr>
        <xdr:cNvPr id="4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75</xdr:row>
      <xdr:rowOff>228600</xdr:rowOff>
    </xdr:from>
    <xdr:to>
      <xdr:col>10</xdr:col>
      <xdr:colOff>260350</xdr:colOff>
      <xdr:row>75</xdr:row>
      <xdr:rowOff>447675</xdr:rowOff>
    </xdr:to>
    <xdr:pic>
      <xdr:nvPicPr>
        <xdr:cNvPr id="5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75</xdr:row>
      <xdr:rowOff>228600</xdr:rowOff>
    </xdr:from>
    <xdr:to>
      <xdr:col>10</xdr:col>
      <xdr:colOff>260350</xdr:colOff>
      <xdr:row>75</xdr:row>
      <xdr:rowOff>447675</xdr:rowOff>
    </xdr:to>
    <xdr:pic>
      <xdr:nvPicPr>
        <xdr:cNvPr id="5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78</xdr:row>
      <xdr:rowOff>228600</xdr:rowOff>
    </xdr:from>
    <xdr:to>
      <xdr:col>10</xdr:col>
      <xdr:colOff>260350</xdr:colOff>
      <xdr:row>78</xdr:row>
      <xdr:rowOff>447675</xdr:rowOff>
    </xdr:to>
    <xdr:pic>
      <xdr:nvPicPr>
        <xdr:cNvPr id="5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78</xdr:row>
      <xdr:rowOff>228600</xdr:rowOff>
    </xdr:from>
    <xdr:to>
      <xdr:col>10</xdr:col>
      <xdr:colOff>260350</xdr:colOff>
      <xdr:row>78</xdr:row>
      <xdr:rowOff>447675</xdr:rowOff>
    </xdr:to>
    <xdr:pic>
      <xdr:nvPicPr>
        <xdr:cNvPr id="5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78</xdr:row>
      <xdr:rowOff>228600</xdr:rowOff>
    </xdr:from>
    <xdr:to>
      <xdr:col>10</xdr:col>
      <xdr:colOff>260350</xdr:colOff>
      <xdr:row>78</xdr:row>
      <xdr:rowOff>447675</xdr:rowOff>
    </xdr:to>
    <xdr:pic>
      <xdr:nvPicPr>
        <xdr:cNvPr id="5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78</xdr:row>
      <xdr:rowOff>228600</xdr:rowOff>
    </xdr:from>
    <xdr:to>
      <xdr:col>10</xdr:col>
      <xdr:colOff>260350</xdr:colOff>
      <xdr:row>78</xdr:row>
      <xdr:rowOff>447675</xdr:rowOff>
    </xdr:to>
    <xdr:pic>
      <xdr:nvPicPr>
        <xdr:cNvPr id="5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81</xdr:row>
      <xdr:rowOff>228600</xdr:rowOff>
    </xdr:from>
    <xdr:to>
      <xdr:col>10</xdr:col>
      <xdr:colOff>260350</xdr:colOff>
      <xdr:row>81</xdr:row>
      <xdr:rowOff>447675</xdr:rowOff>
    </xdr:to>
    <xdr:pic>
      <xdr:nvPicPr>
        <xdr:cNvPr id="5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81</xdr:row>
      <xdr:rowOff>228600</xdr:rowOff>
    </xdr:from>
    <xdr:to>
      <xdr:col>10</xdr:col>
      <xdr:colOff>260350</xdr:colOff>
      <xdr:row>81</xdr:row>
      <xdr:rowOff>447675</xdr:rowOff>
    </xdr:to>
    <xdr:pic>
      <xdr:nvPicPr>
        <xdr:cNvPr id="5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81</xdr:row>
      <xdr:rowOff>228600</xdr:rowOff>
    </xdr:from>
    <xdr:to>
      <xdr:col>10</xdr:col>
      <xdr:colOff>260350</xdr:colOff>
      <xdr:row>81</xdr:row>
      <xdr:rowOff>447675</xdr:rowOff>
    </xdr:to>
    <xdr:pic>
      <xdr:nvPicPr>
        <xdr:cNvPr id="5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81</xdr:row>
      <xdr:rowOff>228600</xdr:rowOff>
    </xdr:from>
    <xdr:to>
      <xdr:col>10</xdr:col>
      <xdr:colOff>260350</xdr:colOff>
      <xdr:row>81</xdr:row>
      <xdr:rowOff>447675</xdr:rowOff>
    </xdr:to>
    <xdr:pic>
      <xdr:nvPicPr>
        <xdr:cNvPr id="5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84</xdr:row>
      <xdr:rowOff>228600</xdr:rowOff>
    </xdr:from>
    <xdr:to>
      <xdr:col>10</xdr:col>
      <xdr:colOff>260350</xdr:colOff>
      <xdr:row>84</xdr:row>
      <xdr:rowOff>447675</xdr:rowOff>
    </xdr:to>
    <xdr:pic>
      <xdr:nvPicPr>
        <xdr:cNvPr id="5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84</xdr:row>
      <xdr:rowOff>228600</xdr:rowOff>
    </xdr:from>
    <xdr:to>
      <xdr:col>10</xdr:col>
      <xdr:colOff>260350</xdr:colOff>
      <xdr:row>84</xdr:row>
      <xdr:rowOff>447675</xdr:rowOff>
    </xdr:to>
    <xdr:pic>
      <xdr:nvPicPr>
        <xdr:cNvPr id="5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84</xdr:row>
      <xdr:rowOff>228600</xdr:rowOff>
    </xdr:from>
    <xdr:to>
      <xdr:col>10</xdr:col>
      <xdr:colOff>260350</xdr:colOff>
      <xdr:row>84</xdr:row>
      <xdr:rowOff>447675</xdr:rowOff>
    </xdr:to>
    <xdr:pic>
      <xdr:nvPicPr>
        <xdr:cNvPr id="5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84</xdr:row>
      <xdr:rowOff>228600</xdr:rowOff>
    </xdr:from>
    <xdr:to>
      <xdr:col>10</xdr:col>
      <xdr:colOff>260350</xdr:colOff>
      <xdr:row>84</xdr:row>
      <xdr:rowOff>447675</xdr:rowOff>
    </xdr:to>
    <xdr:pic>
      <xdr:nvPicPr>
        <xdr:cNvPr id="5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87</xdr:row>
      <xdr:rowOff>228600</xdr:rowOff>
    </xdr:from>
    <xdr:to>
      <xdr:col>10</xdr:col>
      <xdr:colOff>260350</xdr:colOff>
      <xdr:row>87</xdr:row>
      <xdr:rowOff>447675</xdr:rowOff>
    </xdr:to>
    <xdr:pic>
      <xdr:nvPicPr>
        <xdr:cNvPr id="5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87</xdr:row>
      <xdr:rowOff>228600</xdr:rowOff>
    </xdr:from>
    <xdr:to>
      <xdr:col>10</xdr:col>
      <xdr:colOff>260350</xdr:colOff>
      <xdr:row>87</xdr:row>
      <xdr:rowOff>447675</xdr:rowOff>
    </xdr:to>
    <xdr:pic>
      <xdr:nvPicPr>
        <xdr:cNvPr id="5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87</xdr:row>
      <xdr:rowOff>228600</xdr:rowOff>
    </xdr:from>
    <xdr:to>
      <xdr:col>10</xdr:col>
      <xdr:colOff>260350</xdr:colOff>
      <xdr:row>87</xdr:row>
      <xdr:rowOff>447675</xdr:rowOff>
    </xdr:to>
    <xdr:pic>
      <xdr:nvPicPr>
        <xdr:cNvPr id="5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87</xdr:row>
      <xdr:rowOff>228600</xdr:rowOff>
    </xdr:from>
    <xdr:to>
      <xdr:col>10</xdr:col>
      <xdr:colOff>260350</xdr:colOff>
      <xdr:row>87</xdr:row>
      <xdr:rowOff>447675</xdr:rowOff>
    </xdr:to>
    <xdr:pic>
      <xdr:nvPicPr>
        <xdr:cNvPr id="5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90</xdr:row>
      <xdr:rowOff>228600</xdr:rowOff>
    </xdr:from>
    <xdr:to>
      <xdr:col>10</xdr:col>
      <xdr:colOff>260350</xdr:colOff>
      <xdr:row>90</xdr:row>
      <xdr:rowOff>447675</xdr:rowOff>
    </xdr:to>
    <xdr:pic>
      <xdr:nvPicPr>
        <xdr:cNvPr id="5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90</xdr:row>
      <xdr:rowOff>228600</xdr:rowOff>
    </xdr:from>
    <xdr:to>
      <xdr:col>10</xdr:col>
      <xdr:colOff>260350</xdr:colOff>
      <xdr:row>90</xdr:row>
      <xdr:rowOff>447675</xdr:rowOff>
    </xdr:to>
    <xdr:pic>
      <xdr:nvPicPr>
        <xdr:cNvPr id="5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90</xdr:row>
      <xdr:rowOff>228600</xdr:rowOff>
    </xdr:from>
    <xdr:to>
      <xdr:col>10</xdr:col>
      <xdr:colOff>260350</xdr:colOff>
      <xdr:row>90</xdr:row>
      <xdr:rowOff>447675</xdr:rowOff>
    </xdr:to>
    <xdr:pic>
      <xdr:nvPicPr>
        <xdr:cNvPr id="5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90</xdr:row>
      <xdr:rowOff>228600</xdr:rowOff>
    </xdr:from>
    <xdr:to>
      <xdr:col>10</xdr:col>
      <xdr:colOff>260350</xdr:colOff>
      <xdr:row>90</xdr:row>
      <xdr:rowOff>447675</xdr:rowOff>
    </xdr:to>
    <xdr:pic>
      <xdr:nvPicPr>
        <xdr:cNvPr id="5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93</xdr:row>
      <xdr:rowOff>228600</xdr:rowOff>
    </xdr:from>
    <xdr:to>
      <xdr:col>10</xdr:col>
      <xdr:colOff>260350</xdr:colOff>
      <xdr:row>93</xdr:row>
      <xdr:rowOff>447675</xdr:rowOff>
    </xdr:to>
    <xdr:pic>
      <xdr:nvPicPr>
        <xdr:cNvPr id="5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93</xdr:row>
      <xdr:rowOff>228600</xdr:rowOff>
    </xdr:from>
    <xdr:to>
      <xdr:col>10</xdr:col>
      <xdr:colOff>260350</xdr:colOff>
      <xdr:row>93</xdr:row>
      <xdr:rowOff>447675</xdr:rowOff>
    </xdr:to>
    <xdr:pic>
      <xdr:nvPicPr>
        <xdr:cNvPr id="5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93</xdr:row>
      <xdr:rowOff>228600</xdr:rowOff>
    </xdr:from>
    <xdr:to>
      <xdr:col>10</xdr:col>
      <xdr:colOff>260350</xdr:colOff>
      <xdr:row>93</xdr:row>
      <xdr:rowOff>447675</xdr:rowOff>
    </xdr:to>
    <xdr:pic>
      <xdr:nvPicPr>
        <xdr:cNvPr id="5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93</xdr:row>
      <xdr:rowOff>228600</xdr:rowOff>
    </xdr:from>
    <xdr:to>
      <xdr:col>10</xdr:col>
      <xdr:colOff>260350</xdr:colOff>
      <xdr:row>93</xdr:row>
      <xdr:rowOff>447675</xdr:rowOff>
    </xdr:to>
    <xdr:pic>
      <xdr:nvPicPr>
        <xdr:cNvPr id="5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96</xdr:row>
      <xdr:rowOff>228600</xdr:rowOff>
    </xdr:from>
    <xdr:to>
      <xdr:col>10</xdr:col>
      <xdr:colOff>260350</xdr:colOff>
      <xdr:row>96</xdr:row>
      <xdr:rowOff>447675</xdr:rowOff>
    </xdr:to>
    <xdr:pic>
      <xdr:nvPicPr>
        <xdr:cNvPr id="5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96</xdr:row>
      <xdr:rowOff>228600</xdr:rowOff>
    </xdr:from>
    <xdr:to>
      <xdr:col>10</xdr:col>
      <xdr:colOff>260350</xdr:colOff>
      <xdr:row>96</xdr:row>
      <xdr:rowOff>447675</xdr:rowOff>
    </xdr:to>
    <xdr:pic>
      <xdr:nvPicPr>
        <xdr:cNvPr id="5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96</xdr:row>
      <xdr:rowOff>228600</xdr:rowOff>
    </xdr:from>
    <xdr:to>
      <xdr:col>10</xdr:col>
      <xdr:colOff>260350</xdr:colOff>
      <xdr:row>96</xdr:row>
      <xdr:rowOff>447675</xdr:rowOff>
    </xdr:to>
    <xdr:pic>
      <xdr:nvPicPr>
        <xdr:cNvPr id="5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96</xdr:row>
      <xdr:rowOff>228600</xdr:rowOff>
    </xdr:from>
    <xdr:to>
      <xdr:col>10</xdr:col>
      <xdr:colOff>260350</xdr:colOff>
      <xdr:row>96</xdr:row>
      <xdr:rowOff>447675</xdr:rowOff>
    </xdr:to>
    <xdr:pic>
      <xdr:nvPicPr>
        <xdr:cNvPr id="5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100</xdr:row>
      <xdr:rowOff>228600</xdr:rowOff>
    </xdr:from>
    <xdr:to>
      <xdr:col>10</xdr:col>
      <xdr:colOff>260350</xdr:colOff>
      <xdr:row>100</xdr:row>
      <xdr:rowOff>447675</xdr:rowOff>
    </xdr:to>
    <xdr:pic>
      <xdr:nvPicPr>
        <xdr:cNvPr id="5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100</xdr:row>
      <xdr:rowOff>228600</xdr:rowOff>
    </xdr:from>
    <xdr:to>
      <xdr:col>10</xdr:col>
      <xdr:colOff>260350</xdr:colOff>
      <xdr:row>100</xdr:row>
      <xdr:rowOff>447675</xdr:rowOff>
    </xdr:to>
    <xdr:pic>
      <xdr:nvPicPr>
        <xdr:cNvPr id="5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100</xdr:row>
      <xdr:rowOff>228600</xdr:rowOff>
    </xdr:from>
    <xdr:to>
      <xdr:col>10</xdr:col>
      <xdr:colOff>260350</xdr:colOff>
      <xdr:row>100</xdr:row>
      <xdr:rowOff>447675</xdr:rowOff>
    </xdr:to>
    <xdr:pic>
      <xdr:nvPicPr>
        <xdr:cNvPr id="5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100</xdr:row>
      <xdr:rowOff>228600</xdr:rowOff>
    </xdr:from>
    <xdr:to>
      <xdr:col>10</xdr:col>
      <xdr:colOff>260350</xdr:colOff>
      <xdr:row>100</xdr:row>
      <xdr:rowOff>447675</xdr:rowOff>
    </xdr:to>
    <xdr:pic>
      <xdr:nvPicPr>
        <xdr:cNvPr id="5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103</xdr:row>
      <xdr:rowOff>228600</xdr:rowOff>
    </xdr:from>
    <xdr:to>
      <xdr:col>10</xdr:col>
      <xdr:colOff>260350</xdr:colOff>
      <xdr:row>103</xdr:row>
      <xdr:rowOff>447675</xdr:rowOff>
    </xdr:to>
    <xdr:pic>
      <xdr:nvPicPr>
        <xdr:cNvPr id="5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103</xdr:row>
      <xdr:rowOff>228600</xdr:rowOff>
    </xdr:from>
    <xdr:to>
      <xdr:col>10</xdr:col>
      <xdr:colOff>260350</xdr:colOff>
      <xdr:row>103</xdr:row>
      <xdr:rowOff>447675</xdr:rowOff>
    </xdr:to>
    <xdr:pic>
      <xdr:nvPicPr>
        <xdr:cNvPr id="5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103</xdr:row>
      <xdr:rowOff>228600</xdr:rowOff>
    </xdr:from>
    <xdr:to>
      <xdr:col>10</xdr:col>
      <xdr:colOff>260350</xdr:colOff>
      <xdr:row>103</xdr:row>
      <xdr:rowOff>447675</xdr:rowOff>
    </xdr:to>
    <xdr:pic>
      <xdr:nvPicPr>
        <xdr:cNvPr id="5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103</xdr:row>
      <xdr:rowOff>228600</xdr:rowOff>
    </xdr:from>
    <xdr:to>
      <xdr:col>10</xdr:col>
      <xdr:colOff>260350</xdr:colOff>
      <xdr:row>103</xdr:row>
      <xdr:rowOff>447675</xdr:rowOff>
    </xdr:to>
    <xdr:pic>
      <xdr:nvPicPr>
        <xdr:cNvPr id="5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106</xdr:row>
      <xdr:rowOff>228600</xdr:rowOff>
    </xdr:from>
    <xdr:to>
      <xdr:col>10</xdr:col>
      <xdr:colOff>260350</xdr:colOff>
      <xdr:row>106</xdr:row>
      <xdr:rowOff>447675</xdr:rowOff>
    </xdr:to>
    <xdr:pic>
      <xdr:nvPicPr>
        <xdr:cNvPr id="5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106</xdr:row>
      <xdr:rowOff>228600</xdr:rowOff>
    </xdr:from>
    <xdr:to>
      <xdr:col>10</xdr:col>
      <xdr:colOff>260350</xdr:colOff>
      <xdr:row>106</xdr:row>
      <xdr:rowOff>447675</xdr:rowOff>
    </xdr:to>
    <xdr:pic>
      <xdr:nvPicPr>
        <xdr:cNvPr id="5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106</xdr:row>
      <xdr:rowOff>228600</xdr:rowOff>
    </xdr:from>
    <xdr:to>
      <xdr:col>10</xdr:col>
      <xdr:colOff>260350</xdr:colOff>
      <xdr:row>106</xdr:row>
      <xdr:rowOff>447675</xdr:rowOff>
    </xdr:to>
    <xdr:pic>
      <xdr:nvPicPr>
        <xdr:cNvPr id="5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106</xdr:row>
      <xdr:rowOff>228600</xdr:rowOff>
    </xdr:from>
    <xdr:to>
      <xdr:col>10</xdr:col>
      <xdr:colOff>260350</xdr:colOff>
      <xdr:row>106</xdr:row>
      <xdr:rowOff>447675</xdr:rowOff>
    </xdr:to>
    <xdr:pic>
      <xdr:nvPicPr>
        <xdr:cNvPr id="5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109</xdr:row>
      <xdr:rowOff>228600</xdr:rowOff>
    </xdr:from>
    <xdr:to>
      <xdr:col>10</xdr:col>
      <xdr:colOff>260350</xdr:colOff>
      <xdr:row>109</xdr:row>
      <xdr:rowOff>447675</xdr:rowOff>
    </xdr:to>
    <xdr:pic>
      <xdr:nvPicPr>
        <xdr:cNvPr id="5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109</xdr:row>
      <xdr:rowOff>228600</xdr:rowOff>
    </xdr:from>
    <xdr:to>
      <xdr:col>10</xdr:col>
      <xdr:colOff>260350</xdr:colOff>
      <xdr:row>109</xdr:row>
      <xdr:rowOff>447675</xdr:rowOff>
    </xdr:to>
    <xdr:pic>
      <xdr:nvPicPr>
        <xdr:cNvPr id="5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109</xdr:row>
      <xdr:rowOff>228600</xdr:rowOff>
    </xdr:from>
    <xdr:to>
      <xdr:col>10</xdr:col>
      <xdr:colOff>260350</xdr:colOff>
      <xdr:row>109</xdr:row>
      <xdr:rowOff>447675</xdr:rowOff>
    </xdr:to>
    <xdr:pic>
      <xdr:nvPicPr>
        <xdr:cNvPr id="5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109</xdr:row>
      <xdr:rowOff>228600</xdr:rowOff>
    </xdr:from>
    <xdr:to>
      <xdr:col>10</xdr:col>
      <xdr:colOff>260350</xdr:colOff>
      <xdr:row>109</xdr:row>
      <xdr:rowOff>447675</xdr:rowOff>
    </xdr:to>
    <xdr:pic>
      <xdr:nvPicPr>
        <xdr:cNvPr id="5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112</xdr:row>
      <xdr:rowOff>228600</xdr:rowOff>
    </xdr:from>
    <xdr:to>
      <xdr:col>10</xdr:col>
      <xdr:colOff>260350</xdr:colOff>
      <xdr:row>112</xdr:row>
      <xdr:rowOff>447675</xdr:rowOff>
    </xdr:to>
    <xdr:pic>
      <xdr:nvPicPr>
        <xdr:cNvPr id="5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112</xdr:row>
      <xdr:rowOff>228600</xdr:rowOff>
    </xdr:from>
    <xdr:to>
      <xdr:col>10</xdr:col>
      <xdr:colOff>260350</xdr:colOff>
      <xdr:row>112</xdr:row>
      <xdr:rowOff>447675</xdr:rowOff>
    </xdr:to>
    <xdr:pic>
      <xdr:nvPicPr>
        <xdr:cNvPr id="5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112</xdr:row>
      <xdr:rowOff>228600</xdr:rowOff>
    </xdr:from>
    <xdr:to>
      <xdr:col>10</xdr:col>
      <xdr:colOff>260350</xdr:colOff>
      <xdr:row>112</xdr:row>
      <xdr:rowOff>447675</xdr:rowOff>
    </xdr:to>
    <xdr:pic>
      <xdr:nvPicPr>
        <xdr:cNvPr id="5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112</xdr:row>
      <xdr:rowOff>228600</xdr:rowOff>
    </xdr:from>
    <xdr:to>
      <xdr:col>10</xdr:col>
      <xdr:colOff>260350</xdr:colOff>
      <xdr:row>112</xdr:row>
      <xdr:rowOff>447675</xdr:rowOff>
    </xdr:to>
    <xdr:pic>
      <xdr:nvPicPr>
        <xdr:cNvPr id="5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115</xdr:row>
      <xdr:rowOff>228600</xdr:rowOff>
    </xdr:from>
    <xdr:to>
      <xdr:col>10</xdr:col>
      <xdr:colOff>260350</xdr:colOff>
      <xdr:row>115</xdr:row>
      <xdr:rowOff>447675</xdr:rowOff>
    </xdr:to>
    <xdr:pic>
      <xdr:nvPicPr>
        <xdr:cNvPr id="5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115</xdr:row>
      <xdr:rowOff>228600</xdr:rowOff>
    </xdr:from>
    <xdr:to>
      <xdr:col>10</xdr:col>
      <xdr:colOff>260350</xdr:colOff>
      <xdr:row>115</xdr:row>
      <xdr:rowOff>447675</xdr:rowOff>
    </xdr:to>
    <xdr:pic>
      <xdr:nvPicPr>
        <xdr:cNvPr id="5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115</xdr:row>
      <xdr:rowOff>228600</xdr:rowOff>
    </xdr:from>
    <xdr:to>
      <xdr:col>10</xdr:col>
      <xdr:colOff>260350</xdr:colOff>
      <xdr:row>115</xdr:row>
      <xdr:rowOff>447675</xdr:rowOff>
    </xdr:to>
    <xdr:pic>
      <xdr:nvPicPr>
        <xdr:cNvPr id="5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115</xdr:row>
      <xdr:rowOff>228600</xdr:rowOff>
    </xdr:from>
    <xdr:to>
      <xdr:col>10</xdr:col>
      <xdr:colOff>260350</xdr:colOff>
      <xdr:row>115</xdr:row>
      <xdr:rowOff>447675</xdr:rowOff>
    </xdr:to>
    <xdr:pic>
      <xdr:nvPicPr>
        <xdr:cNvPr id="5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118</xdr:row>
      <xdr:rowOff>228600</xdr:rowOff>
    </xdr:from>
    <xdr:to>
      <xdr:col>10</xdr:col>
      <xdr:colOff>260350</xdr:colOff>
      <xdr:row>118</xdr:row>
      <xdr:rowOff>447675</xdr:rowOff>
    </xdr:to>
    <xdr:pic>
      <xdr:nvPicPr>
        <xdr:cNvPr id="5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118</xdr:row>
      <xdr:rowOff>228600</xdr:rowOff>
    </xdr:from>
    <xdr:to>
      <xdr:col>10</xdr:col>
      <xdr:colOff>260350</xdr:colOff>
      <xdr:row>118</xdr:row>
      <xdr:rowOff>447675</xdr:rowOff>
    </xdr:to>
    <xdr:pic>
      <xdr:nvPicPr>
        <xdr:cNvPr id="5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118</xdr:row>
      <xdr:rowOff>228600</xdr:rowOff>
    </xdr:from>
    <xdr:to>
      <xdr:col>10</xdr:col>
      <xdr:colOff>260350</xdr:colOff>
      <xdr:row>118</xdr:row>
      <xdr:rowOff>447675</xdr:rowOff>
    </xdr:to>
    <xdr:pic>
      <xdr:nvPicPr>
        <xdr:cNvPr id="5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118</xdr:row>
      <xdr:rowOff>228600</xdr:rowOff>
    </xdr:from>
    <xdr:to>
      <xdr:col>10</xdr:col>
      <xdr:colOff>260350</xdr:colOff>
      <xdr:row>118</xdr:row>
      <xdr:rowOff>447675</xdr:rowOff>
    </xdr:to>
    <xdr:pic>
      <xdr:nvPicPr>
        <xdr:cNvPr id="5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121</xdr:row>
      <xdr:rowOff>228600</xdr:rowOff>
    </xdr:from>
    <xdr:to>
      <xdr:col>10</xdr:col>
      <xdr:colOff>260350</xdr:colOff>
      <xdr:row>121</xdr:row>
      <xdr:rowOff>447675</xdr:rowOff>
    </xdr:to>
    <xdr:pic>
      <xdr:nvPicPr>
        <xdr:cNvPr id="5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121</xdr:row>
      <xdr:rowOff>228600</xdr:rowOff>
    </xdr:from>
    <xdr:to>
      <xdr:col>10</xdr:col>
      <xdr:colOff>260350</xdr:colOff>
      <xdr:row>121</xdr:row>
      <xdr:rowOff>447675</xdr:rowOff>
    </xdr:to>
    <xdr:pic>
      <xdr:nvPicPr>
        <xdr:cNvPr id="5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121</xdr:row>
      <xdr:rowOff>228600</xdr:rowOff>
    </xdr:from>
    <xdr:to>
      <xdr:col>10</xdr:col>
      <xdr:colOff>260350</xdr:colOff>
      <xdr:row>121</xdr:row>
      <xdr:rowOff>447675</xdr:rowOff>
    </xdr:to>
    <xdr:pic>
      <xdr:nvPicPr>
        <xdr:cNvPr id="5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121</xdr:row>
      <xdr:rowOff>228600</xdr:rowOff>
    </xdr:from>
    <xdr:to>
      <xdr:col>10</xdr:col>
      <xdr:colOff>260350</xdr:colOff>
      <xdr:row>121</xdr:row>
      <xdr:rowOff>447675</xdr:rowOff>
    </xdr:to>
    <xdr:pic>
      <xdr:nvPicPr>
        <xdr:cNvPr id="5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124</xdr:row>
      <xdr:rowOff>228600</xdr:rowOff>
    </xdr:from>
    <xdr:to>
      <xdr:col>10</xdr:col>
      <xdr:colOff>260350</xdr:colOff>
      <xdr:row>124</xdr:row>
      <xdr:rowOff>447675</xdr:rowOff>
    </xdr:to>
    <xdr:pic>
      <xdr:nvPicPr>
        <xdr:cNvPr id="5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124</xdr:row>
      <xdr:rowOff>228600</xdr:rowOff>
    </xdr:from>
    <xdr:to>
      <xdr:col>10</xdr:col>
      <xdr:colOff>260350</xdr:colOff>
      <xdr:row>124</xdr:row>
      <xdr:rowOff>447675</xdr:rowOff>
    </xdr:to>
    <xdr:pic>
      <xdr:nvPicPr>
        <xdr:cNvPr id="5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124</xdr:row>
      <xdr:rowOff>228600</xdr:rowOff>
    </xdr:from>
    <xdr:to>
      <xdr:col>10</xdr:col>
      <xdr:colOff>260350</xdr:colOff>
      <xdr:row>124</xdr:row>
      <xdr:rowOff>447675</xdr:rowOff>
    </xdr:to>
    <xdr:pic>
      <xdr:nvPicPr>
        <xdr:cNvPr id="5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124</xdr:row>
      <xdr:rowOff>228600</xdr:rowOff>
    </xdr:from>
    <xdr:to>
      <xdr:col>10</xdr:col>
      <xdr:colOff>260350</xdr:colOff>
      <xdr:row>124</xdr:row>
      <xdr:rowOff>447675</xdr:rowOff>
    </xdr:to>
    <xdr:pic>
      <xdr:nvPicPr>
        <xdr:cNvPr id="5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128</xdr:row>
      <xdr:rowOff>228600</xdr:rowOff>
    </xdr:from>
    <xdr:to>
      <xdr:col>10</xdr:col>
      <xdr:colOff>260350</xdr:colOff>
      <xdr:row>128</xdr:row>
      <xdr:rowOff>447675</xdr:rowOff>
    </xdr:to>
    <xdr:pic>
      <xdr:nvPicPr>
        <xdr:cNvPr id="5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128</xdr:row>
      <xdr:rowOff>228600</xdr:rowOff>
    </xdr:from>
    <xdr:to>
      <xdr:col>10</xdr:col>
      <xdr:colOff>260350</xdr:colOff>
      <xdr:row>128</xdr:row>
      <xdr:rowOff>447675</xdr:rowOff>
    </xdr:to>
    <xdr:pic>
      <xdr:nvPicPr>
        <xdr:cNvPr id="5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128</xdr:row>
      <xdr:rowOff>228600</xdr:rowOff>
    </xdr:from>
    <xdr:to>
      <xdr:col>10</xdr:col>
      <xdr:colOff>260350</xdr:colOff>
      <xdr:row>128</xdr:row>
      <xdr:rowOff>447675</xdr:rowOff>
    </xdr:to>
    <xdr:pic>
      <xdr:nvPicPr>
        <xdr:cNvPr id="5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128</xdr:row>
      <xdr:rowOff>228600</xdr:rowOff>
    </xdr:from>
    <xdr:to>
      <xdr:col>10</xdr:col>
      <xdr:colOff>260350</xdr:colOff>
      <xdr:row>128</xdr:row>
      <xdr:rowOff>447675</xdr:rowOff>
    </xdr:to>
    <xdr:pic>
      <xdr:nvPicPr>
        <xdr:cNvPr id="5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131</xdr:row>
      <xdr:rowOff>228600</xdr:rowOff>
    </xdr:from>
    <xdr:to>
      <xdr:col>10</xdr:col>
      <xdr:colOff>260350</xdr:colOff>
      <xdr:row>131</xdr:row>
      <xdr:rowOff>447675</xdr:rowOff>
    </xdr:to>
    <xdr:pic>
      <xdr:nvPicPr>
        <xdr:cNvPr id="5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131</xdr:row>
      <xdr:rowOff>228600</xdr:rowOff>
    </xdr:from>
    <xdr:to>
      <xdr:col>10</xdr:col>
      <xdr:colOff>260350</xdr:colOff>
      <xdr:row>131</xdr:row>
      <xdr:rowOff>447675</xdr:rowOff>
    </xdr:to>
    <xdr:pic>
      <xdr:nvPicPr>
        <xdr:cNvPr id="5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131</xdr:row>
      <xdr:rowOff>228600</xdr:rowOff>
    </xdr:from>
    <xdr:to>
      <xdr:col>10</xdr:col>
      <xdr:colOff>260350</xdr:colOff>
      <xdr:row>131</xdr:row>
      <xdr:rowOff>447675</xdr:rowOff>
    </xdr:to>
    <xdr:pic>
      <xdr:nvPicPr>
        <xdr:cNvPr id="5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131</xdr:row>
      <xdr:rowOff>228600</xdr:rowOff>
    </xdr:from>
    <xdr:to>
      <xdr:col>10</xdr:col>
      <xdr:colOff>260350</xdr:colOff>
      <xdr:row>131</xdr:row>
      <xdr:rowOff>447675</xdr:rowOff>
    </xdr:to>
    <xdr:pic>
      <xdr:nvPicPr>
        <xdr:cNvPr id="5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134</xdr:row>
      <xdr:rowOff>228600</xdr:rowOff>
    </xdr:from>
    <xdr:to>
      <xdr:col>10</xdr:col>
      <xdr:colOff>260350</xdr:colOff>
      <xdr:row>134</xdr:row>
      <xdr:rowOff>447675</xdr:rowOff>
    </xdr:to>
    <xdr:pic>
      <xdr:nvPicPr>
        <xdr:cNvPr id="5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134</xdr:row>
      <xdr:rowOff>228600</xdr:rowOff>
    </xdr:from>
    <xdr:to>
      <xdr:col>10</xdr:col>
      <xdr:colOff>260350</xdr:colOff>
      <xdr:row>134</xdr:row>
      <xdr:rowOff>447675</xdr:rowOff>
    </xdr:to>
    <xdr:pic>
      <xdr:nvPicPr>
        <xdr:cNvPr id="5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134</xdr:row>
      <xdr:rowOff>228600</xdr:rowOff>
    </xdr:from>
    <xdr:to>
      <xdr:col>10</xdr:col>
      <xdr:colOff>260350</xdr:colOff>
      <xdr:row>134</xdr:row>
      <xdr:rowOff>447675</xdr:rowOff>
    </xdr:to>
    <xdr:pic>
      <xdr:nvPicPr>
        <xdr:cNvPr id="5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134</xdr:row>
      <xdr:rowOff>228600</xdr:rowOff>
    </xdr:from>
    <xdr:to>
      <xdr:col>10</xdr:col>
      <xdr:colOff>260350</xdr:colOff>
      <xdr:row>134</xdr:row>
      <xdr:rowOff>447675</xdr:rowOff>
    </xdr:to>
    <xdr:pic>
      <xdr:nvPicPr>
        <xdr:cNvPr id="5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137</xdr:row>
      <xdr:rowOff>228600</xdr:rowOff>
    </xdr:from>
    <xdr:to>
      <xdr:col>10</xdr:col>
      <xdr:colOff>260350</xdr:colOff>
      <xdr:row>137</xdr:row>
      <xdr:rowOff>447675</xdr:rowOff>
    </xdr:to>
    <xdr:pic>
      <xdr:nvPicPr>
        <xdr:cNvPr id="5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137</xdr:row>
      <xdr:rowOff>228600</xdr:rowOff>
    </xdr:from>
    <xdr:to>
      <xdr:col>10</xdr:col>
      <xdr:colOff>260350</xdr:colOff>
      <xdr:row>137</xdr:row>
      <xdr:rowOff>447675</xdr:rowOff>
    </xdr:to>
    <xdr:pic>
      <xdr:nvPicPr>
        <xdr:cNvPr id="5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137</xdr:row>
      <xdr:rowOff>228600</xdr:rowOff>
    </xdr:from>
    <xdr:to>
      <xdr:col>10</xdr:col>
      <xdr:colOff>260350</xdr:colOff>
      <xdr:row>137</xdr:row>
      <xdr:rowOff>447675</xdr:rowOff>
    </xdr:to>
    <xdr:pic>
      <xdr:nvPicPr>
        <xdr:cNvPr id="5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137</xdr:row>
      <xdr:rowOff>228600</xdr:rowOff>
    </xdr:from>
    <xdr:to>
      <xdr:col>10</xdr:col>
      <xdr:colOff>260350</xdr:colOff>
      <xdr:row>137</xdr:row>
      <xdr:rowOff>447675</xdr:rowOff>
    </xdr:to>
    <xdr:pic>
      <xdr:nvPicPr>
        <xdr:cNvPr id="5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140</xdr:row>
      <xdr:rowOff>228600</xdr:rowOff>
    </xdr:from>
    <xdr:to>
      <xdr:col>10</xdr:col>
      <xdr:colOff>260350</xdr:colOff>
      <xdr:row>140</xdr:row>
      <xdr:rowOff>447675</xdr:rowOff>
    </xdr:to>
    <xdr:pic>
      <xdr:nvPicPr>
        <xdr:cNvPr id="5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140</xdr:row>
      <xdr:rowOff>228600</xdr:rowOff>
    </xdr:from>
    <xdr:to>
      <xdr:col>10</xdr:col>
      <xdr:colOff>260350</xdr:colOff>
      <xdr:row>140</xdr:row>
      <xdr:rowOff>447675</xdr:rowOff>
    </xdr:to>
    <xdr:pic>
      <xdr:nvPicPr>
        <xdr:cNvPr id="5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140</xdr:row>
      <xdr:rowOff>228600</xdr:rowOff>
    </xdr:from>
    <xdr:to>
      <xdr:col>10</xdr:col>
      <xdr:colOff>260350</xdr:colOff>
      <xdr:row>140</xdr:row>
      <xdr:rowOff>447675</xdr:rowOff>
    </xdr:to>
    <xdr:pic>
      <xdr:nvPicPr>
        <xdr:cNvPr id="5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140</xdr:row>
      <xdr:rowOff>228600</xdr:rowOff>
    </xdr:from>
    <xdr:to>
      <xdr:col>10</xdr:col>
      <xdr:colOff>260350</xdr:colOff>
      <xdr:row>140</xdr:row>
      <xdr:rowOff>447675</xdr:rowOff>
    </xdr:to>
    <xdr:pic>
      <xdr:nvPicPr>
        <xdr:cNvPr id="5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143</xdr:row>
      <xdr:rowOff>228600</xdr:rowOff>
    </xdr:from>
    <xdr:to>
      <xdr:col>10</xdr:col>
      <xdr:colOff>260350</xdr:colOff>
      <xdr:row>143</xdr:row>
      <xdr:rowOff>447675</xdr:rowOff>
    </xdr:to>
    <xdr:pic>
      <xdr:nvPicPr>
        <xdr:cNvPr id="5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143</xdr:row>
      <xdr:rowOff>228600</xdr:rowOff>
    </xdr:from>
    <xdr:to>
      <xdr:col>10</xdr:col>
      <xdr:colOff>260350</xdr:colOff>
      <xdr:row>143</xdr:row>
      <xdr:rowOff>447675</xdr:rowOff>
    </xdr:to>
    <xdr:pic>
      <xdr:nvPicPr>
        <xdr:cNvPr id="5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143</xdr:row>
      <xdr:rowOff>228600</xdr:rowOff>
    </xdr:from>
    <xdr:to>
      <xdr:col>10</xdr:col>
      <xdr:colOff>260350</xdr:colOff>
      <xdr:row>143</xdr:row>
      <xdr:rowOff>447675</xdr:rowOff>
    </xdr:to>
    <xdr:pic>
      <xdr:nvPicPr>
        <xdr:cNvPr id="5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143</xdr:row>
      <xdr:rowOff>228600</xdr:rowOff>
    </xdr:from>
    <xdr:to>
      <xdr:col>10</xdr:col>
      <xdr:colOff>260350</xdr:colOff>
      <xdr:row>143</xdr:row>
      <xdr:rowOff>447675</xdr:rowOff>
    </xdr:to>
    <xdr:pic>
      <xdr:nvPicPr>
        <xdr:cNvPr id="5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146</xdr:row>
      <xdr:rowOff>228600</xdr:rowOff>
    </xdr:from>
    <xdr:to>
      <xdr:col>10</xdr:col>
      <xdr:colOff>260350</xdr:colOff>
      <xdr:row>146</xdr:row>
      <xdr:rowOff>447675</xdr:rowOff>
    </xdr:to>
    <xdr:pic>
      <xdr:nvPicPr>
        <xdr:cNvPr id="5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146</xdr:row>
      <xdr:rowOff>228600</xdr:rowOff>
    </xdr:from>
    <xdr:to>
      <xdr:col>10</xdr:col>
      <xdr:colOff>260350</xdr:colOff>
      <xdr:row>146</xdr:row>
      <xdr:rowOff>447675</xdr:rowOff>
    </xdr:to>
    <xdr:pic>
      <xdr:nvPicPr>
        <xdr:cNvPr id="5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146</xdr:row>
      <xdr:rowOff>228600</xdr:rowOff>
    </xdr:from>
    <xdr:to>
      <xdr:col>10</xdr:col>
      <xdr:colOff>260350</xdr:colOff>
      <xdr:row>146</xdr:row>
      <xdr:rowOff>447675</xdr:rowOff>
    </xdr:to>
    <xdr:pic>
      <xdr:nvPicPr>
        <xdr:cNvPr id="5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146</xdr:row>
      <xdr:rowOff>228600</xdr:rowOff>
    </xdr:from>
    <xdr:to>
      <xdr:col>10</xdr:col>
      <xdr:colOff>260350</xdr:colOff>
      <xdr:row>146</xdr:row>
      <xdr:rowOff>447675</xdr:rowOff>
    </xdr:to>
    <xdr:pic>
      <xdr:nvPicPr>
        <xdr:cNvPr id="5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149</xdr:row>
      <xdr:rowOff>228600</xdr:rowOff>
    </xdr:from>
    <xdr:to>
      <xdr:col>10</xdr:col>
      <xdr:colOff>260350</xdr:colOff>
      <xdr:row>149</xdr:row>
      <xdr:rowOff>447675</xdr:rowOff>
    </xdr:to>
    <xdr:pic>
      <xdr:nvPicPr>
        <xdr:cNvPr id="5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149</xdr:row>
      <xdr:rowOff>228600</xdr:rowOff>
    </xdr:from>
    <xdr:to>
      <xdr:col>10</xdr:col>
      <xdr:colOff>260350</xdr:colOff>
      <xdr:row>149</xdr:row>
      <xdr:rowOff>447675</xdr:rowOff>
    </xdr:to>
    <xdr:pic>
      <xdr:nvPicPr>
        <xdr:cNvPr id="5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149</xdr:row>
      <xdr:rowOff>228600</xdr:rowOff>
    </xdr:from>
    <xdr:to>
      <xdr:col>10</xdr:col>
      <xdr:colOff>260350</xdr:colOff>
      <xdr:row>149</xdr:row>
      <xdr:rowOff>447675</xdr:rowOff>
    </xdr:to>
    <xdr:pic>
      <xdr:nvPicPr>
        <xdr:cNvPr id="5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149</xdr:row>
      <xdr:rowOff>228600</xdr:rowOff>
    </xdr:from>
    <xdr:to>
      <xdr:col>10</xdr:col>
      <xdr:colOff>260350</xdr:colOff>
      <xdr:row>149</xdr:row>
      <xdr:rowOff>447675</xdr:rowOff>
    </xdr:to>
    <xdr:pic>
      <xdr:nvPicPr>
        <xdr:cNvPr id="5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152</xdr:row>
      <xdr:rowOff>228600</xdr:rowOff>
    </xdr:from>
    <xdr:to>
      <xdr:col>10</xdr:col>
      <xdr:colOff>260350</xdr:colOff>
      <xdr:row>152</xdr:row>
      <xdr:rowOff>447675</xdr:rowOff>
    </xdr:to>
    <xdr:pic>
      <xdr:nvPicPr>
        <xdr:cNvPr id="5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152</xdr:row>
      <xdr:rowOff>228600</xdr:rowOff>
    </xdr:from>
    <xdr:to>
      <xdr:col>10</xdr:col>
      <xdr:colOff>260350</xdr:colOff>
      <xdr:row>152</xdr:row>
      <xdr:rowOff>447675</xdr:rowOff>
    </xdr:to>
    <xdr:pic>
      <xdr:nvPicPr>
        <xdr:cNvPr id="5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152</xdr:row>
      <xdr:rowOff>228600</xdr:rowOff>
    </xdr:from>
    <xdr:to>
      <xdr:col>10</xdr:col>
      <xdr:colOff>260350</xdr:colOff>
      <xdr:row>152</xdr:row>
      <xdr:rowOff>447675</xdr:rowOff>
    </xdr:to>
    <xdr:pic>
      <xdr:nvPicPr>
        <xdr:cNvPr id="6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152</xdr:row>
      <xdr:rowOff>228600</xdr:rowOff>
    </xdr:from>
    <xdr:to>
      <xdr:col>10</xdr:col>
      <xdr:colOff>260350</xdr:colOff>
      <xdr:row>152</xdr:row>
      <xdr:rowOff>447675</xdr:rowOff>
    </xdr:to>
    <xdr:pic>
      <xdr:nvPicPr>
        <xdr:cNvPr id="6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155</xdr:row>
      <xdr:rowOff>228600</xdr:rowOff>
    </xdr:from>
    <xdr:to>
      <xdr:col>10</xdr:col>
      <xdr:colOff>260350</xdr:colOff>
      <xdr:row>155</xdr:row>
      <xdr:rowOff>447675</xdr:rowOff>
    </xdr:to>
    <xdr:pic>
      <xdr:nvPicPr>
        <xdr:cNvPr id="6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155</xdr:row>
      <xdr:rowOff>228600</xdr:rowOff>
    </xdr:from>
    <xdr:to>
      <xdr:col>10</xdr:col>
      <xdr:colOff>260350</xdr:colOff>
      <xdr:row>155</xdr:row>
      <xdr:rowOff>447675</xdr:rowOff>
    </xdr:to>
    <xdr:pic>
      <xdr:nvPicPr>
        <xdr:cNvPr id="6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155</xdr:row>
      <xdr:rowOff>228600</xdr:rowOff>
    </xdr:from>
    <xdr:to>
      <xdr:col>10</xdr:col>
      <xdr:colOff>260350</xdr:colOff>
      <xdr:row>155</xdr:row>
      <xdr:rowOff>447675</xdr:rowOff>
    </xdr:to>
    <xdr:pic>
      <xdr:nvPicPr>
        <xdr:cNvPr id="6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155</xdr:row>
      <xdr:rowOff>228600</xdr:rowOff>
    </xdr:from>
    <xdr:to>
      <xdr:col>10</xdr:col>
      <xdr:colOff>260350</xdr:colOff>
      <xdr:row>155</xdr:row>
      <xdr:rowOff>447675</xdr:rowOff>
    </xdr:to>
    <xdr:pic>
      <xdr:nvPicPr>
        <xdr:cNvPr id="6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158</xdr:row>
      <xdr:rowOff>228600</xdr:rowOff>
    </xdr:from>
    <xdr:to>
      <xdr:col>10</xdr:col>
      <xdr:colOff>260350</xdr:colOff>
      <xdr:row>158</xdr:row>
      <xdr:rowOff>447675</xdr:rowOff>
    </xdr:to>
    <xdr:pic>
      <xdr:nvPicPr>
        <xdr:cNvPr id="6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158</xdr:row>
      <xdr:rowOff>228600</xdr:rowOff>
    </xdr:from>
    <xdr:to>
      <xdr:col>10</xdr:col>
      <xdr:colOff>260350</xdr:colOff>
      <xdr:row>158</xdr:row>
      <xdr:rowOff>447675</xdr:rowOff>
    </xdr:to>
    <xdr:pic>
      <xdr:nvPicPr>
        <xdr:cNvPr id="6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158</xdr:row>
      <xdr:rowOff>228600</xdr:rowOff>
    </xdr:from>
    <xdr:to>
      <xdr:col>10</xdr:col>
      <xdr:colOff>260350</xdr:colOff>
      <xdr:row>158</xdr:row>
      <xdr:rowOff>447675</xdr:rowOff>
    </xdr:to>
    <xdr:pic>
      <xdr:nvPicPr>
        <xdr:cNvPr id="6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158</xdr:row>
      <xdr:rowOff>228600</xdr:rowOff>
    </xdr:from>
    <xdr:to>
      <xdr:col>10</xdr:col>
      <xdr:colOff>260350</xdr:colOff>
      <xdr:row>158</xdr:row>
      <xdr:rowOff>447675</xdr:rowOff>
    </xdr:to>
    <xdr:pic>
      <xdr:nvPicPr>
        <xdr:cNvPr id="6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161</xdr:row>
      <xdr:rowOff>228600</xdr:rowOff>
    </xdr:from>
    <xdr:to>
      <xdr:col>10</xdr:col>
      <xdr:colOff>260350</xdr:colOff>
      <xdr:row>161</xdr:row>
      <xdr:rowOff>447675</xdr:rowOff>
    </xdr:to>
    <xdr:pic>
      <xdr:nvPicPr>
        <xdr:cNvPr id="6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161</xdr:row>
      <xdr:rowOff>228600</xdr:rowOff>
    </xdr:from>
    <xdr:to>
      <xdr:col>10</xdr:col>
      <xdr:colOff>260350</xdr:colOff>
      <xdr:row>161</xdr:row>
      <xdr:rowOff>447675</xdr:rowOff>
    </xdr:to>
    <xdr:pic>
      <xdr:nvPicPr>
        <xdr:cNvPr id="6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161</xdr:row>
      <xdr:rowOff>228600</xdr:rowOff>
    </xdr:from>
    <xdr:to>
      <xdr:col>10</xdr:col>
      <xdr:colOff>260350</xdr:colOff>
      <xdr:row>161</xdr:row>
      <xdr:rowOff>447675</xdr:rowOff>
    </xdr:to>
    <xdr:pic>
      <xdr:nvPicPr>
        <xdr:cNvPr id="6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161</xdr:row>
      <xdr:rowOff>228600</xdr:rowOff>
    </xdr:from>
    <xdr:to>
      <xdr:col>10</xdr:col>
      <xdr:colOff>260350</xdr:colOff>
      <xdr:row>161</xdr:row>
      <xdr:rowOff>447675</xdr:rowOff>
    </xdr:to>
    <xdr:pic>
      <xdr:nvPicPr>
        <xdr:cNvPr id="6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164</xdr:row>
      <xdr:rowOff>228600</xdr:rowOff>
    </xdr:from>
    <xdr:to>
      <xdr:col>10</xdr:col>
      <xdr:colOff>260350</xdr:colOff>
      <xdr:row>164</xdr:row>
      <xdr:rowOff>447675</xdr:rowOff>
    </xdr:to>
    <xdr:pic>
      <xdr:nvPicPr>
        <xdr:cNvPr id="6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164</xdr:row>
      <xdr:rowOff>228600</xdr:rowOff>
    </xdr:from>
    <xdr:to>
      <xdr:col>10</xdr:col>
      <xdr:colOff>260350</xdr:colOff>
      <xdr:row>164</xdr:row>
      <xdr:rowOff>447675</xdr:rowOff>
    </xdr:to>
    <xdr:pic>
      <xdr:nvPicPr>
        <xdr:cNvPr id="6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164</xdr:row>
      <xdr:rowOff>228600</xdr:rowOff>
    </xdr:from>
    <xdr:to>
      <xdr:col>10</xdr:col>
      <xdr:colOff>260350</xdr:colOff>
      <xdr:row>164</xdr:row>
      <xdr:rowOff>447675</xdr:rowOff>
    </xdr:to>
    <xdr:pic>
      <xdr:nvPicPr>
        <xdr:cNvPr id="6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164</xdr:row>
      <xdr:rowOff>228600</xdr:rowOff>
    </xdr:from>
    <xdr:to>
      <xdr:col>10</xdr:col>
      <xdr:colOff>260350</xdr:colOff>
      <xdr:row>164</xdr:row>
      <xdr:rowOff>447675</xdr:rowOff>
    </xdr:to>
    <xdr:pic>
      <xdr:nvPicPr>
        <xdr:cNvPr id="6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168</xdr:row>
      <xdr:rowOff>228600</xdr:rowOff>
    </xdr:from>
    <xdr:to>
      <xdr:col>10</xdr:col>
      <xdr:colOff>260350</xdr:colOff>
      <xdr:row>168</xdr:row>
      <xdr:rowOff>447675</xdr:rowOff>
    </xdr:to>
    <xdr:pic>
      <xdr:nvPicPr>
        <xdr:cNvPr id="6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168</xdr:row>
      <xdr:rowOff>228600</xdr:rowOff>
    </xdr:from>
    <xdr:to>
      <xdr:col>10</xdr:col>
      <xdr:colOff>260350</xdr:colOff>
      <xdr:row>168</xdr:row>
      <xdr:rowOff>447675</xdr:rowOff>
    </xdr:to>
    <xdr:pic>
      <xdr:nvPicPr>
        <xdr:cNvPr id="6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168</xdr:row>
      <xdr:rowOff>228600</xdr:rowOff>
    </xdr:from>
    <xdr:to>
      <xdr:col>10</xdr:col>
      <xdr:colOff>260350</xdr:colOff>
      <xdr:row>168</xdr:row>
      <xdr:rowOff>447675</xdr:rowOff>
    </xdr:to>
    <xdr:pic>
      <xdr:nvPicPr>
        <xdr:cNvPr id="6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168</xdr:row>
      <xdr:rowOff>228600</xdr:rowOff>
    </xdr:from>
    <xdr:to>
      <xdr:col>10</xdr:col>
      <xdr:colOff>260350</xdr:colOff>
      <xdr:row>168</xdr:row>
      <xdr:rowOff>447675</xdr:rowOff>
    </xdr:to>
    <xdr:pic>
      <xdr:nvPicPr>
        <xdr:cNvPr id="6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171</xdr:row>
      <xdr:rowOff>228600</xdr:rowOff>
    </xdr:from>
    <xdr:to>
      <xdr:col>10</xdr:col>
      <xdr:colOff>260350</xdr:colOff>
      <xdr:row>171</xdr:row>
      <xdr:rowOff>447675</xdr:rowOff>
    </xdr:to>
    <xdr:pic>
      <xdr:nvPicPr>
        <xdr:cNvPr id="6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171</xdr:row>
      <xdr:rowOff>228600</xdr:rowOff>
    </xdr:from>
    <xdr:to>
      <xdr:col>10</xdr:col>
      <xdr:colOff>260350</xdr:colOff>
      <xdr:row>171</xdr:row>
      <xdr:rowOff>447675</xdr:rowOff>
    </xdr:to>
    <xdr:pic>
      <xdr:nvPicPr>
        <xdr:cNvPr id="6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171</xdr:row>
      <xdr:rowOff>228600</xdr:rowOff>
    </xdr:from>
    <xdr:to>
      <xdr:col>10</xdr:col>
      <xdr:colOff>260350</xdr:colOff>
      <xdr:row>171</xdr:row>
      <xdr:rowOff>447675</xdr:rowOff>
    </xdr:to>
    <xdr:pic>
      <xdr:nvPicPr>
        <xdr:cNvPr id="6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171</xdr:row>
      <xdr:rowOff>228600</xdr:rowOff>
    </xdr:from>
    <xdr:to>
      <xdr:col>10</xdr:col>
      <xdr:colOff>260350</xdr:colOff>
      <xdr:row>171</xdr:row>
      <xdr:rowOff>447675</xdr:rowOff>
    </xdr:to>
    <xdr:pic>
      <xdr:nvPicPr>
        <xdr:cNvPr id="6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174</xdr:row>
      <xdr:rowOff>228600</xdr:rowOff>
    </xdr:from>
    <xdr:to>
      <xdr:col>10</xdr:col>
      <xdr:colOff>260350</xdr:colOff>
      <xdr:row>174</xdr:row>
      <xdr:rowOff>447675</xdr:rowOff>
    </xdr:to>
    <xdr:pic>
      <xdr:nvPicPr>
        <xdr:cNvPr id="6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174</xdr:row>
      <xdr:rowOff>228600</xdr:rowOff>
    </xdr:from>
    <xdr:to>
      <xdr:col>10</xdr:col>
      <xdr:colOff>260350</xdr:colOff>
      <xdr:row>174</xdr:row>
      <xdr:rowOff>447675</xdr:rowOff>
    </xdr:to>
    <xdr:pic>
      <xdr:nvPicPr>
        <xdr:cNvPr id="6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174</xdr:row>
      <xdr:rowOff>228600</xdr:rowOff>
    </xdr:from>
    <xdr:to>
      <xdr:col>10</xdr:col>
      <xdr:colOff>260350</xdr:colOff>
      <xdr:row>174</xdr:row>
      <xdr:rowOff>447675</xdr:rowOff>
    </xdr:to>
    <xdr:pic>
      <xdr:nvPicPr>
        <xdr:cNvPr id="6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174</xdr:row>
      <xdr:rowOff>228600</xdr:rowOff>
    </xdr:from>
    <xdr:to>
      <xdr:col>10</xdr:col>
      <xdr:colOff>260350</xdr:colOff>
      <xdr:row>174</xdr:row>
      <xdr:rowOff>447675</xdr:rowOff>
    </xdr:to>
    <xdr:pic>
      <xdr:nvPicPr>
        <xdr:cNvPr id="6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177</xdr:row>
      <xdr:rowOff>228600</xdr:rowOff>
    </xdr:from>
    <xdr:to>
      <xdr:col>10</xdr:col>
      <xdr:colOff>260350</xdr:colOff>
      <xdr:row>177</xdr:row>
      <xdr:rowOff>447675</xdr:rowOff>
    </xdr:to>
    <xdr:pic>
      <xdr:nvPicPr>
        <xdr:cNvPr id="6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177</xdr:row>
      <xdr:rowOff>228600</xdr:rowOff>
    </xdr:from>
    <xdr:to>
      <xdr:col>10</xdr:col>
      <xdr:colOff>260350</xdr:colOff>
      <xdr:row>177</xdr:row>
      <xdr:rowOff>447675</xdr:rowOff>
    </xdr:to>
    <xdr:pic>
      <xdr:nvPicPr>
        <xdr:cNvPr id="6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177</xdr:row>
      <xdr:rowOff>228600</xdr:rowOff>
    </xdr:from>
    <xdr:to>
      <xdr:col>10</xdr:col>
      <xdr:colOff>260350</xdr:colOff>
      <xdr:row>177</xdr:row>
      <xdr:rowOff>447675</xdr:rowOff>
    </xdr:to>
    <xdr:pic>
      <xdr:nvPicPr>
        <xdr:cNvPr id="6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177</xdr:row>
      <xdr:rowOff>228600</xdr:rowOff>
    </xdr:from>
    <xdr:to>
      <xdr:col>10</xdr:col>
      <xdr:colOff>260350</xdr:colOff>
      <xdr:row>177</xdr:row>
      <xdr:rowOff>447675</xdr:rowOff>
    </xdr:to>
    <xdr:pic>
      <xdr:nvPicPr>
        <xdr:cNvPr id="6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180</xdr:row>
      <xdr:rowOff>228600</xdr:rowOff>
    </xdr:from>
    <xdr:to>
      <xdr:col>10</xdr:col>
      <xdr:colOff>260350</xdr:colOff>
      <xdr:row>180</xdr:row>
      <xdr:rowOff>447675</xdr:rowOff>
    </xdr:to>
    <xdr:pic>
      <xdr:nvPicPr>
        <xdr:cNvPr id="6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180</xdr:row>
      <xdr:rowOff>228600</xdr:rowOff>
    </xdr:from>
    <xdr:to>
      <xdr:col>10</xdr:col>
      <xdr:colOff>260350</xdr:colOff>
      <xdr:row>180</xdr:row>
      <xdr:rowOff>447675</xdr:rowOff>
    </xdr:to>
    <xdr:pic>
      <xdr:nvPicPr>
        <xdr:cNvPr id="6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180</xdr:row>
      <xdr:rowOff>228600</xdr:rowOff>
    </xdr:from>
    <xdr:to>
      <xdr:col>10</xdr:col>
      <xdr:colOff>260350</xdr:colOff>
      <xdr:row>180</xdr:row>
      <xdr:rowOff>447675</xdr:rowOff>
    </xdr:to>
    <xdr:pic>
      <xdr:nvPicPr>
        <xdr:cNvPr id="6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180</xdr:row>
      <xdr:rowOff>228600</xdr:rowOff>
    </xdr:from>
    <xdr:to>
      <xdr:col>10</xdr:col>
      <xdr:colOff>260350</xdr:colOff>
      <xdr:row>180</xdr:row>
      <xdr:rowOff>447675</xdr:rowOff>
    </xdr:to>
    <xdr:pic>
      <xdr:nvPicPr>
        <xdr:cNvPr id="6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183</xdr:row>
      <xdr:rowOff>228600</xdr:rowOff>
    </xdr:from>
    <xdr:to>
      <xdr:col>10</xdr:col>
      <xdr:colOff>260350</xdr:colOff>
      <xdr:row>183</xdr:row>
      <xdr:rowOff>447675</xdr:rowOff>
    </xdr:to>
    <xdr:pic>
      <xdr:nvPicPr>
        <xdr:cNvPr id="6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183</xdr:row>
      <xdr:rowOff>228600</xdr:rowOff>
    </xdr:from>
    <xdr:to>
      <xdr:col>10</xdr:col>
      <xdr:colOff>260350</xdr:colOff>
      <xdr:row>183</xdr:row>
      <xdr:rowOff>447675</xdr:rowOff>
    </xdr:to>
    <xdr:pic>
      <xdr:nvPicPr>
        <xdr:cNvPr id="6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183</xdr:row>
      <xdr:rowOff>228600</xdr:rowOff>
    </xdr:from>
    <xdr:to>
      <xdr:col>10</xdr:col>
      <xdr:colOff>260350</xdr:colOff>
      <xdr:row>183</xdr:row>
      <xdr:rowOff>447675</xdr:rowOff>
    </xdr:to>
    <xdr:pic>
      <xdr:nvPicPr>
        <xdr:cNvPr id="6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183</xdr:row>
      <xdr:rowOff>228600</xdr:rowOff>
    </xdr:from>
    <xdr:to>
      <xdr:col>10</xdr:col>
      <xdr:colOff>260350</xdr:colOff>
      <xdr:row>183</xdr:row>
      <xdr:rowOff>447675</xdr:rowOff>
    </xdr:to>
    <xdr:pic>
      <xdr:nvPicPr>
        <xdr:cNvPr id="6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186</xdr:row>
      <xdr:rowOff>228600</xdr:rowOff>
    </xdr:from>
    <xdr:to>
      <xdr:col>10</xdr:col>
      <xdr:colOff>260350</xdr:colOff>
      <xdr:row>186</xdr:row>
      <xdr:rowOff>447675</xdr:rowOff>
    </xdr:to>
    <xdr:pic>
      <xdr:nvPicPr>
        <xdr:cNvPr id="6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186</xdr:row>
      <xdr:rowOff>228600</xdr:rowOff>
    </xdr:from>
    <xdr:to>
      <xdr:col>10</xdr:col>
      <xdr:colOff>260350</xdr:colOff>
      <xdr:row>186</xdr:row>
      <xdr:rowOff>447675</xdr:rowOff>
    </xdr:to>
    <xdr:pic>
      <xdr:nvPicPr>
        <xdr:cNvPr id="6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186</xdr:row>
      <xdr:rowOff>228600</xdr:rowOff>
    </xdr:from>
    <xdr:to>
      <xdr:col>10</xdr:col>
      <xdr:colOff>260350</xdr:colOff>
      <xdr:row>186</xdr:row>
      <xdr:rowOff>447675</xdr:rowOff>
    </xdr:to>
    <xdr:pic>
      <xdr:nvPicPr>
        <xdr:cNvPr id="6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186</xdr:row>
      <xdr:rowOff>228600</xdr:rowOff>
    </xdr:from>
    <xdr:to>
      <xdr:col>10</xdr:col>
      <xdr:colOff>260350</xdr:colOff>
      <xdr:row>186</xdr:row>
      <xdr:rowOff>447675</xdr:rowOff>
    </xdr:to>
    <xdr:pic>
      <xdr:nvPicPr>
        <xdr:cNvPr id="6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189</xdr:row>
      <xdr:rowOff>228600</xdr:rowOff>
    </xdr:from>
    <xdr:to>
      <xdr:col>10</xdr:col>
      <xdr:colOff>260350</xdr:colOff>
      <xdr:row>189</xdr:row>
      <xdr:rowOff>447675</xdr:rowOff>
    </xdr:to>
    <xdr:pic>
      <xdr:nvPicPr>
        <xdr:cNvPr id="6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189</xdr:row>
      <xdr:rowOff>228600</xdr:rowOff>
    </xdr:from>
    <xdr:to>
      <xdr:col>10</xdr:col>
      <xdr:colOff>260350</xdr:colOff>
      <xdr:row>189</xdr:row>
      <xdr:rowOff>447675</xdr:rowOff>
    </xdr:to>
    <xdr:pic>
      <xdr:nvPicPr>
        <xdr:cNvPr id="6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189</xdr:row>
      <xdr:rowOff>228600</xdr:rowOff>
    </xdr:from>
    <xdr:to>
      <xdr:col>10</xdr:col>
      <xdr:colOff>260350</xdr:colOff>
      <xdr:row>189</xdr:row>
      <xdr:rowOff>447675</xdr:rowOff>
    </xdr:to>
    <xdr:pic>
      <xdr:nvPicPr>
        <xdr:cNvPr id="6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189</xdr:row>
      <xdr:rowOff>228600</xdr:rowOff>
    </xdr:from>
    <xdr:to>
      <xdr:col>10</xdr:col>
      <xdr:colOff>260350</xdr:colOff>
      <xdr:row>189</xdr:row>
      <xdr:rowOff>447675</xdr:rowOff>
    </xdr:to>
    <xdr:pic>
      <xdr:nvPicPr>
        <xdr:cNvPr id="6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192</xdr:row>
      <xdr:rowOff>228600</xdr:rowOff>
    </xdr:from>
    <xdr:to>
      <xdr:col>10</xdr:col>
      <xdr:colOff>260350</xdr:colOff>
      <xdr:row>192</xdr:row>
      <xdr:rowOff>447675</xdr:rowOff>
    </xdr:to>
    <xdr:pic>
      <xdr:nvPicPr>
        <xdr:cNvPr id="6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192</xdr:row>
      <xdr:rowOff>228600</xdr:rowOff>
    </xdr:from>
    <xdr:to>
      <xdr:col>10</xdr:col>
      <xdr:colOff>260350</xdr:colOff>
      <xdr:row>192</xdr:row>
      <xdr:rowOff>447675</xdr:rowOff>
    </xdr:to>
    <xdr:pic>
      <xdr:nvPicPr>
        <xdr:cNvPr id="6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192</xdr:row>
      <xdr:rowOff>228600</xdr:rowOff>
    </xdr:from>
    <xdr:to>
      <xdr:col>10</xdr:col>
      <xdr:colOff>260350</xdr:colOff>
      <xdr:row>192</xdr:row>
      <xdr:rowOff>447675</xdr:rowOff>
    </xdr:to>
    <xdr:pic>
      <xdr:nvPicPr>
        <xdr:cNvPr id="6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192</xdr:row>
      <xdr:rowOff>228600</xdr:rowOff>
    </xdr:from>
    <xdr:to>
      <xdr:col>10</xdr:col>
      <xdr:colOff>260350</xdr:colOff>
      <xdr:row>192</xdr:row>
      <xdr:rowOff>447675</xdr:rowOff>
    </xdr:to>
    <xdr:pic>
      <xdr:nvPicPr>
        <xdr:cNvPr id="6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195</xdr:row>
      <xdr:rowOff>228600</xdr:rowOff>
    </xdr:from>
    <xdr:to>
      <xdr:col>10</xdr:col>
      <xdr:colOff>260350</xdr:colOff>
      <xdr:row>195</xdr:row>
      <xdr:rowOff>447675</xdr:rowOff>
    </xdr:to>
    <xdr:pic>
      <xdr:nvPicPr>
        <xdr:cNvPr id="6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195</xdr:row>
      <xdr:rowOff>228600</xdr:rowOff>
    </xdr:from>
    <xdr:to>
      <xdr:col>10</xdr:col>
      <xdr:colOff>260350</xdr:colOff>
      <xdr:row>195</xdr:row>
      <xdr:rowOff>447675</xdr:rowOff>
    </xdr:to>
    <xdr:pic>
      <xdr:nvPicPr>
        <xdr:cNvPr id="6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195</xdr:row>
      <xdr:rowOff>228600</xdr:rowOff>
    </xdr:from>
    <xdr:to>
      <xdr:col>10</xdr:col>
      <xdr:colOff>260350</xdr:colOff>
      <xdr:row>195</xdr:row>
      <xdr:rowOff>447675</xdr:rowOff>
    </xdr:to>
    <xdr:pic>
      <xdr:nvPicPr>
        <xdr:cNvPr id="6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195</xdr:row>
      <xdr:rowOff>228600</xdr:rowOff>
    </xdr:from>
    <xdr:to>
      <xdr:col>10</xdr:col>
      <xdr:colOff>260350</xdr:colOff>
      <xdr:row>195</xdr:row>
      <xdr:rowOff>447675</xdr:rowOff>
    </xdr:to>
    <xdr:pic>
      <xdr:nvPicPr>
        <xdr:cNvPr id="6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198</xdr:row>
      <xdr:rowOff>228600</xdr:rowOff>
    </xdr:from>
    <xdr:to>
      <xdr:col>10</xdr:col>
      <xdr:colOff>260350</xdr:colOff>
      <xdr:row>198</xdr:row>
      <xdr:rowOff>447675</xdr:rowOff>
    </xdr:to>
    <xdr:pic>
      <xdr:nvPicPr>
        <xdr:cNvPr id="6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198</xdr:row>
      <xdr:rowOff>228600</xdr:rowOff>
    </xdr:from>
    <xdr:to>
      <xdr:col>10</xdr:col>
      <xdr:colOff>260350</xdr:colOff>
      <xdr:row>198</xdr:row>
      <xdr:rowOff>447675</xdr:rowOff>
    </xdr:to>
    <xdr:pic>
      <xdr:nvPicPr>
        <xdr:cNvPr id="6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198</xdr:row>
      <xdr:rowOff>228600</xdr:rowOff>
    </xdr:from>
    <xdr:to>
      <xdr:col>10</xdr:col>
      <xdr:colOff>260350</xdr:colOff>
      <xdr:row>198</xdr:row>
      <xdr:rowOff>447675</xdr:rowOff>
    </xdr:to>
    <xdr:pic>
      <xdr:nvPicPr>
        <xdr:cNvPr id="6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198</xdr:row>
      <xdr:rowOff>228600</xdr:rowOff>
    </xdr:from>
    <xdr:to>
      <xdr:col>10</xdr:col>
      <xdr:colOff>260350</xdr:colOff>
      <xdr:row>198</xdr:row>
      <xdr:rowOff>447675</xdr:rowOff>
    </xdr:to>
    <xdr:pic>
      <xdr:nvPicPr>
        <xdr:cNvPr id="6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201</xdr:row>
      <xdr:rowOff>228600</xdr:rowOff>
    </xdr:from>
    <xdr:to>
      <xdr:col>10</xdr:col>
      <xdr:colOff>260350</xdr:colOff>
      <xdr:row>201</xdr:row>
      <xdr:rowOff>447675</xdr:rowOff>
    </xdr:to>
    <xdr:pic>
      <xdr:nvPicPr>
        <xdr:cNvPr id="6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201</xdr:row>
      <xdr:rowOff>228600</xdr:rowOff>
    </xdr:from>
    <xdr:to>
      <xdr:col>10</xdr:col>
      <xdr:colOff>260350</xdr:colOff>
      <xdr:row>201</xdr:row>
      <xdr:rowOff>447675</xdr:rowOff>
    </xdr:to>
    <xdr:pic>
      <xdr:nvPicPr>
        <xdr:cNvPr id="6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201</xdr:row>
      <xdr:rowOff>228600</xdr:rowOff>
    </xdr:from>
    <xdr:to>
      <xdr:col>10</xdr:col>
      <xdr:colOff>260350</xdr:colOff>
      <xdr:row>201</xdr:row>
      <xdr:rowOff>447675</xdr:rowOff>
    </xdr:to>
    <xdr:pic>
      <xdr:nvPicPr>
        <xdr:cNvPr id="6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201</xdr:row>
      <xdr:rowOff>228600</xdr:rowOff>
    </xdr:from>
    <xdr:to>
      <xdr:col>10</xdr:col>
      <xdr:colOff>260350</xdr:colOff>
      <xdr:row>201</xdr:row>
      <xdr:rowOff>447675</xdr:rowOff>
    </xdr:to>
    <xdr:pic>
      <xdr:nvPicPr>
        <xdr:cNvPr id="6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205</xdr:row>
      <xdr:rowOff>228600</xdr:rowOff>
    </xdr:from>
    <xdr:to>
      <xdr:col>10</xdr:col>
      <xdr:colOff>260350</xdr:colOff>
      <xdr:row>205</xdr:row>
      <xdr:rowOff>447675</xdr:rowOff>
    </xdr:to>
    <xdr:pic>
      <xdr:nvPicPr>
        <xdr:cNvPr id="6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205</xdr:row>
      <xdr:rowOff>228600</xdr:rowOff>
    </xdr:from>
    <xdr:to>
      <xdr:col>10</xdr:col>
      <xdr:colOff>260350</xdr:colOff>
      <xdr:row>205</xdr:row>
      <xdr:rowOff>447675</xdr:rowOff>
    </xdr:to>
    <xdr:pic>
      <xdr:nvPicPr>
        <xdr:cNvPr id="6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205</xdr:row>
      <xdr:rowOff>228600</xdr:rowOff>
    </xdr:from>
    <xdr:to>
      <xdr:col>10</xdr:col>
      <xdr:colOff>260350</xdr:colOff>
      <xdr:row>205</xdr:row>
      <xdr:rowOff>447675</xdr:rowOff>
    </xdr:to>
    <xdr:pic>
      <xdr:nvPicPr>
        <xdr:cNvPr id="6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205</xdr:row>
      <xdr:rowOff>228600</xdr:rowOff>
    </xdr:from>
    <xdr:to>
      <xdr:col>10</xdr:col>
      <xdr:colOff>260350</xdr:colOff>
      <xdr:row>205</xdr:row>
      <xdr:rowOff>447675</xdr:rowOff>
    </xdr:to>
    <xdr:pic>
      <xdr:nvPicPr>
        <xdr:cNvPr id="6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208</xdr:row>
      <xdr:rowOff>228600</xdr:rowOff>
    </xdr:from>
    <xdr:to>
      <xdr:col>10</xdr:col>
      <xdr:colOff>260350</xdr:colOff>
      <xdr:row>208</xdr:row>
      <xdr:rowOff>447675</xdr:rowOff>
    </xdr:to>
    <xdr:pic>
      <xdr:nvPicPr>
        <xdr:cNvPr id="6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208</xdr:row>
      <xdr:rowOff>228600</xdr:rowOff>
    </xdr:from>
    <xdr:to>
      <xdr:col>10</xdr:col>
      <xdr:colOff>260350</xdr:colOff>
      <xdr:row>208</xdr:row>
      <xdr:rowOff>447675</xdr:rowOff>
    </xdr:to>
    <xdr:pic>
      <xdr:nvPicPr>
        <xdr:cNvPr id="6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208</xdr:row>
      <xdr:rowOff>228600</xdr:rowOff>
    </xdr:from>
    <xdr:to>
      <xdr:col>10</xdr:col>
      <xdr:colOff>260350</xdr:colOff>
      <xdr:row>208</xdr:row>
      <xdr:rowOff>447675</xdr:rowOff>
    </xdr:to>
    <xdr:pic>
      <xdr:nvPicPr>
        <xdr:cNvPr id="6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208</xdr:row>
      <xdr:rowOff>228600</xdr:rowOff>
    </xdr:from>
    <xdr:to>
      <xdr:col>10</xdr:col>
      <xdr:colOff>260350</xdr:colOff>
      <xdr:row>208</xdr:row>
      <xdr:rowOff>447675</xdr:rowOff>
    </xdr:to>
    <xdr:pic>
      <xdr:nvPicPr>
        <xdr:cNvPr id="6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211</xdr:row>
      <xdr:rowOff>228600</xdr:rowOff>
    </xdr:from>
    <xdr:to>
      <xdr:col>10</xdr:col>
      <xdr:colOff>260350</xdr:colOff>
      <xdr:row>211</xdr:row>
      <xdr:rowOff>447675</xdr:rowOff>
    </xdr:to>
    <xdr:pic>
      <xdr:nvPicPr>
        <xdr:cNvPr id="6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211</xdr:row>
      <xdr:rowOff>228600</xdr:rowOff>
    </xdr:from>
    <xdr:to>
      <xdr:col>10</xdr:col>
      <xdr:colOff>260350</xdr:colOff>
      <xdr:row>211</xdr:row>
      <xdr:rowOff>447675</xdr:rowOff>
    </xdr:to>
    <xdr:pic>
      <xdr:nvPicPr>
        <xdr:cNvPr id="6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211</xdr:row>
      <xdr:rowOff>228600</xdr:rowOff>
    </xdr:from>
    <xdr:to>
      <xdr:col>10</xdr:col>
      <xdr:colOff>260350</xdr:colOff>
      <xdr:row>211</xdr:row>
      <xdr:rowOff>447675</xdr:rowOff>
    </xdr:to>
    <xdr:pic>
      <xdr:nvPicPr>
        <xdr:cNvPr id="6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211</xdr:row>
      <xdr:rowOff>228600</xdr:rowOff>
    </xdr:from>
    <xdr:to>
      <xdr:col>10</xdr:col>
      <xdr:colOff>260350</xdr:colOff>
      <xdr:row>211</xdr:row>
      <xdr:rowOff>447675</xdr:rowOff>
    </xdr:to>
    <xdr:pic>
      <xdr:nvPicPr>
        <xdr:cNvPr id="6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214</xdr:row>
      <xdr:rowOff>228600</xdr:rowOff>
    </xdr:from>
    <xdr:to>
      <xdr:col>10</xdr:col>
      <xdr:colOff>260350</xdr:colOff>
      <xdr:row>214</xdr:row>
      <xdr:rowOff>447675</xdr:rowOff>
    </xdr:to>
    <xdr:pic>
      <xdr:nvPicPr>
        <xdr:cNvPr id="6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214</xdr:row>
      <xdr:rowOff>228600</xdr:rowOff>
    </xdr:from>
    <xdr:to>
      <xdr:col>10</xdr:col>
      <xdr:colOff>260350</xdr:colOff>
      <xdr:row>214</xdr:row>
      <xdr:rowOff>447675</xdr:rowOff>
    </xdr:to>
    <xdr:pic>
      <xdr:nvPicPr>
        <xdr:cNvPr id="6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214</xdr:row>
      <xdr:rowOff>228600</xdr:rowOff>
    </xdr:from>
    <xdr:to>
      <xdr:col>10</xdr:col>
      <xdr:colOff>260350</xdr:colOff>
      <xdr:row>214</xdr:row>
      <xdr:rowOff>447675</xdr:rowOff>
    </xdr:to>
    <xdr:pic>
      <xdr:nvPicPr>
        <xdr:cNvPr id="6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214</xdr:row>
      <xdr:rowOff>228600</xdr:rowOff>
    </xdr:from>
    <xdr:to>
      <xdr:col>10</xdr:col>
      <xdr:colOff>260350</xdr:colOff>
      <xdr:row>214</xdr:row>
      <xdr:rowOff>447675</xdr:rowOff>
    </xdr:to>
    <xdr:pic>
      <xdr:nvPicPr>
        <xdr:cNvPr id="6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217</xdr:row>
      <xdr:rowOff>228600</xdr:rowOff>
    </xdr:from>
    <xdr:to>
      <xdr:col>10</xdr:col>
      <xdr:colOff>260350</xdr:colOff>
      <xdr:row>217</xdr:row>
      <xdr:rowOff>447675</xdr:rowOff>
    </xdr:to>
    <xdr:pic>
      <xdr:nvPicPr>
        <xdr:cNvPr id="6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217</xdr:row>
      <xdr:rowOff>228600</xdr:rowOff>
    </xdr:from>
    <xdr:to>
      <xdr:col>10</xdr:col>
      <xdr:colOff>260350</xdr:colOff>
      <xdr:row>217</xdr:row>
      <xdr:rowOff>447675</xdr:rowOff>
    </xdr:to>
    <xdr:pic>
      <xdr:nvPicPr>
        <xdr:cNvPr id="6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217</xdr:row>
      <xdr:rowOff>228600</xdr:rowOff>
    </xdr:from>
    <xdr:to>
      <xdr:col>10</xdr:col>
      <xdr:colOff>260350</xdr:colOff>
      <xdr:row>217</xdr:row>
      <xdr:rowOff>447675</xdr:rowOff>
    </xdr:to>
    <xdr:pic>
      <xdr:nvPicPr>
        <xdr:cNvPr id="6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217</xdr:row>
      <xdr:rowOff>228600</xdr:rowOff>
    </xdr:from>
    <xdr:to>
      <xdr:col>10</xdr:col>
      <xdr:colOff>260350</xdr:colOff>
      <xdr:row>217</xdr:row>
      <xdr:rowOff>447675</xdr:rowOff>
    </xdr:to>
    <xdr:pic>
      <xdr:nvPicPr>
        <xdr:cNvPr id="6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220</xdr:row>
      <xdr:rowOff>228600</xdr:rowOff>
    </xdr:from>
    <xdr:to>
      <xdr:col>10</xdr:col>
      <xdr:colOff>260350</xdr:colOff>
      <xdr:row>220</xdr:row>
      <xdr:rowOff>447675</xdr:rowOff>
    </xdr:to>
    <xdr:pic>
      <xdr:nvPicPr>
        <xdr:cNvPr id="6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220</xdr:row>
      <xdr:rowOff>228600</xdr:rowOff>
    </xdr:from>
    <xdr:to>
      <xdr:col>10</xdr:col>
      <xdr:colOff>260350</xdr:colOff>
      <xdr:row>220</xdr:row>
      <xdr:rowOff>447675</xdr:rowOff>
    </xdr:to>
    <xdr:pic>
      <xdr:nvPicPr>
        <xdr:cNvPr id="6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220</xdr:row>
      <xdr:rowOff>228600</xdr:rowOff>
    </xdr:from>
    <xdr:to>
      <xdr:col>10</xdr:col>
      <xdr:colOff>260350</xdr:colOff>
      <xdr:row>220</xdr:row>
      <xdr:rowOff>447675</xdr:rowOff>
    </xdr:to>
    <xdr:pic>
      <xdr:nvPicPr>
        <xdr:cNvPr id="6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220</xdr:row>
      <xdr:rowOff>228600</xdr:rowOff>
    </xdr:from>
    <xdr:to>
      <xdr:col>10</xdr:col>
      <xdr:colOff>260350</xdr:colOff>
      <xdr:row>220</xdr:row>
      <xdr:rowOff>447675</xdr:rowOff>
    </xdr:to>
    <xdr:pic>
      <xdr:nvPicPr>
        <xdr:cNvPr id="6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224</xdr:row>
      <xdr:rowOff>228600</xdr:rowOff>
    </xdr:from>
    <xdr:to>
      <xdr:col>10</xdr:col>
      <xdr:colOff>260350</xdr:colOff>
      <xdr:row>224</xdr:row>
      <xdr:rowOff>447675</xdr:rowOff>
    </xdr:to>
    <xdr:pic>
      <xdr:nvPicPr>
        <xdr:cNvPr id="6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224</xdr:row>
      <xdr:rowOff>228600</xdr:rowOff>
    </xdr:from>
    <xdr:to>
      <xdr:col>10</xdr:col>
      <xdr:colOff>260350</xdr:colOff>
      <xdr:row>224</xdr:row>
      <xdr:rowOff>447675</xdr:rowOff>
    </xdr:to>
    <xdr:pic>
      <xdr:nvPicPr>
        <xdr:cNvPr id="6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224</xdr:row>
      <xdr:rowOff>228600</xdr:rowOff>
    </xdr:from>
    <xdr:to>
      <xdr:col>10</xdr:col>
      <xdr:colOff>260350</xdr:colOff>
      <xdr:row>224</xdr:row>
      <xdr:rowOff>447675</xdr:rowOff>
    </xdr:to>
    <xdr:pic>
      <xdr:nvPicPr>
        <xdr:cNvPr id="6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224</xdr:row>
      <xdr:rowOff>228600</xdr:rowOff>
    </xdr:from>
    <xdr:to>
      <xdr:col>10</xdr:col>
      <xdr:colOff>260350</xdr:colOff>
      <xdr:row>224</xdr:row>
      <xdr:rowOff>447675</xdr:rowOff>
    </xdr:to>
    <xdr:pic>
      <xdr:nvPicPr>
        <xdr:cNvPr id="6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227</xdr:row>
      <xdr:rowOff>228600</xdr:rowOff>
    </xdr:from>
    <xdr:to>
      <xdr:col>10</xdr:col>
      <xdr:colOff>260350</xdr:colOff>
      <xdr:row>227</xdr:row>
      <xdr:rowOff>447675</xdr:rowOff>
    </xdr:to>
    <xdr:pic>
      <xdr:nvPicPr>
        <xdr:cNvPr id="6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227</xdr:row>
      <xdr:rowOff>228600</xdr:rowOff>
    </xdr:from>
    <xdr:to>
      <xdr:col>10</xdr:col>
      <xdr:colOff>260350</xdr:colOff>
      <xdr:row>227</xdr:row>
      <xdr:rowOff>447675</xdr:rowOff>
    </xdr:to>
    <xdr:pic>
      <xdr:nvPicPr>
        <xdr:cNvPr id="6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227</xdr:row>
      <xdr:rowOff>228600</xdr:rowOff>
    </xdr:from>
    <xdr:to>
      <xdr:col>10</xdr:col>
      <xdr:colOff>260350</xdr:colOff>
      <xdr:row>227</xdr:row>
      <xdr:rowOff>447675</xdr:rowOff>
    </xdr:to>
    <xdr:pic>
      <xdr:nvPicPr>
        <xdr:cNvPr id="6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227</xdr:row>
      <xdr:rowOff>228600</xdr:rowOff>
    </xdr:from>
    <xdr:to>
      <xdr:col>10</xdr:col>
      <xdr:colOff>260350</xdr:colOff>
      <xdr:row>227</xdr:row>
      <xdr:rowOff>447675</xdr:rowOff>
    </xdr:to>
    <xdr:pic>
      <xdr:nvPicPr>
        <xdr:cNvPr id="6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230</xdr:row>
      <xdr:rowOff>228600</xdr:rowOff>
    </xdr:from>
    <xdr:to>
      <xdr:col>10</xdr:col>
      <xdr:colOff>260350</xdr:colOff>
      <xdr:row>230</xdr:row>
      <xdr:rowOff>447675</xdr:rowOff>
    </xdr:to>
    <xdr:pic>
      <xdr:nvPicPr>
        <xdr:cNvPr id="6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230</xdr:row>
      <xdr:rowOff>228600</xdr:rowOff>
    </xdr:from>
    <xdr:to>
      <xdr:col>10</xdr:col>
      <xdr:colOff>260350</xdr:colOff>
      <xdr:row>230</xdr:row>
      <xdr:rowOff>447675</xdr:rowOff>
    </xdr:to>
    <xdr:pic>
      <xdr:nvPicPr>
        <xdr:cNvPr id="6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230</xdr:row>
      <xdr:rowOff>228600</xdr:rowOff>
    </xdr:from>
    <xdr:to>
      <xdr:col>10</xdr:col>
      <xdr:colOff>260350</xdr:colOff>
      <xdr:row>230</xdr:row>
      <xdr:rowOff>447675</xdr:rowOff>
    </xdr:to>
    <xdr:pic>
      <xdr:nvPicPr>
        <xdr:cNvPr id="7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230</xdr:row>
      <xdr:rowOff>228600</xdr:rowOff>
    </xdr:from>
    <xdr:to>
      <xdr:col>10</xdr:col>
      <xdr:colOff>260350</xdr:colOff>
      <xdr:row>230</xdr:row>
      <xdr:rowOff>447675</xdr:rowOff>
    </xdr:to>
    <xdr:pic>
      <xdr:nvPicPr>
        <xdr:cNvPr id="7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233</xdr:row>
      <xdr:rowOff>228600</xdr:rowOff>
    </xdr:from>
    <xdr:to>
      <xdr:col>10</xdr:col>
      <xdr:colOff>260350</xdr:colOff>
      <xdr:row>233</xdr:row>
      <xdr:rowOff>447675</xdr:rowOff>
    </xdr:to>
    <xdr:pic>
      <xdr:nvPicPr>
        <xdr:cNvPr id="7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233</xdr:row>
      <xdr:rowOff>228600</xdr:rowOff>
    </xdr:from>
    <xdr:to>
      <xdr:col>10</xdr:col>
      <xdr:colOff>260350</xdr:colOff>
      <xdr:row>233</xdr:row>
      <xdr:rowOff>447675</xdr:rowOff>
    </xdr:to>
    <xdr:pic>
      <xdr:nvPicPr>
        <xdr:cNvPr id="7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233</xdr:row>
      <xdr:rowOff>228600</xdr:rowOff>
    </xdr:from>
    <xdr:to>
      <xdr:col>10</xdr:col>
      <xdr:colOff>260350</xdr:colOff>
      <xdr:row>233</xdr:row>
      <xdr:rowOff>447675</xdr:rowOff>
    </xdr:to>
    <xdr:pic>
      <xdr:nvPicPr>
        <xdr:cNvPr id="7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233</xdr:row>
      <xdr:rowOff>228600</xdr:rowOff>
    </xdr:from>
    <xdr:to>
      <xdr:col>10</xdr:col>
      <xdr:colOff>260350</xdr:colOff>
      <xdr:row>233</xdr:row>
      <xdr:rowOff>447675</xdr:rowOff>
    </xdr:to>
    <xdr:pic>
      <xdr:nvPicPr>
        <xdr:cNvPr id="7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237</xdr:row>
      <xdr:rowOff>228600</xdr:rowOff>
    </xdr:from>
    <xdr:to>
      <xdr:col>10</xdr:col>
      <xdr:colOff>260350</xdr:colOff>
      <xdr:row>237</xdr:row>
      <xdr:rowOff>447675</xdr:rowOff>
    </xdr:to>
    <xdr:pic>
      <xdr:nvPicPr>
        <xdr:cNvPr id="7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237</xdr:row>
      <xdr:rowOff>228600</xdr:rowOff>
    </xdr:from>
    <xdr:to>
      <xdr:col>10</xdr:col>
      <xdr:colOff>260350</xdr:colOff>
      <xdr:row>237</xdr:row>
      <xdr:rowOff>447675</xdr:rowOff>
    </xdr:to>
    <xdr:pic>
      <xdr:nvPicPr>
        <xdr:cNvPr id="7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237</xdr:row>
      <xdr:rowOff>228600</xdr:rowOff>
    </xdr:from>
    <xdr:to>
      <xdr:col>10</xdr:col>
      <xdr:colOff>260350</xdr:colOff>
      <xdr:row>237</xdr:row>
      <xdr:rowOff>447675</xdr:rowOff>
    </xdr:to>
    <xdr:pic>
      <xdr:nvPicPr>
        <xdr:cNvPr id="7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237</xdr:row>
      <xdr:rowOff>228600</xdr:rowOff>
    </xdr:from>
    <xdr:to>
      <xdr:col>10</xdr:col>
      <xdr:colOff>260350</xdr:colOff>
      <xdr:row>237</xdr:row>
      <xdr:rowOff>447675</xdr:rowOff>
    </xdr:to>
    <xdr:pic>
      <xdr:nvPicPr>
        <xdr:cNvPr id="7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240</xdr:row>
      <xdr:rowOff>228600</xdr:rowOff>
    </xdr:from>
    <xdr:to>
      <xdr:col>10</xdr:col>
      <xdr:colOff>260350</xdr:colOff>
      <xdr:row>240</xdr:row>
      <xdr:rowOff>447675</xdr:rowOff>
    </xdr:to>
    <xdr:pic>
      <xdr:nvPicPr>
        <xdr:cNvPr id="7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240</xdr:row>
      <xdr:rowOff>228600</xdr:rowOff>
    </xdr:from>
    <xdr:to>
      <xdr:col>10</xdr:col>
      <xdr:colOff>260350</xdr:colOff>
      <xdr:row>240</xdr:row>
      <xdr:rowOff>447675</xdr:rowOff>
    </xdr:to>
    <xdr:pic>
      <xdr:nvPicPr>
        <xdr:cNvPr id="7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240</xdr:row>
      <xdr:rowOff>228600</xdr:rowOff>
    </xdr:from>
    <xdr:to>
      <xdr:col>10</xdr:col>
      <xdr:colOff>260350</xdr:colOff>
      <xdr:row>240</xdr:row>
      <xdr:rowOff>447675</xdr:rowOff>
    </xdr:to>
    <xdr:pic>
      <xdr:nvPicPr>
        <xdr:cNvPr id="7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240</xdr:row>
      <xdr:rowOff>228600</xdr:rowOff>
    </xdr:from>
    <xdr:to>
      <xdr:col>10</xdr:col>
      <xdr:colOff>260350</xdr:colOff>
      <xdr:row>240</xdr:row>
      <xdr:rowOff>447675</xdr:rowOff>
    </xdr:to>
    <xdr:pic>
      <xdr:nvPicPr>
        <xdr:cNvPr id="7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243</xdr:row>
      <xdr:rowOff>228600</xdr:rowOff>
    </xdr:from>
    <xdr:to>
      <xdr:col>10</xdr:col>
      <xdr:colOff>260350</xdr:colOff>
      <xdr:row>243</xdr:row>
      <xdr:rowOff>447675</xdr:rowOff>
    </xdr:to>
    <xdr:pic>
      <xdr:nvPicPr>
        <xdr:cNvPr id="7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243</xdr:row>
      <xdr:rowOff>228600</xdr:rowOff>
    </xdr:from>
    <xdr:to>
      <xdr:col>10</xdr:col>
      <xdr:colOff>260350</xdr:colOff>
      <xdr:row>243</xdr:row>
      <xdr:rowOff>447675</xdr:rowOff>
    </xdr:to>
    <xdr:pic>
      <xdr:nvPicPr>
        <xdr:cNvPr id="7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243</xdr:row>
      <xdr:rowOff>228600</xdr:rowOff>
    </xdr:from>
    <xdr:to>
      <xdr:col>10</xdr:col>
      <xdr:colOff>260350</xdr:colOff>
      <xdr:row>243</xdr:row>
      <xdr:rowOff>447675</xdr:rowOff>
    </xdr:to>
    <xdr:pic>
      <xdr:nvPicPr>
        <xdr:cNvPr id="7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243</xdr:row>
      <xdr:rowOff>228600</xdr:rowOff>
    </xdr:from>
    <xdr:to>
      <xdr:col>10</xdr:col>
      <xdr:colOff>260350</xdr:colOff>
      <xdr:row>243</xdr:row>
      <xdr:rowOff>447675</xdr:rowOff>
    </xdr:to>
    <xdr:pic>
      <xdr:nvPicPr>
        <xdr:cNvPr id="7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246</xdr:row>
      <xdr:rowOff>228600</xdr:rowOff>
    </xdr:from>
    <xdr:to>
      <xdr:col>10</xdr:col>
      <xdr:colOff>260350</xdr:colOff>
      <xdr:row>246</xdr:row>
      <xdr:rowOff>447675</xdr:rowOff>
    </xdr:to>
    <xdr:pic>
      <xdr:nvPicPr>
        <xdr:cNvPr id="7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246</xdr:row>
      <xdr:rowOff>228600</xdr:rowOff>
    </xdr:from>
    <xdr:to>
      <xdr:col>10</xdr:col>
      <xdr:colOff>260350</xdr:colOff>
      <xdr:row>246</xdr:row>
      <xdr:rowOff>447675</xdr:rowOff>
    </xdr:to>
    <xdr:pic>
      <xdr:nvPicPr>
        <xdr:cNvPr id="7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246</xdr:row>
      <xdr:rowOff>228600</xdr:rowOff>
    </xdr:from>
    <xdr:to>
      <xdr:col>10</xdr:col>
      <xdr:colOff>260350</xdr:colOff>
      <xdr:row>246</xdr:row>
      <xdr:rowOff>447675</xdr:rowOff>
    </xdr:to>
    <xdr:pic>
      <xdr:nvPicPr>
        <xdr:cNvPr id="7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246</xdr:row>
      <xdr:rowOff>228600</xdr:rowOff>
    </xdr:from>
    <xdr:to>
      <xdr:col>10</xdr:col>
      <xdr:colOff>260350</xdr:colOff>
      <xdr:row>246</xdr:row>
      <xdr:rowOff>447675</xdr:rowOff>
    </xdr:to>
    <xdr:pic>
      <xdr:nvPicPr>
        <xdr:cNvPr id="7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249</xdr:row>
      <xdr:rowOff>228600</xdr:rowOff>
    </xdr:from>
    <xdr:to>
      <xdr:col>10</xdr:col>
      <xdr:colOff>260350</xdr:colOff>
      <xdr:row>249</xdr:row>
      <xdr:rowOff>447675</xdr:rowOff>
    </xdr:to>
    <xdr:pic>
      <xdr:nvPicPr>
        <xdr:cNvPr id="7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249</xdr:row>
      <xdr:rowOff>228600</xdr:rowOff>
    </xdr:from>
    <xdr:to>
      <xdr:col>10</xdr:col>
      <xdr:colOff>260350</xdr:colOff>
      <xdr:row>249</xdr:row>
      <xdr:rowOff>447675</xdr:rowOff>
    </xdr:to>
    <xdr:pic>
      <xdr:nvPicPr>
        <xdr:cNvPr id="7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249</xdr:row>
      <xdr:rowOff>228600</xdr:rowOff>
    </xdr:from>
    <xdr:to>
      <xdr:col>10</xdr:col>
      <xdr:colOff>260350</xdr:colOff>
      <xdr:row>249</xdr:row>
      <xdr:rowOff>447675</xdr:rowOff>
    </xdr:to>
    <xdr:pic>
      <xdr:nvPicPr>
        <xdr:cNvPr id="7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249</xdr:row>
      <xdr:rowOff>228600</xdr:rowOff>
    </xdr:from>
    <xdr:to>
      <xdr:col>10</xdr:col>
      <xdr:colOff>260350</xdr:colOff>
      <xdr:row>249</xdr:row>
      <xdr:rowOff>447675</xdr:rowOff>
    </xdr:to>
    <xdr:pic>
      <xdr:nvPicPr>
        <xdr:cNvPr id="7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252</xdr:row>
      <xdr:rowOff>228600</xdr:rowOff>
    </xdr:from>
    <xdr:to>
      <xdr:col>10</xdr:col>
      <xdr:colOff>260350</xdr:colOff>
      <xdr:row>252</xdr:row>
      <xdr:rowOff>447675</xdr:rowOff>
    </xdr:to>
    <xdr:pic>
      <xdr:nvPicPr>
        <xdr:cNvPr id="7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252</xdr:row>
      <xdr:rowOff>228600</xdr:rowOff>
    </xdr:from>
    <xdr:to>
      <xdr:col>10</xdr:col>
      <xdr:colOff>260350</xdr:colOff>
      <xdr:row>252</xdr:row>
      <xdr:rowOff>447675</xdr:rowOff>
    </xdr:to>
    <xdr:pic>
      <xdr:nvPicPr>
        <xdr:cNvPr id="7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252</xdr:row>
      <xdr:rowOff>228600</xdr:rowOff>
    </xdr:from>
    <xdr:to>
      <xdr:col>10</xdr:col>
      <xdr:colOff>260350</xdr:colOff>
      <xdr:row>252</xdr:row>
      <xdr:rowOff>447675</xdr:rowOff>
    </xdr:to>
    <xdr:pic>
      <xdr:nvPicPr>
        <xdr:cNvPr id="7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252</xdr:row>
      <xdr:rowOff>228600</xdr:rowOff>
    </xdr:from>
    <xdr:to>
      <xdr:col>10</xdr:col>
      <xdr:colOff>260350</xdr:colOff>
      <xdr:row>252</xdr:row>
      <xdr:rowOff>447675</xdr:rowOff>
    </xdr:to>
    <xdr:pic>
      <xdr:nvPicPr>
        <xdr:cNvPr id="7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256</xdr:row>
      <xdr:rowOff>228600</xdr:rowOff>
    </xdr:from>
    <xdr:to>
      <xdr:col>10</xdr:col>
      <xdr:colOff>260350</xdr:colOff>
      <xdr:row>256</xdr:row>
      <xdr:rowOff>447675</xdr:rowOff>
    </xdr:to>
    <xdr:pic>
      <xdr:nvPicPr>
        <xdr:cNvPr id="7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256</xdr:row>
      <xdr:rowOff>228600</xdr:rowOff>
    </xdr:from>
    <xdr:to>
      <xdr:col>10</xdr:col>
      <xdr:colOff>260350</xdr:colOff>
      <xdr:row>256</xdr:row>
      <xdr:rowOff>447675</xdr:rowOff>
    </xdr:to>
    <xdr:pic>
      <xdr:nvPicPr>
        <xdr:cNvPr id="7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256</xdr:row>
      <xdr:rowOff>228600</xdr:rowOff>
    </xdr:from>
    <xdr:to>
      <xdr:col>10</xdr:col>
      <xdr:colOff>260350</xdr:colOff>
      <xdr:row>256</xdr:row>
      <xdr:rowOff>447675</xdr:rowOff>
    </xdr:to>
    <xdr:pic>
      <xdr:nvPicPr>
        <xdr:cNvPr id="7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256</xdr:row>
      <xdr:rowOff>228600</xdr:rowOff>
    </xdr:from>
    <xdr:to>
      <xdr:col>10</xdr:col>
      <xdr:colOff>260350</xdr:colOff>
      <xdr:row>256</xdr:row>
      <xdr:rowOff>447675</xdr:rowOff>
    </xdr:to>
    <xdr:pic>
      <xdr:nvPicPr>
        <xdr:cNvPr id="7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259</xdr:row>
      <xdr:rowOff>228600</xdr:rowOff>
    </xdr:from>
    <xdr:to>
      <xdr:col>10</xdr:col>
      <xdr:colOff>260350</xdr:colOff>
      <xdr:row>259</xdr:row>
      <xdr:rowOff>447675</xdr:rowOff>
    </xdr:to>
    <xdr:pic>
      <xdr:nvPicPr>
        <xdr:cNvPr id="7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259</xdr:row>
      <xdr:rowOff>228600</xdr:rowOff>
    </xdr:from>
    <xdr:to>
      <xdr:col>10</xdr:col>
      <xdr:colOff>260350</xdr:colOff>
      <xdr:row>259</xdr:row>
      <xdr:rowOff>447675</xdr:rowOff>
    </xdr:to>
    <xdr:pic>
      <xdr:nvPicPr>
        <xdr:cNvPr id="7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259</xdr:row>
      <xdr:rowOff>228600</xdr:rowOff>
    </xdr:from>
    <xdr:to>
      <xdr:col>10</xdr:col>
      <xdr:colOff>260350</xdr:colOff>
      <xdr:row>259</xdr:row>
      <xdr:rowOff>447675</xdr:rowOff>
    </xdr:to>
    <xdr:pic>
      <xdr:nvPicPr>
        <xdr:cNvPr id="7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259</xdr:row>
      <xdr:rowOff>228600</xdr:rowOff>
    </xdr:from>
    <xdr:to>
      <xdr:col>10</xdr:col>
      <xdr:colOff>260350</xdr:colOff>
      <xdr:row>259</xdr:row>
      <xdr:rowOff>447675</xdr:rowOff>
    </xdr:to>
    <xdr:pic>
      <xdr:nvPicPr>
        <xdr:cNvPr id="7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262</xdr:row>
      <xdr:rowOff>228600</xdr:rowOff>
    </xdr:from>
    <xdr:to>
      <xdr:col>10</xdr:col>
      <xdr:colOff>260350</xdr:colOff>
      <xdr:row>262</xdr:row>
      <xdr:rowOff>447675</xdr:rowOff>
    </xdr:to>
    <xdr:pic>
      <xdr:nvPicPr>
        <xdr:cNvPr id="7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262</xdr:row>
      <xdr:rowOff>228600</xdr:rowOff>
    </xdr:from>
    <xdr:to>
      <xdr:col>10</xdr:col>
      <xdr:colOff>260350</xdr:colOff>
      <xdr:row>262</xdr:row>
      <xdr:rowOff>447675</xdr:rowOff>
    </xdr:to>
    <xdr:pic>
      <xdr:nvPicPr>
        <xdr:cNvPr id="7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262</xdr:row>
      <xdr:rowOff>228600</xdr:rowOff>
    </xdr:from>
    <xdr:to>
      <xdr:col>10</xdr:col>
      <xdr:colOff>260350</xdr:colOff>
      <xdr:row>262</xdr:row>
      <xdr:rowOff>447675</xdr:rowOff>
    </xdr:to>
    <xdr:pic>
      <xdr:nvPicPr>
        <xdr:cNvPr id="7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262</xdr:row>
      <xdr:rowOff>228600</xdr:rowOff>
    </xdr:from>
    <xdr:to>
      <xdr:col>10</xdr:col>
      <xdr:colOff>260350</xdr:colOff>
      <xdr:row>262</xdr:row>
      <xdr:rowOff>447675</xdr:rowOff>
    </xdr:to>
    <xdr:pic>
      <xdr:nvPicPr>
        <xdr:cNvPr id="7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267</xdr:row>
      <xdr:rowOff>228600</xdr:rowOff>
    </xdr:from>
    <xdr:to>
      <xdr:col>10</xdr:col>
      <xdr:colOff>260350</xdr:colOff>
      <xdr:row>267</xdr:row>
      <xdr:rowOff>447675</xdr:rowOff>
    </xdr:to>
    <xdr:pic>
      <xdr:nvPicPr>
        <xdr:cNvPr id="7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267</xdr:row>
      <xdr:rowOff>228600</xdr:rowOff>
    </xdr:from>
    <xdr:to>
      <xdr:col>10</xdr:col>
      <xdr:colOff>260350</xdr:colOff>
      <xdr:row>267</xdr:row>
      <xdr:rowOff>447675</xdr:rowOff>
    </xdr:to>
    <xdr:pic>
      <xdr:nvPicPr>
        <xdr:cNvPr id="7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267</xdr:row>
      <xdr:rowOff>228600</xdr:rowOff>
    </xdr:from>
    <xdr:to>
      <xdr:col>10</xdr:col>
      <xdr:colOff>260350</xdr:colOff>
      <xdr:row>267</xdr:row>
      <xdr:rowOff>447675</xdr:rowOff>
    </xdr:to>
    <xdr:pic>
      <xdr:nvPicPr>
        <xdr:cNvPr id="7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267</xdr:row>
      <xdr:rowOff>228600</xdr:rowOff>
    </xdr:from>
    <xdr:to>
      <xdr:col>10</xdr:col>
      <xdr:colOff>260350</xdr:colOff>
      <xdr:row>267</xdr:row>
      <xdr:rowOff>447675</xdr:rowOff>
    </xdr:to>
    <xdr:pic>
      <xdr:nvPicPr>
        <xdr:cNvPr id="7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272</xdr:row>
      <xdr:rowOff>228600</xdr:rowOff>
    </xdr:from>
    <xdr:to>
      <xdr:col>10</xdr:col>
      <xdr:colOff>260350</xdr:colOff>
      <xdr:row>272</xdr:row>
      <xdr:rowOff>447675</xdr:rowOff>
    </xdr:to>
    <xdr:pic>
      <xdr:nvPicPr>
        <xdr:cNvPr id="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272</xdr:row>
      <xdr:rowOff>228600</xdr:rowOff>
    </xdr:from>
    <xdr:to>
      <xdr:col>10</xdr:col>
      <xdr:colOff>260350</xdr:colOff>
      <xdr:row>272</xdr:row>
      <xdr:rowOff>447675</xdr:rowOff>
    </xdr:to>
    <xdr:pic>
      <xdr:nvPicPr>
        <xdr:cNvPr id="7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272</xdr:row>
      <xdr:rowOff>228600</xdr:rowOff>
    </xdr:from>
    <xdr:to>
      <xdr:col>10</xdr:col>
      <xdr:colOff>260350</xdr:colOff>
      <xdr:row>272</xdr:row>
      <xdr:rowOff>447675</xdr:rowOff>
    </xdr:to>
    <xdr:pic>
      <xdr:nvPicPr>
        <xdr:cNvPr id="7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272</xdr:row>
      <xdr:rowOff>228600</xdr:rowOff>
    </xdr:from>
    <xdr:to>
      <xdr:col>10</xdr:col>
      <xdr:colOff>260350</xdr:colOff>
      <xdr:row>272</xdr:row>
      <xdr:rowOff>447675</xdr:rowOff>
    </xdr:to>
    <xdr:pic>
      <xdr:nvPicPr>
        <xdr:cNvPr id="7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275</xdr:row>
      <xdr:rowOff>228600</xdr:rowOff>
    </xdr:from>
    <xdr:to>
      <xdr:col>10</xdr:col>
      <xdr:colOff>260350</xdr:colOff>
      <xdr:row>275</xdr:row>
      <xdr:rowOff>447675</xdr:rowOff>
    </xdr:to>
    <xdr:pic>
      <xdr:nvPicPr>
        <xdr:cNvPr id="7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275</xdr:row>
      <xdr:rowOff>228600</xdr:rowOff>
    </xdr:from>
    <xdr:to>
      <xdr:col>10</xdr:col>
      <xdr:colOff>260350</xdr:colOff>
      <xdr:row>275</xdr:row>
      <xdr:rowOff>447675</xdr:rowOff>
    </xdr:to>
    <xdr:pic>
      <xdr:nvPicPr>
        <xdr:cNvPr id="7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275</xdr:row>
      <xdr:rowOff>228600</xdr:rowOff>
    </xdr:from>
    <xdr:to>
      <xdr:col>10</xdr:col>
      <xdr:colOff>260350</xdr:colOff>
      <xdr:row>275</xdr:row>
      <xdr:rowOff>447675</xdr:rowOff>
    </xdr:to>
    <xdr:pic>
      <xdr:nvPicPr>
        <xdr:cNvPr id="7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275</xdr:row>
      <xdr:rowOff>228600</xdr:rowOff>
    </xdr:from>
    <xdr:to>
      <xdr:col>10</xdr:col>
      <xdr:colOff>260350</xdr:colOff>
      <xdr:row>275</xdr:row>
      <xdr:rowOff>447675</xdr:rowOff>
    </xdr:to>
    <xdr:pic>
      <xdr:nvPicPr>
        <xdr:cNvPr id="7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280</xdr:row>
      <xdr:rowOff>228600</xdr:rowOff>
    </xdr:from>
    <xdr:to>
      <xdr:col>10</xdr:col>
      <xdr:colOff>260350</xdr:colOff>
      <xdr:row>280</xdr:row>
      <xdr:rowOff>447675</xdr:rowOff>
    </xdr:to>
    <xdr:pic>
      <xdr:nvPicPr>
        <xdr:cNvPr id="7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280</xdr:row>
      <xdr:rowOff>228600</xdr:rowOff>
    </xdr:from>
    <xdr:to>
      <xdr:col>10</xdr:col>
      <xdr:colOff>260350</xdr:colOff>
      <xdr:row>280</xdr:row>
      <xdr:rowOff>447675</xdr:rowOff>
    </xdr:to>
    <xdr:pic>
      <xdr:nvPicPr>
        <xdr:cNvPr id="7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280</xdr:row>
      <xdr:rowOff>228600</xdr:rowOff>
    </xdr:from>
    <xdr:to>
      <xdr:col>10</xdr:col>
      <xdr:colOff>260350</xdr:colOff>
      <xdr:row>280</xdr:row>
      <xdr:rowOff>447675</xdr:rowOff>
    </xdr:to>
    <xdr:pic>
      <xdr:nvPicPr>
        <xdr:cNvPr id="7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280</xdr:row>
      <xdr:rowOff>228600</xdr:rowOff>
    </xdr:from>
    <xdr:to>
      <xdr:col>10</xdr:col>
      <xdr:colOff>260350</xdr:colOff>
      <xdr:row>280</xdr:row>
      <xdr:rowOff>447675</xdr:rowOff>
    </xdr:to>
    <xdr:pic>
      <xdr:nvPicPr>
        <xdr:cNvPr id="7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283</xdr:row>
      <xdr:rowOff>228600</xdr:rowOff>
    </xdr:from>
    <xdr:to>
      <xdr:col>10</xdr:col>
      <xdr:colOff>260350</xdr:colOff>
      <xdr:row>283</xdr:row>
      <xdr:rowOff>447675</xdr:rowOff>
    </xdr:to>
    <xdr:pic>
      <xdr:nvPicPr>
        <xdr:cNvPr id="7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283</xdr:row>
      <xdr:rowOff>228600</xdr:rowOff>
    </xdr:from>
    <xdr:to>
      <xdr:col>10</xdr:col>
      <xdr:colOff>260350</xdr:colOff>
      <xdr:row>283</xdr:row>
      <xdr:rowOff>447675</xdr:rowOff>
    </xdr:to>
    <xdr:pic>
      <xdr:nvPicPr>
        <xdr:cNvPr id="7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283</xdr:row>
      <xdr:rowOff>228600</xdr:rowOff>
    </xdr:from>
    <xdr:to>
      <xdr:col>10</xdr:col>
      <xdr:colOff>260350</xdr:colOff>
      <xdr:row>283</xdr:row>
      <xdr:rowOff>447675</xdr:rowOff>
    </xdr:to>
    <xdr:pic>
      <xdr:nvPicPr>
        <xdr:cNvPr id="7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283</xdr:row>
      <xdr:rowOff>228600</xdr:rowOff>
    </xdr:from>
    <xdr:to>
      <xdr:col>10</xdr:col>
      <xdr:colOff>260350</xdr:colOff>
      <xdr:row>283</xdr:row>
      <xdr:rowOff>447675</xdr:rowOff>
    </xdr:to>
    <xdr:pic>
      <xdr:nvPicPr>
        <xdr:cNvPr id="7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288</xdr:row>
      <xdr:rowOff>228600</xdr:rowOff>
    </xdr:from>
    <xdr:to>
      <xdr:col>10</xdr:col>
      <xdr:colOff>260350</xdr:colOff>
      <xdr:row>288</xdr:row>
      <xdr:rowOff>447675</xdr:rowOff>
    </xdr:to>
    <xdr:pic>
      <xdr:nvPicPr>
        <xdr:cNvPr id="7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288</xdr:row>
      <xdr:rowOff>228600</xdr:rowOff>
    </xdr:from>
    <xdr:to>
      <xdr:col>10</xdr:col>
      <xdr:colOff>260350</xdr:colOff>
      <xdr:row>288</xdr:row>
      <xdr:rowOff>447675</xdr:rowOff>
    </xdr:to>
    <xdr:pic>
      <xdr:nvPicPr>
        <xdr:cNvPr id="7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288</xdr:row>
      <xdr:rowOff>228600</xdr:rowOff>
    </xdr:from>
    <xdr:to>
      <xdr:col>10</xdr:col>
      <xdr:colOff>260350</xdr:colOff>
      <xdr:row>288</xdr:row>
      <xdr:rowOff>447675</xdr:rowOff>
    </xdr:to>
    <xdr:pic>
      <xdr:nvPicPr>
        <xdr:cNvPr id="7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288</xdr:row>
      <xdr:rowOff>228600</xdr:rowOff>
    </xdr:from>
    <xdr:to>
      <xdr:col>10</xdr:col>
      <xdr:colOff>260350</xdr:colOff>
      <xdr:row>288</xdr:row>
      <xdr:rowOff>447675</xdr:rowOff>
    </xdr:to>
    <xdr:pic>
      <xdr:nvPicPr>
        <xdr:cNvPr id="7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293</xdr:row>
      <xdr:rowOff>228600</xdr:rowOff>
    </xdr:from>
    <xdr:to>
      <xdr:col>10</xdr:col>
      <xdr:colOff>260350</xdr:colOff>
      <xdr:row>293</xdr:row>
      <xdr:rowOff>447675</xdr:rowOff>
    </xdr:to>
    <xdr:pic>
      <xdr:nvPicPr>
        <xdr:cNvPr id="7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293</xdr:row>
      <xdr:rowOff>228600</xdr:rowOff>
    </xdr:from>
    <xdr:to>
      <xdr:col>10</xdr:col>
      <xdr:colOff>260350</xdr:colOff>
      <xdr:row>293</xdr:row>
      <xdr:rowOff>447675</xdr:rowOff>
    </xdr:to>
    <xdr:pic>
      <xdr:nvPicPr>
        <xdr:cNvPr id="7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293</xdr:row>
      <xdr:rowOff>228600</xdr:rowOff>
    </xdr:from>
    <xdr:to>
      <xdr:col>10</xdr:col>
      <xdr:colOff>260350</xdr:colOff>
      <xdr:row>293</xdr:row>
      <xdr:rowOff>447675</xdr:rowOff>
    </xdr:to>
    <xdr:pic>
      <xdr:nvPicPr>
        <xdr:cNvPr id="7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293</xdr:row>
      <xdr:rowOff>228600</xdr:rowOff>
    </xdr:from>
    <xdr:to>
      <xdr:col>10</xdr:col>
      <xdr:colOff>260350</xdr:colOff>
      <xdr:row>293</xdr:row>
      <xdr:rowOff>447675</xdr:rowOff>
    </xdr:to>
    <xdr:pic>
      <xdr:nvPicPr>
        <xdr:cNvPr id="7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296</xdr:row>
      <xdr:rowOff>228600</xdr:rowOff>
    </xdr:from>
    <xdr:to>
      <xdr:col>10</xdr:col>
      <xdr:colOff>260350</xdr:colOff>
      <xdr:row>296</xdr:row>
      <xdr:rowOff>447675</xdr:rowOff>
    </xdr:to>
    <xdr:pic>
      <xdr:nvPicPr>
        <xdr:cNvPr id="7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296</xdr:row>
      <xdr:rowOff>228600</xdr:rowOff>
    </xdr:from>
    <xdr:to>
      <xdr:col>10</xdr:col>
      <xdr:colOff>260350</xdr:colOff>
      <xdr:row>296</xdr:row>
      <xdr:rowOff>447675</xdr:rowOff>
    </xdr:to>
    <xdr:pic>
      <xdr:nvPicPr>
        <xdr:cNvPr id="7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296</xdr:row>
      <xdr:rowOff>228600</xdr:rowOff>
    </xdr:from>
    <xdr:to>
      <xdr:col>10</xdr:col>
      <xdr:colOff>260350</xdr:colOff>
      <xdr:row>296</xdr:row>
      <xdr:rowOff>447675</xdr:rowOff>
    </xdr:to>
    <xdr:pic>
      <xdr:nvPicPr>
        <xdr:cNvPr id="7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296</xdr:row>
      <xdr:rowOff>228600</xdr:rowOff>
    </xdr:from>
    <xdr:to>
      <xdr:col>10</xdr:col>
      <xdr:colOff>260350</xdr:colOff>
      <xdr:row>296</xdr:row>
      <xdr:rowOff>447675</xdr:rowOff>
    </xdr:to>
    <xdr:pic>
      <xdr:nvPicPr>
        <xdr:cNvPr id="7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301</xdr:row>
      <xdr:rowOff>228600</xdr:rowOff>
    </xdr:from>
    <xdr:to>
      <xdr:col>10</xdr:col>
      <xdr:colOff>260350</xdr:colOff>
      <xdr:row>301</xdr:row>
      <xdr:rowOff>447675</xdr:rowOff>
    </xdr:to>
    <xdr:pic>
      <xdr:nvPicPr>
        <xdr:cNvPr id="7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301</xdr:row>
      <xdr:rowOff>228600</xdr:rowOff>
    </xdr:from>
    <xdr:to>
      <xdr:col>10</xdr:col>
      <xdr:colOff>260350</xdr:colOff>
      <xdr:row>301</xdr:row>
      <xdr:rowOff>447675</xdr:rowOff>
    </xdr:to>
    <xdr:pic>
      <xdr:nvPicPr>
        <xdr:cNvPr id="7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301</xdr:row>
      <xdr:rowOff>228600</xdr:rowOff>
    </xdr:from>
    <xdr:to>
      <xdr:col>10</xdr:col>
      <xdr:colOff>260350</xdr:colOff>
      <xdr:row>301</xdr:row>
      <xdr:rowOff>447675</xdr:rowOff>
    </xdr:to>
    <xdr:pic>
      <xdr:nvPicPr>
        <xdr:cNvPr id="7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301</xdr:row>
      <xdr:rowOff>228600</xdr:rowOff>
    </xdr:from>
    <xdr:to>
      <xdr:col>10</xdr:col>
      <xdr:colOff>260350</xdr:colOff>
      <xdr:row>301</xdr:row>
      <xdr:rowOff>447675</xdr:rowOff>
    </xdr:to>
    <xdr:pic>
      <xdr:nvPicPr>
        <xdr:cNvPr id="7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306</xdr:row>
      <xdr:rowOff>228600</xdr:rowOff>
    </xdr:from>
    <xdr:to>
      <xdr:col>10</xdr:col>
      <xdr:colOff>260350</xdr:colOff>
      <xdr:row>306</xdr:row>
      <xdr:rowOff>447675</xdr:rowOff>
    </xdr:to>
    <xdr:pic>
      <xdr:nvPicPr>
        <xdr:cNvPr id="7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306</xdr:row>
      <xdr:rowOff>228600</xdr:rowOff>
    </xdr:from>
    <xdr:to>
      <xdr:col>10</xdr:col>
      <xdr:colOff>260350</xdr:colOff>
      <xdr:row>306</xdr:row>
      <xdr:rowOff>447675</xdr:rowOff>
    </xdr:to>
    <xdr:pic>
      <xdr:nvPicPr>
        <xdr:cNvPr id="7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306</xdr:row>
      <xdr:rowOff>228600</xdr:rowOff>
    </xdr:from>
    <xdr:to>
      <xdr:col>10</xdr:col>
      <xdr:colOff>260350</xdr:colOff>
      <xdr:row>306</xdr:row>
      <xdr:rowOff>447675</xdr:rowOff>
    </xdr:to>
    <xdr:pic>
      <xdr:nvPicPr>
        <xdr:cNvPr id="7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306</xdr:row>
      <xdr:rowOff>228600</xdr:rowOff>
    </xdr:from>
    <xdr:to>
      <xdr:col>10</xdr:col>
      <xdr:colOff>260350</xdr:colOff>
      <xdr:row>306</xdr:row>
      <xdr:rowOff>447675</xdr:rowOff>
    </xdr:to>
    <xdr:pic>
      <xdr:nvPicPr>
        <xdr:cNvPr id="7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311</xdr:row>
      <xdr:rowOff>228600</xdr:rowOff>
    </xdr:from>
    <xdr:to>
      <xdr:col>10</xdr:col>
      <xdr:colOff>260350</xdr:colOff>
      <xdr:row>311</xdr:row>
      <xdr:rowOff>447675</xdr:rowOff>
    </xdr:to>
    <xdr:pic>
      <xdr:nvPicPr>
        <xdr:cNvPr id="7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311</xdr:row>
      <xdr:rowOff>228600</xdr:rowOff>
    </xdr:from>
    <xdr:to>
      <xdr:col>10</xdr:col>
      <xdr:colOff>260350</xdr:colOff>
      <xdr:row>311</xdr:row>
      <xdr:rowOff>447675</xdr:rowOff>
    </xdr:to>
    <xdr:pic>
      <xdr:nvPicPr>
        <xdr:cNvPr id="7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311</xdr:row>
      <xdr:rowOff>228600</xdr:rowOff>
    </xdr:from>
    <xdr:to>
      <xdr:col>10</xdr:col>
      <xdr:colOff>260350</xdr:colOff>
      <xdr:row>311</xdr:row>
      <xdr:rowOff>447675</xdr:rowOff>
    </xdr:to>
    <xdr:pic>
      <xdr:nvPicPr>
        <xdr:cNvPr id="7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311</xdr:row>
      <xdr:rowOff>228600</xdr:rowOff>
    </xdr:from>
    <xdr:to>
      <xdr:col>10</xdr:col>
      <xdr:colOff>260350</xdr:colOff>
      <xdr:row>311</xdr:row>
      <xdr:rowOff>447675</xdr:rowOff>
    </xdr:to>
    <xdr:pic>
      <xdr:nvPicPr>
        <xdr:cNvPr id="7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314</xdr:row>
      <xdr:rowOff>228600</xdr:rowOff>
    </xdr:from>
    <xdr:to>
      <xdr:col>10</xdr:col>
      <xdr:colOff>260350</xdr:colOff>
      <xdr:row>314</xdr:row>
      <xdr:rowOff>447675</xdr:rowOff>
    </xdr:to>
    <xdr:pic>
      <xdr:nvPicPr>
        <xdr:cNvPr id="7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314</xdr:row>
      <xdr:rowOff>228600</xdr:rowOff>
    </xdr:from>
    <xdr:to>
      <xdr:col>10</xdr:col>
      <xdr:colOff>260350</xdr:colOff>
      <xdr:row>314</xdr:row>
      <xdr:rowOff>447675</xdr:rowOff>
    </xdr:to>
    <xdr:pic>
      <xdr:nvPicPr>
        <xdr:cNvPr id="7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314</xdr:row>
      <xdr:rowOff>228600</xdr:rowOff>
    </xdr:from>
    <xdr:to>
      <xdr:col>10</xdr:col>
      <xdr:colOff>260350</xdr:colOff>
      <xdr:row>314</xdr:row>
      <xdr:rowOff>447675</xdr:rowOff>
    </xdr:to>
    <xdr:pic>
      <xdr:nvPicPr>
        <xdr:cNvPr id="7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314</xdr:row>
      <xdr:rowOff>228600</xdr:rowOff>
    </xdr:from>
    <xdr:to>
      <xdr:col>10</xdr:col>
      <xdr:colOff>260350</xdr:colOff>
      <xdr:row>314</xdr:row>
      <xdr:rowOff>447675</xdr:rowOff>
    </xdr:to>
    <xdr:pic>
      <xdr:nvPicPr>
        <xdr:cNvPr id="7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319</xdr:row>
      <xdr:rowOff>228600</xdr:rowOff>
    </xdr:from>
    <xdr:to>
      <xdr:col>10</xdr:col>
      <xdr:colOff>260350</xdr:colOff>
      <xdr:row>319</xdr:row>
      <xdr:rowOff>447675</xdr:rowOff>
    </xdr:to>
    <xdr:pic>
      <xdr:nvPicPr>
        <xdr:cNvPr id="7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319</xdr:row>
      <xdr:rowOff>228600</xdr:rowOff>
    </xdr:from>
    <xdr:to>
      <xdr:col>10</xdr:col>
      <xdr:colOff>260350</xdr:colOff>
      <xdr:row>319</xdr:row>
      <xdr:rowOff>447675</xdr:rowOff>
    </xdr:to>
    <xdr:pic>
      <xdr:nvPicPr>
        <xdr:cNvPr id="7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319</xdr:row>
      <xdr:rowOff>228600</xdr:rowOff>
    </xdr:from>
    <xdr:to>
      <xdr:col>10</xdr:col>
      <xdr:colOff>260350</xdr:colOff>
      <xdr:row>319</xdr:row>
      <xdr:rowOff>447675</xdr:rowOff>
    </xdr:to>
    <xdr:pic>
      <xdr:nvPicPr>
        <xdr:cNvPr id="7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319</xdr:row>
      <xdr:rowOff>228600</xdr:rowOff>
    </xdr:from>
    <xdr:to>
      <xdr:col>10</xdr:col>
      <xdr:colOff>260350</xdr:colOff>
      <xdr:row>319</xdr:row>
      <xdr:rowOff>447675</xdr:rowOff>
    </xdr:to>
    <xdr:pic>
      <xdr:nvPicPr>
        <xdr:cNvPr id="7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322</xdr:row>
      <xdr:rowOff>228600</xdr:rowOff>
    </xdr:from>
    <xdr:to>
      <xdr:col>10</xdr:col>
      <xdr:colOff>260350</xdr:colOff>
      <xdr:row>322</xdr:row>
      <xdr:rowOff>447675</xdr:rowOff>
    </xdr:to>
    <xdr:pic>
      <xdr:nvPicPr>
        <xdr:cNvPr id="7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322</xdr:row>
      <xdr:rowOff>228600</xdr:rowOff>
    </xdr:from>
    <xdr:to>
      <xdr:col>10</xdr:col>
      <xdr:colOff>260350</xdr:colOff>
      <xdr:row>322</xdr:row>
      <xdr:rowOff>447675</xdr:rowOff>
    </xdr:to>
    <xdr:pic>
      <xdr:nvPicPr>
        <xdr:cNvPr id="7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322</xdr:row>
      <xdr:rowOff>228600</xdr:rowOff>
    </xdr:from>
    <xdr:to>
      <xdr:col>10</xdr:col>
      <xdr:colOff>260350</xdr:colOff>
      <xdr:row>322</xdr:row>
      <xdr:rowOff>447675</xdr:rowOff>
    </xdr:to>
    <xdr:pic>
      <xdr:nvPicPr>
        <xdr:cNvPr id="7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322</xdr:row>
      <xdr:rowOff>228600</xdr:rowOff>
    </xdr:from>
    <xdr:to>
      <xdr:col>10</xdr:col>
      <xdr:colOff>260350</xdr:colOff>
      <xdr:row>322</xdr:row>
      <xdr:rowOff>447675</xdr:rowOff>
    </xdr:to>
    <xdr:pic>
      <xdr:nvPicPr>
        <xdr:cNvPr id="7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327</xdr:row>
      <xdr:rowOff>228600</xdr:rowOff>
    </xdr:from>
    <xdr:to>
      <xdr:col>10</xdr:col>
      <xdr:colOff>260350</xdr:colOff>
      <xdr:row>327</xdr:row>
      <xdr:rowOff>447675</xdr:rowOff>
    </xdr:to>
    <xdr:pic>
      <xdr:nvPicPr>
        <xdr:cNvPr id="7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327</xdr:row>
      <xdr:rowOff>228600</xdr:rowOff>
    </xdr:from>
    <xdr:to>
      <xdr:col>10</xdr:col>
      <xdr:colOff>260350</xdr:colOff>
      <xdr:row>327</xdr:row>
      <xdr:rowOff>447675</xdr:rowOff>
    </xdr:to>
    <xdr:pic>
      <xdr:nvPicPr>
        <xdr:cNvPr id="7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327</xdr:row>
      <xdr:rowOff>228600</xdr:rowOff>
    </xdr:from>
    <xdr:to>
      <xdr:col>10</xdr:col>
      <xdr:colOff>260350</xdr:colOff>
      <xdr:row>327</xdr:row>
      <xdr:rowOff>447675</xdr:rowOff>
    </xdr:to>
    <xdr:pic>
      <xdr:nvPicPr>
        <xdr:cNvPr id="8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327</xdr:row>
      <xdr:rowOff>228600</xdr:rowOff>
    </xdr:from>
    <xdr:to>
      <xdr:col>10</xdr:col>
      <xdr:colOff>260350</xdr:colOff>
      <xdr:row>327</xdr:row>
      <xdr:rowOff>447675</xdr:rowOff>
    </xdr:to>
    <xdr:pic>
      <xdr:nvPicPr>
        <xdr:cNvPr id="8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330</xdr:row>
      <xdr:rowOff>228600</xdr:rowOff>
    </xdr:from>
    <xdr:to>
      <xdr:col>10</xdr:col>
      <xdr:colOff>260350</xdr:colOff>
      <xdr:row>330</xdr:row>
      <xdr:rowOff>447675</xdr:rowOff>
    </xdr:to>
    <xdr:pic>
      <xdr:nvPicPr>
        <xdr:cNvPr id="8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330</xdr:row>
      <xdr:rowOff>228600</xdr:rowOff>
    </xdr:from>
    <xdr:to>
      <xdr:col>10</xdr:col>
      <xdr:colOff>260350</xdr:colOff>
      <xdr:row>330</xdr:row>
      <xdr:rowOff>447675</xdr:rowOff>
    </xdr:to>
    <xdr:pic>
      <xdr:nvPicPr>
        <xdr:cNvPr id="8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330</xdr:row>
      <xdr:rowOff>228600</xdr:rowOff>
    </xdr:from>
    <xdr:to>
      <xdr:col>10</xdr:col>
      <xdr:colOff>260350</xdr:colOff>
      <xdr:row>330</xdr:row>
      <xdr:rowOff>447675</xdr:rowOff>
    </xdr:to>
    <xdr:pic>
      <xdr:nvPicPr>
        <xdr:cNvPr id="8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330</xdr:row>
      <xdr:rowOff>228600</xdr:rowOff>
    </xdr:from>
    <xdr:to>
      <xdr:col>10</xdr:col>
      <xdr:colOff>260350</xdr:colOff>
      <xdr:row>330</xdr:row>
      <xdr:rowOff>447675</xdr:rowOff>
    </xdr:to>
    <xdr:pic>
      <xdr:nvPicPr>
        <xdr:cNvPr id="8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335</xdr:row>
      <xdr:rowOff>228600</xdr:rowOff>
    </xdr:from>
    <xdr:to>
      <xdr:col>10</xdr:col>
      <xdr:colOff>260350</xdr:colOff>
      <xdr:row>335</xdr:row>
      <xdr:rowOff>447675</xdr:rowOff>
    </xdr:to>
    <xdr:pic>
      <xdr:nvPicPr>
        <xdr:cNvPr id="8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335</xdr:row>
      <xdr:rowOff>228600</xdr:rowOff>
    </xdr:from>
    <xdr:to>
      <xdr:col>10</xdr:col>
      <xdr:colOff>260350</xdr:colOff>
      <xdr:row>335</xdr:row>
      <xdr:rowOff>447675</xdr:rowOff>
    </xdr:to>
    <xdr:pic>
      <xdr:nvPicPr>
        <xdr:cNvPr id="8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335</xdr:row>
      <xdr:rowOff>228600</xdr:rowOff>
    </xdr:from>
    <xdr:to>
      <xdr:col>10</xdr:col>
      <xdr:colOff>260350</xdr:colOff>
      <xdr:row>335</xdr:row>
      <xdr:rowOff>447675</xdr:rowOff>
    </xdr:to>
    <xdr:pic>
      <xdr:nvPicPr>
        <xdr:cNvPr id="8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335</xdr:row>
      <xdr:rowOff>228600</xdr:rowOff>
    </xdr:from>
    <xdr:to>
      <xdr:col>10</xdr:col>
      <xdr:colOff>260350</xdr:colOff>
      <xdr:row>335</xdr:row>
      <xdr:rowOff>447675</xdr:rowOff>
    </xdr:to>
    <xdr:pic>
      <xdr:nvPicPr>
        <xdr:cNvPr id="8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340</xdr:row>
      <xdr:rowOff>228600</xdr:rowOff>
    </xdr:from>
    <xdr:to>
      <xdr:col>10</xdr:col>
      <xdr:colOff>260350</xdr:colOff>
      <xdr:row>340</xdr:row>
      <xdr:rowOff>447675</xdr:rowOff>
    </xdr:to>
    <xdr:pic>
      <xdr:nvPicPr>
        <xdr:cNvPr id="8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340</xdr:row>
      <xdr:rowOff>228600</xdr:rowOff>
    </xdr:from>
    <xdr:to>
      <xdr:col>10</xdr:col>
      <xdr:colOff>260350</xdr:colOff>
      <xdr:row>340</xdr:row>
      <xdr:rowOff>447675</xdr:rowOff>
    </xdr:to>
    <xdr:pic>
      <xdr:nvPicPr>
        <xdr:cNvPr id="8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340</xdr:row>
      <xdr:rowOff>228600</xdr:rowOff>
    </xdr:from>
    <xdr:to>
      <xdr:col>10</xdr:col>
      <xdr:colOff>260350</xdr:colOff>
      <xdr:row>340</xdr:row>
      <xdr:rowOff>447675</xdr:rowOff>
    </xdr:to>
    <xdr:pic>
      <xdr:nvPicPr>
        <xdr:cNvPr id="8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340</xdr:row>
      <xdr:rowOff>228600</xdr:rowOff>
    </xdr:from>
    <xdr:to>
      <xdr:col>10</xdr:col>
      <xdr:colOff>260350</xdr:colOff>
      <xdr:row>340</xdr:row>
      <xdr:rowOff>447675</xdr:rowOff>
    </xdr:to>
    <xdr:pic>
      <xdr:nvPicPr>
        <xdr:cNvPr id="8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345</xdr:row>
      <xdr:rowOff>228600</xdr:rowOff>
    </xdr:from>
    <xdr:to>
      <xdr:col>10</xdr:col>
      <xdr:colOff>260350</xdr:colOff>
      <xdr:row>345</xdr:row>
      <xdr:rowOff>447675</xdr:rowOff>
    </xdr:to>
    <xdr:pic>
      <xdr:nvPicPr>
        <xdr:cNvPr id="8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345</xdr:row>
      <xdr:rowOff>228600</xdr:rowOff>
    </xdr:from>
    <xdr:to>
      <xdr:col>10</xdr:col>
      <xdr:colOff>260350</xdr:colOff>
      <xdr:row>345</xdr:row>
      <xdr:rowOff>447675</xdr:rowOff>
    </xdr:to>
    <xdr:pic>
      <xdr:nvPicPr>
        <xdr:cNvPr id="8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345</xdr:row>
      <xdr:rowOff>228600</xdr:rowOff>
    </xdr:from>
    <xdr:to>
      <xdr:col>10</xdr:col>
      <xdr:colOff>260350</xdr:colOff>
      <xdr:row>345</xdr:row>
      <xdr:rowOff>447675</xdr:rowOff>
    </xdr:to>
    <xdr:pic>
      <xdr:nvPicPr>
        <xdr:cNvPr id="8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345</xdr:row>
      <xdr:rowOff>228600</xdr:rowOff>
    </xdr:from>
    <xdr:to>
      <xdr:col>10</xdr:col>
      <xdr:colOff>260350</xdr:colOff>
      <xdr:row>345</xdr:row>
      <xdr:rowOff>447675</xdr:rowOff>
    </xdr:to>
    <xdr:pic>
      <xdr:nvPicPr>
        <xdr:cNvPr id="8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348</xdr:row>
      <xdr:rowOff>228600</xdr:rowOff>
    </xdr:from>
    <xdr:to>
      <xdr:col>10</xdr:col>
      <xdr:colOff>260350</xdr:colOff>
      <xdr:row>348</xdr:row>
      <xdr:rowOff>447675</xdr:rowOff>
    </xdr:to>
    <xdr:pic>
      <xdr:nvPicPr>
        <xdr:cNvPr id="8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348</xdr:row>
      <xdr:rowOff>228600</xdr:rowOff>
    </xdr:from>
    <xdr:to>
      <xdr:col>10</xdr:col>
      <xdr:colOff>260350</xdr:colOff>
      <xdr:row>348</xdr:row>
      <xdr:rowOff>447675</xdr:rowOff>
    </xdr:to>
    <xdr:pic>
      <xdr:nvPicPr>
        <xdr:cNvPr id="8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348</xdr:row>
      <xdr:rowOff>228600</xdr:rowOff>
    </xdr:from>
    <xdr:to>
      <xdr:col>10</xdr:col>
      <xdr:colOff>260350</xdr:colOff>
      <xdr:row>348</xdr:row>
      <xdr:rowOff>447675</xdr:rowOff>
    </xdr:to>
    <xdr:pic>
      <xdr:nvPicPr>
        <xdr:cNvPr id="8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348</xdr:row>
      <xdr:rowOff>228600</xdr:rowOff>
    </xdr:from>
    <xdr:to>
      <xdr:col>10</xdr:col>
      <xdr:colOff>260350</xdr:colOff>
      <xdr:row>348</xdr:row>
      <xdr:rowOff>447675</xdr:rowOff>
    </xdr:to>
    <xdr:pic>
      <xdr:nvPicPr>
        <xdr:cNvPr id="8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352</xdr:row>
      <xdr:rowOff>228600</xdr:rowOff>
    </xdr:from>
    <xdr:to>
      <xdr:col>10</xdr:col>
      <xdr:colOff>260350</xdr:colOff>
      <xdr:row>352</xdr:row>
      <xdr:rowOff>447675</xdr:rowOff>
    </xdr:to>
    <xdr:pic>
      <xdr:nvPicPr>
        <xdr:cNvPr id="8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352</xdr:row>
      <xdr:rowOff>228600</xdr:rowOff>
    </xdr:from>
    <xdr:to>
      <xdr:col>10</xdr:col>
      <xdr:colOff>260350</xdr:colOff>
      <xdr:row>352</xdr:row>
      <xdr:rowOff>447675</xdr:rowOff>
    </xdr:to>
    <xdr:pic>
      <xdr:nvPicPr>
        <xdr:cNvPr id="8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352</xdr:row>
      <xdr:rowOff>228600</xdr:rowOff>
    </xdr:from>
    <xdr:to>
      <xdr:col>10</xdr:col>
      <xdr:colOff>260350</xdr:colOff>
      <xdr:row>352</xdr:row>
      <xdr:rowOff>447675</xdr:rowOff>
    </xdr:to>
    <xdr:pic>
      <xdr:nvPicPr>
        <xdr:cNvPr id="8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352</xdr:row>
      <xdr:rowOff>228600</xdr:rowOff>
    </xdr:from>
    <xdr:to>
      <xdr:col>10</xdr:col>
      <xdr:colOff>260350</xdr:colOff>
      <xdr:row>352</xdr:row>
      <xdr:rowOff>447675</xdr:rowOff>
    </xdr:to>
    <xdr:pic>
      <xdr:nvPicPr>
        <xdr:cNvPr id="8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356</xdr:row>
      <xdr:rowOff>228600</xdr:rowOff>
    </xdr:from>
    <xdr:to>
      <xdr:col>10</xdr:col>
      <xdr:colOff>260350</xdr:colOff>
      <xdr:row>356</xdr:row>
      <xdr:rowOff>447675</xdr:rowOff>
    </xdr:to>
    <xdr:pic>
      <xdr:nvPicPr>
        <xdr:cNvPr id="8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356</xdr:row>
      <xdr:rowOff>228600</xdr:rowOff>
    </xdr:from>
    <xdr:to>
      <xdr:col>10</xdr:col>
      <xdr:colOff>260350</xdr:colOff>
      <xdr:row>356</xdr:row>
      <xdr:rowOff>447675</xdr:rowOff>
    </xdr:to>
    <xdr:pic>
      <xdr:nvPicPr>
        <xdr:cNvPr id="8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356</xdr:row>
      <xdr:rowOff>228600</xdr:rowOff>
    </xdr:from>
    <xdr:to>
      <xdr:col>10</xdr:col>
      <xdr:colOff>260350</xdr:colOff>
      <xdr:row>356</xdr:row>
      <xdr:rowOff>447675</xdr:rowOff>
    </xdr:to>
    <xdr:pic>
      <xdr:nvPicPr>
        <xdr:cNvPr id="8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356</xdr:row>
      <xdr:rowOff>228600</xdr:rowOff>
    </xdr:from>
    <xdr:to>
      <xdr:col>10</xdr:col>
      <xdr:colOff>260350</xdr:colOff>
      <xdr:row>356</xdr:row>
      <xdr:rowOff>447675</xdr:rowOff>
    </xdr:to>
    <xdr:pic>
      <xdr:nvPicPr>
        <xdr:cNvPr id="8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8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8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8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8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</xdr:row>
      <xdr:rowOff>228600</xdr:rowOff>
    </xdr:from>
    <xdr:to>
      <xdr:col>3</xdr:col>
      <xdr:colOff>260350</xdr:colOff>
      <xdr:row>19</xdr:row>
      <xdr:rowOff>447675</xdr:rowOff>
    </xdr:to>
    <xdr:pic>
      <xdr:nvPicPr>
        <xdr:cNvPr id="8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</xdr:row>
      <xdr:rowOff>228600</xdr:rowOff>
    </xdr:from>
    <xdr:to>
      <xdr:col>3</xdr:col>
      <xdr:colOff>260350</xdr:colOff>
      <xdr:row>19</xdr:row>
      <xdr:rowOff>447675</xdr:rowOff>
    </xdr:to>
    <xdr:pic>
      <xdr:nvPicPr>
        <xdr:cNvPr id="8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</xdr:row>
      <xdr:rowOff>228600</xdr:rowOff>
    </xdr:from>
    <xdr:to>
      <xdr:col>3</xdr:col>
      <xdr:colOff>260350</xdr:colOff>
      <xdr:row>19</xdr:row>
      <xdr:rowOff>447675</xdr:rowOff>
    </xdr:to>
    <xdr:pic>
      <xdr:nvPicPr>
        <xdr:cNvPr id="8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</xdr:row>
      <xdr:rowOff>228600</xdr:rowOff>
    </xdr:from>
    <xdr:to>
      <xdr:col>3</xdr:col>
      <xdr:colOff>260350</xdr:colOff>
      <xdr:row>19</xdr:row>
      <xdr:rowOff>447675</xdr:rowOff>
    </xdr:to>
    <xdr:pic>
      <xdr:nvPicPr>
        <xdr:cNvPr id="8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</xdr:row>
      <xdr:rowOff>228600</xdr:rowOff>
    </xdr:from>
    <xdr:to>
      <xdr:col>3</xdr:col>
      <xdr:colOff>260350</xdr:colOff>
      <xdr:row>22</xdr:row>
      <xdr:rowOff>447675</xdr:rowOff>
    </xdr:to>
    <xdr:pic>
      <xdr:nvPicPr>
        <xdr:cNvPr id="8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</xdr:row>
      <xdr:rowOff>228600</xdr:rowOff>
    </xdr:from>
    <xdr:to>
      <xdr:col>3</xdr:col>
      <xdr:colOff>260350</xdr:colOff>
      <xdr:row>22</xdr:row>
      <xdr:rowOff>447675</xdr:rowOff>
    </xdr:to>
    <xdr:pic>
      <xdr:nvPicPr>
        <xdr:cNvPr id="8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</xdr:row>
      <xdr:rowOff>228600</xdr:rowOff>
    </xdr:from>
    <xdr:to>
      <xdr:col>3</xdr:col>
      <xdr:colOff>260350</xdr:colOff>
      <xdr:row>22</xdr:row>
      <xdr:rowOff>447675</xdr:rowOff>
    </xdr:to>
    <xdr:pic>
      <xdr:nvPicPr>
        <xdr:cNvPr id="8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</xdr:row>
      <xdr:rowOff>228600</xdr:rowOff>
    </xdr:from>
    <xdr:to>
      <xdr:col>3</xdr:col>
      <xdr:colOff>260350</xdr:colOff>
      <xdr:row>22</xdr:row>
      <xdr:rowOff>447675</xdr:rowOff>
    </xdr:to>
    <xdr:pic>
      <xdr:nvPicPr>
        <xdr:cNvPr id="8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</xdr:row>
      <xdr:rowOff>228600</xdr:rowOff>
    </xdr:from>
    <xdr:to>
      <xdr:col>3</xdr:col>
      <xdr:colOff>260350</xdr:colOff>
      <xdr:row>25</xdr:row>
      <xdr:rowOff>447675</xdr:rowOff>
    </xdr:to>
    <xdr:pic>
      <xdr:nvPicPr>
        <xdr:cNvPr id="8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</xdr:row>
      <xdr:rowOff>228600</xdr:rowOff>
    </xdr:from>
    <xdr:to>
      <xdr:col>3</xdr:col>
      <xdr:colOff>260350</xdr:colOff>
      <xdr:row>25</xdr:row>
      <xdr:rowOff>447675</xdr:rowOff>
    </xdr:to>
    <xdr:pic>
      <xdr:nvPicPr>
        <xdr:cNvPr id="8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</xdr:row>
      <xdr:rowOff>228600</xdr:rowOff>
    </xdr:from>
    <xdr:to>
      <xdr:col>3</xdr:col>
      <xdr:colOff>260350</xdr:colOff>
      <xdr:row>25</xdr:row>
      <xdr:rowOff>447675</xdr:rowOff>
    </xdr:to>
    <xdr:pic>
      <xdr:nvPicPr>
        <xdr:cNvPr id="8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</xdr:row>
      <xdr:rowOff>228600</xdr:rowOff>
    </xdr:from>
    <xdr:to>
      <xdr:col>3</xdr:col>
      <xdr:colOff>260350</xdr:colOff>
      <xdr:row>25</xdr:row>
      <xdr:rowOff>447675</xdr:rowOff>
    </xdr:to>
    <xdr:pic>
      <xdr:nvPicPr>
        <xdr:cNvPr id="8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8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8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8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8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</xdr:row>
      <xdr:rowOff>228600</xdr:rowOff>
    </xdr:from>
    <xdr:to>
      <xdr:col>3</xdr:col>
      <xdr:colOff>260350</xdr:colOff>
      <xdr:row>31</xdr:row>
      <xdr:rowOff>447675</xdr:rowOff>
    </xdr:to>
    <xdr:pic>
      <xdr:nvPicPr>
        <xdr:cNvPr id="8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</xdr:row>
      <xdr:rowOff>228600</xdr:rowOff>
    </xdr:from>
    <xdr:to>
      <xdr:col>3</xdr:col>
      <xdr:colOff>260350</xdr:colOff>
      <xdr:row>31</xdr:row>
      <xdr:rowOff>447675</xdr:rowOff>
    </xdr:to>
    <xdr:pic>
      <xdr:nvPicPr>
        <xdr:cNvPr id="8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</xdr:row>
      <xdr:rowOff>228600</xdr:rowOff>
    </xdr:from>
    <xdr:to>
      <xdr:col>3</xdr:col>
      <xdr:colOff>260350</xdr:colOff>
      <xdr:row>31</xdr:row>
      <xdr:rowOff>447675</xdr:rowOff>
    </xdr:to>
    <xdr:pic>
      <xdr:nvPicPr>
        <xdr:cNvPr id="8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</xdr:row>
      <xdr:rowOff>228600</xdr:rowOff>
    </xdr:from>
    <xdr:to>
      <xdr:col>3</xdr:col>
      <xdr:colOff>260350</xdr:colOff>
      <xdr:row>31</xdr:row>
      <xdr:rowOff>447675</xdr:rowOff>
    </xdr:to>
    <xdr:pic>
      <xdr:nvPicPr>
        <xdr:cNvPr id="8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8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</xdr:row>
      <xdr:rowOff>231775</xdr:rowOff>
    </xdr:from>
    <xdr:to>
      <xdr:col>3</xdr:col>
      <xdr:colOff>539750</xdr:colOff>
      <xdr:row>16</xdr:row>
      <xdr:rowOff>450850</xdr:rowOff>
    </xdr:to>
    <xdr:pic>
      <xdr:nvPicPr>
        <xdr:cNvPr id="8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8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</xdr:row>
      <xdr:rowOff>231775</xdr:rowOff>
    </xdr:from>
    <xdr:to>
      <xdr:col>3</xdr:col>
      <xdr:colOff>539750</xdr:colOff>
      <xdr:row>16</xdr:row>
      <xdr:rowOff>450850</xdr:rowOff>
    </xdr:to>
    <xdr:pic>
      <xdr:nvPicPr>
        <xdr:cNvPr id="8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8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</xdr:row>
      <xdr:rowOff>231775</xdr:rowOff>
    </xdr:from>
    <xdr:to>
      <xdr:col>3</xdr:col>
      <xdr:colOff>539750</xdr:colOff>
      <xdr:row>16</xdr:row>
      <xdr:rowOff>450850</xdr:rowOff>
    </xdr:to>
    <xdr:pic>
      <xdr:nvPicPr>
        <xdr:cNvPr id="8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8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</xdr:row>
      <xdr:rowOff>231775</xdr:rowOff>
    </xdr:from>
    <xdr:to>
      <xdr:col>3</xdr:col>
      <xdr:colOff>539750</xdr:colOff>
      <xdr:row>16</xdr:row>
      <xdr:rowOff>450850</xdr:rowOff>
    </xdr:to>
    <xdr:pic>
      <xdr:nvPicPr>
        <xdr:cNvPr id="8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</xdr:row>
      <xdr:rowOff>228600</xdr:rowOff>
    </xdr:from>
    <xdr:to>
      <xdr:col>3</xdr:col>
      <xdr:colOff>260350</xdr:colOff>
      <xdr:row>19</xdr:row>
      <xdr:rowOff>447675</xdr:rowOff>
    </xdr:to>
    <xdr:pic>
      <xdr:nvPicPr>
        <xdr:cNvPr id="8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</xdr:row>
      <xdr:rowOff>231775</xdr:rowOff>
    </xdr:from>
    <xdr:to>
      <xdr:col>3</xdr:col>
      <xdr:colOff>539750</xdr:colOff>
      <xdr:row>19</xdr:row>
      <xdr:rowOff>450850</xdr:rowOff>
    </xdr:to>
    <xdr:pic>
      <xdr:nvPicPr>
        <xdr:cNvPr id="8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</xdr:row>
      <xdr:rowOff>228600</xdr:rowOff>
    </xdr:from>
    <xdr:to>
      <xdr:col>3</xdr:col>
      <xdr:colOff>260350</xdr:colOff>
      <xdr:row>19</xdr:row>
      <xdr:rowOff>447675</xdr:rowOff>
    </xdr:to>
    <xdr:pic>
      <xdr:nvPicPr>
        <xdr:cNvPr id="8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</xdr:row>
      <xdr:rowOff>231775</xdr:rowOff>
    </xdr:from>
    <xdr:to>
      <xdr:col>3</xdr:col>
      <xdr:colOff>539750</xdr:colOff>
      <xdr:row>19</xdr:row>
      <xdr:rowOff>450850</xdr:rowOff>
    </xdr:to>
    <xdr:pic>
      <xdr:nvPicPr>
        <xdr:cNvPr id="8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</xdr:row>
      <xdr:rowOff>228600</xdr:rowOff>
    </xdr:from>
    <xdr:to>
      <xdr:col>3</xdr:col>
      <xdr:colOff>260350</xdr:colOff>
      <xdr:row>19</xdr:row>
      <xdr:rowOff>447675</xdr:rowOff>
    </xdr:to>
    <xdr:pic>
      <xdr:nvPicPr>
        <xdr:cNvPr id="8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</xdr:row>
      <xdr:rowOff>231775</xdr:rowOff>
    </xdr:from>
    <xdr:to>
      <xdr:col>3</xdr:col>
      <xdr:colOff>539750</xdr:colOff>
      <xdr:row>19</xdr:row>
      <xdr:rowOff>450850</xdr:rowOff>
    </xdr:to>
    <xdr:pic>
      <xdr:nvPicPr>
        <xdr:cNvPr id="8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</xdr:row>
      <xdr:rowOff>228600</xdr:rowOff>
    </xdr:from>
    <xdr:to>
      <xdr:col>3</xdr:col>
      <xdr:colOff>260350</xdr:colOff>
      <xdr:row>19</xdr:row>
      <xdr:rowOff>447675</xdr:rowOff>
    </xdr:to>
    <xdr:pic>
      <xdr:nvPicPr>
        <xdr:cNvPr id="8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</xdr:row>
      <xdr:rowOff>231775</xdr:rowOff>
    </xdr:from>
    <xdr:to>
      <xdr:col>3</xdr:col>
      <xdr:colOff>539750</xdr:colOff>
      <xdr:row>19</xdr:row>
      <xdr:rowOff>450850</xdr:rowOff>
    </xdr:to>
    <xdr:pic>
      <xdr:nvPicPr>
        <xdr:cNvPr id="8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</xdr:row>
      <xdr:rowOff>228600</xdr:rowOff>
    </xdr:from>
    <xdr:to>
      <xdr:col>3</xdr:col>
      <xdr:colOff>260350</xdr:colOff>
      <xdr:row>22</xdr:row>
      <xdr:rowOff>447675</xdr:rowOff>
    </xdr:to>
    <xdr:pic>
      <xdr:nvPicPr>
        <xdr:cNvPr id="8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</xdr:row>
      <xdr:rowOff>231775</xdr:rowOff>
    </xdr:from>
    <xdr:to>
      <xdr:col>3</xdr:col>
      <xdr:colOff>539750</xdr:colOff>
      <xdr:row>22</xdr:row>
      <xdr:rowOff>450850</xdr:rowOff>
    </xdr:to>
    <xdr:pic>
      <xdr:nvPicPr>
        <xdr:cNvPr id="8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</xdr:row>
      <xdr:rowOff>228600</xdr:rowOff>
    </xdr:from>
    <xdr:to>
      <xdr:col>3</xdr:col>
      <xdr:colOff>260350</xdr:colOff>
      <xdr:row>22</xdr:row>
      <xdr:rowOff>447675</xdr:rowOff>
    </xdr:to>
    <xdr:pic>
      <xdr:nvPicPr>
        <xdr:cNvPr id="8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</xdr:row>
      <xdr:rowOff>231775</xdr:rowOff>
    </xdr:from>
    <xdr:to>
      <xdr:col>3</xdr:col>
      <xdr:colOff>539750</xdr:colOff>
      <xdr:row>22</xdr:row>
      <xdr:rowOff>450850</xdr:rowOff>
    </xdr:to>
    <xdr:pic>
      <xdr:nvPicPr>
        <xdr:cNvPr id="8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</xdr:row>
      <xdr:rowOff>228600</xdr:rowOff>
    </xdr:from>
    <xdr:to>
      <xdr:col>3</xdr:col>
      <xdr:colOff>260350</xdr:colOff>
      <xdr:row>22</xdr:row>
      <xdr:rowOff>447675</xdr:rowOff>
    </xdr:to>
    <xdr:pic>
      <xdr:nvPicPr>
        <xdr:cNvPr id="8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</xdr:row>
      <xdr:rowOff>231775</xdr:rowOff>
    </xdr:from>
    <xdr:to>
      <xdr:col>3</xdr:col>
      <xdr:colOff>539750</xdr:colOff>
      <xdr:row>22</xdr:row>
      <xdr:rowOff>450850</xdr:rowOff>
    </xdr:to>
    <xdr:pic>
      <xdr:nvPicPr>
        <xdr:cNvPr id="8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</xdr:row>
      <xdr:rowOff>228600</xdr:rowOff>
    </xdr:from>
    <xdr:to>
      <xdr:col>3</xdr:col>
      <xdr:colOff>260350</xdr:colOff>
      <xdr:row>22</xdr:row>
      <xdr:rowOff>447675</xdr:rowOff>
    </xdr:to>
    <xdr:pic>
      <xdr:nvPicPr>
        <xdr:cNvPr id="8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</xdr:row>
      <xdr:rowOff>231775</xdr:rowOff>
    </xdr:from>
    <xdr:to>
      <xdr:col>3</xdr:col>
      <xdr:colOff>539750</xdr:colOff>
      <xdr:row>22</xdr:row>
      <xdr:rowOff>450850</xdr:rowOff>
    </xdr:to>
    <xdr:pic>
      <xdr:nvPicPr>
        <xdr:cNvPr id="8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</xdr:row>
      <xdr:rowOff>228600</xdr:rowOff>
    </xdr:from>
    <xdr:to>
      <xdr:col>3</xdr:col>
      <xdr:colOff>260350</xdr:colOff>
      <xdr:row>25</xdr:row>
      <xdr:rowOff>447675</xdr:rowOff>
    </xdr:to>
    <xdr:pic>
      <xdr:nvPicPr>
        <xdr:cNvPr id="8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</xdr:row>
      <xdr:rowOff>231775</xdr:rowOff>
    </xdr:from>
    <xdr:to>
      <xdr:col>3</xdr:col>
      <xdr:colOff>539750</xdr:colOff>
      <xdr:row>25</xdr:row>
      <xdr:rowOff>450850</xdr:rowOff>
    </xdr:to>
    <xdr:pic>
      <xdr:nvPicPr>
        <xdr:cNvPr id="8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</xdr:row>
      <xdr:rowOff>228600</xdr:rowOff>
    </xdr:from>
    <xdr:to>
      <xdr:col>3</xdr:col>
      <xdr:colOff>260350</xdr:colOff>
      <xdr:row>25</xdr:row>
      <xdr:rowOff>447675</xdr:rowOff>
    </xdr:to>
    <xdr:pic>
      <xdr:nvPicPr>
        <xdr:cNvPr id="8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</xdr:row>
      <xdr:rowOff>231775</xdr:rowOff>
    </xdr:from>
    <xdr:to>
      <xdr:col>3</xdr:col>
      <xdr:colOff>539750</xdr:colOff>
      <xdr:row>25</xdr:row>
      <xdr:rowOff>450850</xdr:rowOff>
    </xdr:to>
    <xdr:pic>
      <xdr:nvPicPr>
        <xdr:cNvPr id="8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</xdr:row>
      <xdr:rowOff>228600</xdr:rowOff>
    </xdr:from>
    <xdr:to>
      <xdr:col>3</xdr:col>
      <xdr:colOff>260350</xdr:colOff>
      <xdr:row>25</xdr:row>
      <xdr:rowOff>447675</xdr:rowOff>
    </xdr:to>
    <xdr:pic>
      <xdr:nvPicPr>
        <xdr:cNvPr id="8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</xdr:row>
      <xdr:rowOff>231775</xdr:rowOff>
    </xdr:from>
    <xdr:to>
      <xdr:col>3</xdr:col>
      <xdr:colOff>539750</xdr:colOff>
      <xdr:row>25</xdr:row>
      <xdr:rowOff>450850</xdr:rowOff>
    </xdr:to>
    <xdr:pic>
      <xdr:nvPicPr>
        <xdr:cNvPr id="8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</xdr:row>
      <xdr:rowOff>228600</xdr:rowOff>
    </xdr:from>
    <xdr:to>
      <xdr:col>3</xdr:col>
      <xdr:colOff>260350</xdr:colOff>
      <xdr:row>25</xdr:row>
      <xdr:rowOff>447675</xdr:rowOff>
    </xdr:to>
    <xdr:pic>
      <xdr:nvPicPr>
        <xdr:cNvPr id="8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</xdr:row>
      <xdr:rowOff>231775</xdr:rowOff>
    </xdr:from>
    <xdr:to>
      <xdr:col>3</xdr:col>
      <xdr:colOff>539750</xdr:colOff>
      <xdr:row>25</xdr:row>
      <xdr:rowOff>450850</xdr:rowOff>
    </xdr:to>
    <xdr:pic>
      <xdr:nvPicPr>
        <xdr:cNvPr id="8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8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</xdr:row>
      <xdr:rowOff>231775</xdr:rowOff>
    </xdr:from>
    <xdr:to>
      <xdr:col>3</xdr:col>
      <xdr:colOff>539750</xdr:colOff>
      <xdr:row>28</xdr:row>
      <xdr:rowOff>450850</xdr:rowOff>
    </xdr:to>
    <xdr:pic>
      <xdr:nvPicPr>
        <xdr:cNvPr id="8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8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</xdr:row>
      <xdr:rowOff>231775</xdr:rowOff>
    </xdr:from>
    <xdr:to>
      <xdr:col>3</xdr:col>
      <xdr:colOff>539750</xdr:colOff>
      <xdr:row>28</xdr:row>
      <xdr:rowOff>450850</xdr:rowOff>
    </xdr:to>
    <xdr:pic>
      <xdr:nvPicPr>
        <xdr:cNvPr id="8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8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</xdr:row>
      <xdr:rowOff>231775</xdr:rowOff>
    </xdr:from>
    <xdr:to>
      <xdr:col>3</xdr:col>
      <xdr:colOff>539750</xdr:colOff>
      <xdr:row>28</xdr:row>
      <xdr:rowOff>450850</xdr:rowOff>
    </xdr:to>
    <xdr:pic>
      <xdr:nvPicPr>
        <xdr:cNvPr id="8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8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</xdr:row>
      <xdr:rowOff>231775</xdr:rowOff>
    </xdr:from>
    <xdr:to>
      <xdr:col>3</xdr:col>
      <xdr:colOff>539750</xdr:colOff>
      <xdr:row>28</xdr:row>
      <xdr:rowOff>450850</xdr:rowOff>
    </xdr:to>
    <xdr:pic>
      <xdr:nvPicPr>
        <xdr:cNvPr id="8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</xdr:row>
      <xdr:rowOff>228600</xdr:rowOff>
    </xdr:from>
    <xdr:to>
      <xdr:col>3</xdr:col>
      <xdr:colOff>260350</xdr:colOff>
      <xdr:row>31</xdr:row>
      <xdr:rowOff>447675</xdr:rowOff>
    </xdr:to>
    <xdr:pic>
      <xdr:nvPicPr>
        <xdr:cNvPr id="8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</xdr:row>
      <xdr:rowOff>231775</xdr:rowOff>
    </xdr:from>
    <xdr:to>
      <xdr:col>3</xdr:col>
      <xdr:colOff>539750</xdr:colOff>
      <xdr:row>31</xdr:row>
      <xdr:rowOff>450850</xdr:rowOff>
    </xdr:to>
    <xdr:pic>
      <xdr:nvPicPr>
        <xdr:cNvPr id="8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</xdr:row>
      <xdr:rowOff>228600</xdr:rowOff>
    </xdr:from>
    <xdr:to>
      <xdr:col>3</xdr:col>
      <xdr:colOff>260350</xdr:colOff>
      <xdr:row>31</xdr:row>
      <xdr:rowOff>447675</xdr:rowOff>
    </xdr:to>
    <xdr:pic>
      <xdr:nvPicPr>
        <xdr:cNvPr id="8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</xdr:row>
      <xdr:rowOff>231775</xdr:rowOff>
    </xdr:from>
    <xdr:to>
      <xdr:col>3</xdr:col>
      <xdr:colOff>539750</xdr:colOff>
      <xdr:row>31</xdr:row>
      <xdr:rowOff>450850</xdr:rowOff>
    </xdr:to>
    <xdr:pic>
      <xdr:nvPicPr>
        <xdr:cNvPr id="8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</xdr:row>
      <xdr:rowOff>228600</xdr:rowOff>
    </xdr:from>
    <xdr:to>
      <xdr:col>3</xdr:col>
      <xdr:colOff>260350</xdr:colOff>
      <xdr:row>31</xdr:row>
      <xdr:rowOff>447675</xdr:rowOff>
    </xdr:to>
    <xdr:pic>
      <xdr:nvPicPr>
        <xdr:cNvPr id="8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</xdr:row>
      <xdr:rowOff>231775</xdr:rowOff>
    </xdr:from>
    <xdr:to>
      <xdr:col>3</xdr:col>
      <xdr:colOff>539750</xdr:colOff>
      <xdr:row>31</xdr:row>
      <xdr:rowOff>450850</xdr:rowOff>
    </xdr:to>
    <xdr:pic>
      <xdr:nvPicPr>
        <xdr:cNvPr id="8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</xdr:row>
      <xdr:rowOff>228600</xdr:rowOff>
    </xdr:from>
    <xdr:to>
      <xdr:col>3</xdr:col>
      <xdr:colOff>260350</xdr:colOff>
      <xdr:row>31</xdr:row>
      <xdr:rowOff>447675</xdr:rowOff>
    </xdr:to>
    <xdr:pic>
      <xdr:nvPicPr>
        <xdr:cNvPr id="9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</xdr:row>
      <xdr:rowOff>231775</xdr:rowOff>
    </xdr:from>
    <xdr:to>
      <xdr:col>3</xdr:col>
      <xdr:colOff>539750</xdr:colOff>
      <xdr:row>31</xdr:row>
      <xdr:rowOff>450850</xdr:rowOff>
    </xdr:to>
    <xdr:pic>
      <xdr:nvPicPr>
        <xdr:cNvPr id="9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</xdr:row>
      <xdr:rowOff>228600</xdr:rowOff>
    </xdr:from>
    <xdr:to>
      <xdr:col>3</xdr:col>
      <xdr:colOff>260350</xdr:colOff>
      <xdr:row>34</xdr:row>
      <xdr:rowOff>447675</xdr:rowOff>
    </xdr:to>
    <xdr:pic>
      <xdr:nvPicPr>
        <xdr:cNvPr id="9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</xdr:row>
      <xdr:rowOff>231775</xdr:rowOff>
    </xdr:from>
    <xdr:to>
      <xdr:col>3</xdr:col>
      <xdr:colOff>539750</xdr:colOff>
      <xdr:row>34</xdr:row>
      <xdr:rowOff>450850</xdr:rowOff>
    </xdr:to>
    <xdr:pic>
      <xdr:nvPicPr>
        <xdr:cNvPr id="9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</xdr:row>
      <xdr:rowOff>228600</xdr:rowOff>
    </xdr:from>
    <xdr:to>
      <xdr:col>3</xdr:col>
      <xdr:colOff>260350</xdr:colOff>
      <xdr:row>34</xdr:row>
      <xdr:rowOff>447675</xdr:rowOff>
    </xdr:to>
    <xdr:pic>
      <xdr:nvPicPr>
        <xdr:cNvPr id="9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</xdr:row>
      <xdr:rowOff>231775</xdr:rowOff>
    </xdr:from>
    <xdr:to>
      <xdr:col>3</xdr:col>
      <xdr:colOff>539750</xdr:colOff>
      <xdr:row>34</xdr:row>
      <xdr:rowOff>450850</xdr:rowOff>
    </xdr:to>
    <xdr:pic>
      <xdr:nvPicPr>
        <xdr:cNvPr id="9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</xdr:row>
      <xdr:rowOff>228600</xdr:rowOff>
    </xdr:from>
    <xdr:to>
      <xdr:col>3</xdr:col>
      <xdr:colOff>260350</xdr:colOff>
      <xdr:row>34</xdr:row>
      <xdr:rowOff>447675</xdr:rowOff>
    </xdr:to>
    <xdr:pic>
      <xdr:nvPicPr>
        <xdr:cNvPr id="9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</xdr:row>
      <xdr:rowOff>231775</xdr:rowOff>
    </xdr:from>
    <xdr:to>
      <xdr:col>3</xdr:col>
      <xdr:colOff>539750</xdr:colOff>
      <xdr:row>34</xdr:row>
      <xdr:rowOff>450850</xdr:rowOff>
    </xdr:to>
    <xdr:pic>
      <xdr:nvPicPr>
        <xdr:cNvPr id="9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</xdr:row>
      <xdr:rowOff>228600</xdr:rowOff>
    </xdr:from>
    <xdr:to>
      <xdr:col>3</xdr:col>
      <xdr:colOff>260350</xdr:colOff>
      <xdr:row>34</xdr:row>
      <xdr:rowOff>447675</xdr:rowOff>
    </xdr:to>
    <xdr:pic>
      <xdr:nvPicPr>
        <xdr:cNvPr id="9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</xdr:row>
      <xdr:rowOff>231775</xdr:rowOff>
    </xdr:from>
    <xdr:to>
      <xdr:col>3</xdr:col>
      <xdr:colOff>539750</xdr:colOff>
      <xdr:row>34</xdr:row>
      <xdr:rowOff>450850</xdr:rowOff>
    </xdr:to>
    <xdr:pic>
      <xdr:nvPicPr>
        <xdr:cNvPr id="9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37</xdr:row>
      <xdr:rowOff>228600</xdr:rowOff>
    </xdr:from>
    <xdr:to>
      <xdr:col>3</xdr:col>
      <xdr:colOff>260350</xdr:colOff>
      <xdr:row>37</xdr:row>
      <xdr:rowOff>447675</xdr:rowOff>
    </xdr:to>
    <xdr:pic>
      <xdr:nvPicPr>
        <xdr:cNvPr id="9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37</xdr:row>
      <xdr:rowOff>231775</xdr:rowOff>
    </xdr:from>
    <xdr:to>
      <xdr:col>3</xdr:col>
      <xdr:colOff>539750</xdr:colOff>
      <xdr:row>37</xdr:row>
      <xdr:rowOff>450850</xdr:rowOff>
    </xdr:to>
    <xdr:pic>
      <xdr:nvPicPr>
        <xdr:cNvPr id="9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37</xdr:row>
      <xdr:rowOff>228600</xdr:rowOff>
    </xdr:from>
    <xdr:to>
      <xdr:col>3</xdr:col>
      <xdr:colOff>260350</xdr:colOff>
      <xdr:row>37</xdr:row>
      <xdr:rowOff>447675</xdr:rowOff>
    </xdr:to>
    <xdr:pic>
      <xdr:nvPicPr>
        <xdr:cNvPr id="9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37</xdr:row>
      <xdr:rowOff>231775</xdr:rowOff>
    </xdr:from>
    <xdr:to>
      <xdr:col>3</xdr:col>
      <xdr:colOff>539750</xdr:colOff>
      <xdr:row>37</xdr:row>
      <xdr:rowOff>450850</xdr:rowOff>
    </xdr:to>
    <xdr:pic>
      <xdr:nvPicPr>
        <xdr:cNvPr id="9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37</xdr:row>
      <xdr:rowOff>228600</xdr:rowOff>
    </xdr:from>
    <xdr:to>
      <xdr:col>3</xdr:col>
      <xdr:colOff>260350</xdr:colOff>
      <xdr:row>37</xdr:row>
      <xdr:rowOff>447675</xdr:rowOff>
    </xdr:to>
    <xdr:pic>
      <xdr:nvPicPr>
        <xdr:cNvPr id="9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37</xdr:row>
      <xdr:rowOff>231775</xdr:rowOff>
    </xdr:from>
    <xdr:to>
      <xdr:col>3</xdr:col>
      <xdr:colOff>539750</xdr:colOff>
      <xdr:row>37</xdr:row>
      <xdr:rowOff>450850</xdr:rowOff>
    </xdr:to>
    <xdr:pic>
      <xdr:nvPicPr>
        <xdr:cNvPr id="9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37</xdr:row>
      <xdr:rowOff>228600</xdr:rowOff>
    </xdr:from>
    <xdr:to>
      <xdr:col>3</xdr:col>
      <xdr:colOff>260350</xdr:colOff>
      <xdr:row>37</xdr:row>
      <xdr:rowOff>447675</xdr:rowOff>
    </xdr:to>
    <xdr:pic>
      <xdr:nvPicPr>
        <xdr:cNvPr id="9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37</xdr:row>
      <xdr:rowOff>231775</xdr:rowOff>
    </xdr:from>
    <xdr:to>
      <xdr:col>3</xdr:col>
      <xdr:colOff>539750</xdr:colOff>
      <xdr:row>37</xdr:row>
      <xdr:rowOff>450850</xdr:rowOff>
    </xdr:to>
    <xdr:pic>
      <xdr:nvPicPr>
        <xdr:cNvPr id="9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40</xdr:row>
      <xdr:rowOff>228600</xdr:rowOff>
    </xdr:from>
    <xdr:to>
      <xdr:col>3</xdr:col>
      <xdr:colOff>260350</xdr:colOff>
      <xdr:row>40</xdr:row>
      <xdr:rowOff>447675</xdr:rowOff>
    </xdr:to>
    <xdr:pic>
      <xdr:nvPicPr>
        <xdr:cNvPr id="9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40</xdr:row>
      <xdr:rowOff>231775</xdr:rowOff>
    </xdr:from>
    <xdr:to>
      <xdr:col>3</xdr:col>
      <xdr:colOff>539750</xdr:colOff>
      <xdr:row>40</xdr:row>
      <xdr:rowOff>450850</xdr:rowOff>
    </xdr:to>
    <xdr:pic>
      <xdr:nvPicPr>
        <xdr:cNvPr id="9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40</xdr:row>
      <xdr:rowOff>228600</xdr:rowOff>
    </xdr:from>
    <xdr:to>
      <xdr:col>3</xdr:col>
      <xdr:colOff>260350</xdr:colOff>
      <xdr:row>40</xdr:row>
      <xdr:rowOff>447675</xdr:rowOff>
    </xdr:to>
    <xdr:pic>
      <xdr:nvPicPr>
        <xdr:cNvPr id="9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40</xdr:row>
      <xdr:rowOff>231775</xdr:rowOff>
    </xdr:from>
    <xdr:to>
      <xdr:col>3</xdr:col>
      <xdr:colOff>539750</xdr:colOff>
      <xdr:row>40</xdr:row>
      <xdr:rowOff>450850</xdr:rowOff>
    </xdr:to>
    <xdr:pic>
      <xdr:nvPicPr>
        <xdr:cNvPr id="9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40</xdr:row>
      <xdr:rowOff>228600</xdr:rowOff>
    </xdr:from>
    <xdr:to>
      <xdr:col>3</xdr:col>
      <xdr:colOff>260350</xdr:colOff>
      <xdr:row>40</xdr:row>
      <xdr:rowOff>447675</xdr:rowOff>
    </xdr:to>
    <xdr:pic>
      <xdr:nvPicPr>
        <xdr:cNvPr id="9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40</xdr:row>
      <xdr:rowOff>231775</xdr:rowOff>
    </xdr:from>
    <xdr:to>
      <xdr:col>3</xdr:col>
      <xdr:colOff>539750</xdr:colOff>
      <xdr:row>40</xdr:row>
      <xdr:rowOff>450850</xdr:rowOff>
    </xdr:to>
    <xdr:pic>
      <xdr:nvPicPr>
        <xdr:cNvPr id="9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40</xdr:row>
      <xdr:rowOff>228600</xdr:rowOff>
    </xdr:from>
    <xdr:to>
      <xdr:col>3</xdr:col>
      <xdr:colOff>260350</xdr:colOff>
      <xdr:row>40</xdr:row>
      <xdr:rowOff>447675</xdr:rowOff>
    </xdr:to>
    <xdr:pic>
      <xdr:nvPicPr>
        <xdr:cNvPr id="9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40</xdr:row>
      <xdr:rowOff>231775</xdr:rowOff>
    </xdr:from>
    <xdr:to>
      <xdr:col>3</xdr:col>
      <xdr:colOff>539750</xdr:colOff>
      <xdr:row>40</xdr:row>
      <xdr:rowOff>450850</xdr:rowOff>
    </xdr:to>
    <xdr:pic>
      <xdr:nvPicPr>
        <xdr:cNvPr id="9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44</xdr:row>
      <xdr:rowOff>228600</xdr:rowOff>
    </xdr:from>
    <xdr:to>
      <xdr:col>3</xdr:col>
      <xdr:colOff>260350</xdr:colOff>
      <xdr:row>44</xdr:row>
      <xdr:rowOff>447675</xdr:rowOff>
    </xdr:to>
    <xdr:pic>
      <xdr:nvPicPr>
        <xdr:cNvPr id="9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44</xdr:row>
      <xdr:rowOff>231775</xdr:rowOff>
    </xdr:from>
    <xdr:to>
      <xdr:col>3</xdr:col>
      <xdr:colOff>539750</xdr:colOff>
      <xdr:row>44</xdr:row>
      <xdr:rowOff>450850</xdr:rowOff>
    </xdr:to>
    <xdr:pic>
      <xdr:nvPicPr>
        <xdr:cNvPr id="9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44</xdr:row>
      <xdr:rowOff>228600</xdr:rowOff>
    </xdr:from>
    <xdr:to>
      <xdr:col>3</xdr:col>
      <xdr:colOff>260350</xdr:colOff>
      <xdr:row>44</xdr:row>
      <xdr:rowOff>447675</xdr:rowOff>
    </xdr:to>
    <xdr:pic>
      <xdr:nvPicPr>
        <xdr:cNvPr id="9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44</xdr:row>
      <xdr:rowOff>231775</xdr:rowOff>
    </xdr:from>
    <xdr:to>
      <xdr:col>3</xdr:col>
      <xdr:colOff>539750</xdr:colOff>
      <xdr:row>44</xdr:row>
      <xdr:rowOff>450850</xdr:rowOff>
    </xdr:to>
    <xdr:pic>
      <xdr:nvPicPr>
        <xdr:cNvPr id="9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44</xdr:row>
      <xdr:rowOff>228600</xdr:rowOff>
    </xdr:from>
    <xdr:to>
      <xdr:col>3</xdr:col>
      <xdr:colOff>260350</xdr:colOff>
      <xdr:row>44</xdr:row>
      <xdr:rowOff>447675</xdr:rowOff>
    </xdr:to>
    <xdr:pic>
      <xdr:nvPicPr>
        <xdr:cNvPr id="9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44</xdr:row>
      <xdr:rowOff>231775</xdr:rowOff>
    </xdr:from>
    <xdr:to>
      <xdr:col>3</xdr:col>
      <xdr:colOff>539750</xdr:colOff>
      <xdr:row>44</xdr:row>
      <xdr:rowOff>450850</xdr:rowOff>
    </xdr:to>
    <xdr:pic>
      <xdr:nvPicPr>
        <xdr:cNvPr id="9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44</xdr:row>
      <xdr:rowOff>228600</xdr:rowOff>
    </xdr:from>
    <xdr:to>
      <xdr:col>3</xdr:col>
      <xdr:colOff>260350</xdr:colOff>
      <xdr:row>44</xdr:row>
      <xdr:rowOff>447675</xdr:rowOff>
    </xdr:to>
    <xdr:pic>
      <xdr:nvPicPr>
        <xdr:cNvPr id="9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44</xdr:row>
      <xdr:rowOff>231775</xdr:rowOff>
    </xdr:from>
    <xdr:to>
      <xdr:col>3</xdr:col>
      <xdr:colOff>539750</xdr:colOff>
      <xdr:row>44</xdr:row>
      <xdr:rowOff>450850</xdr:rowOff>
    </xdr:to>
    <xdr:pic>
      <xdr:nvPicPr>
        <xdr:cNvPr id="9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47</xdr:row>
      <xdr:rowOff>228600</xdr:rowOff>
    </xdr:from>
    <xdr:to>
      <xdr:col>3</xdr:col>
      <xdr:colOff>260350</xdr:colOff>
      <xdr:row>47</xdr:row>
      <xdr:rowOff>447675</xdr:rowOff>
    </xdr:to>
    <xdr:pic>
      <xdr:nvPicPr>
        <xdr:cNvPr id="9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47</xdr:row>
      <xdr:rowOff>231775</xdr:rowOff>
    </xdr:from>
    <xdr:to>
      <xdr:col>3</xdr:col>
      <xdr:colOff>539750</xdr:colOff>
      <xdr:row>47</xdr:row>
      <xdr:rowOff>450850</xdr:rowOff>
    </xdr:to>
    <xdr:pic>
      <xdr:nvPicPr>
        <xdr:cNvPr id="9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47</xdr:row>
      <xdr:rowOff>228600</xdr:rowOff>
    </xdr:from>
    <xdr:to>
      <xdr:col>3</xdr:col>
      <xdr:colOff>260350</xdr:colOff>
      <xdr:row>47</xdr:row>
      <xdr:rowOff>447675</xdr:rowOff>
    </xdr:to>
    <xdr:pic>
      <xdr:nvPicPr>
        <xdr:cNvPr id="9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47</xdr:row>
      <xdr:rowOff>231775</xdr:rowOff>
    </xdr:from>
    <xdr:to>
      <xdr:col>3</xdr:col>
      <xdr:colOff>539750</xdr:colOff>
      <xdr:row>47</xdr:row>
      <xdr:rowOff>450850</xdr:rowOff>
    </xdr:to>
    <xdr:pic>
      <xdr:nvPicPr>
        <xdr:cNvPr id="9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47</xdr:row>
      <xdr:rowOff>228600</xdr:rowOff>
    </xdr:from>
    <xdr:to>
      <xdr:col>3</xdr:col>
      <xdr:colOff>260350</xdr:colOff>
      <xdr:row>47</xdr:row>
      <xdr:rowOff>447675</xdr:rowOff>
    </xdr:to>
    <xdr:pic>
      <xdr:nvPicPr>
        <xdr:cNvPr id="9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47</xdr:row>
      <xdr:rowOff>231775</xdr:rowOff>
    </xdr:from>
    <xdr:to>
      <xdr:col>3</xdr:col>
      <xdr:colOff>539750</xdr:colOff>
      <xdr:row>47</xdr:row>
      <xdr:rowOff>450850</xdr:rowOff>
    </xdr:to>
    <xdr:pic>
      <xdr:nvPicPr>
        <xdr:cNvPr id="9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47</xdr:row>
      <xdr:rowOff>228600</xdr:rowOff>
    </xdr:from>
    <xdr:to>
      <xdr:col>3</xdr:col>
      <xdr:colOff>260350</xdr:colOff>
      <xdr:row>47</xdr:row>
      <xdr:rowOff>447675</xdr:rowOff>
    </xdr:to>
    <xdr:pic>
      <xdr:nvPicPr>
        <xdr:cNvPr id="9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47</xdr:row>
      <xdr:rowOff>231775</xdr:rowOff>
    </xdr:from>
    <xdr:to>
      <xdr:col>3</xdr:col>
      <xdr:colOff>539750</xdr:colOff>
      <xdr:row>47</xdr:row>
      <xdr:rowOff>450850</xdr:rowOff>
    </xdr:to>
    <xdr:pic>
      <xdr:nvPicPr>
        <xdr:cNvPr id="9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50</xdr:row>
      <xdr:rowOff>228600</xdr:rowOff>
    </xdr:from>
    <xdr:to>
      <xdr:col>3</xdr:col>
      <xdr:colOff>260350</xdr:colOff>
      <xdr:row>50</xdr:row>
      <xdr:rowOff>447675</xdr:rowOff>
    </xdr:to>
    <xdr:pic>
      <xdr:nvPicPr>
        <xdr:cNvPr id="9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50</xdr:row>
      <xdr:rowOff>231775</xdr:rowOff>
    </xdr:from>
    <xdr:to>
      <xdr:col>3</xdr:col>
      <xdr:colOff>539750</xdr:colOff>
      <xdr:row>50</xdr:row>
      <xdr:rowOff>450850</xdr:rowOff>
    </xdr:to>
    <xdr:pic>
      <xdr:nvPicPr>
        <xdr:cNvPr id="9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50</xdr:row>
      <xdr:rowOff>228600</xdr:rowOff>
    </xdr:from>
    <xdr:to>
      <xdr:col>3</xdr:col>
      <xdr:colOff>260350</xdr:colOff>
      <xdr:row>50</xdr:row>
      <xdr:rowOff>447675</xdr:rowOff>
    </xdr:to>
    <xdr:pic>
      <xdr:nvPicPr>
        <xdr:cNvPr id="9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50</xdr:row>
      <xdr:rowOff>231775</xdr:rowOff>
    </xdr:from>
    <xdr:to>
      <xdr:col>3</xdr:col>
      <xdr:colOff>539750</xdr:colOff>
      <xdr:row>50</xdr:row>
      <xdr:rowOff>450850</xdr:rowOff>
    </xdr:to>
    <xdr:pic>
      <xdr:nvPicPr>
        <xdr:cNvPr id="9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50</xdr:row>
      <xdr:rowOff>228600</xdr:rowOff>
    </xdr:from>
    <xdr:to>
      <xdr:col>3</xdr:col>
      <xdr:colOff>260350</xdr:colOff>
      <xdr:row>50</xdr:row>
      <xdr:rowOff>447675</xdr:rowOff>
    </xdr:to>
    <xdr:pic>
      <xdr:nvPicPr>
        <xdr:cNvPr id="9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50</xdr:row>
      <xdr:rowOff>231775</xdr:rowOff>
    </xdr:from>
    <xdr:to>
      <xdr:col>3</xdr:col>
      <xdr:colOff>539750</xdr:colOff>
      <xdr:row>50</xdr:row>
      <xdr:rowOff>450850</xdr:rowOff>
    </xdr:to>
    <xdr:pic>
      <xdr:nvPicPr>
        <xdr:cNvPr id="9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50</xdr:row>
      <xdr:rowOff>228600</xdr:rowOff>
    </xdr:from>
    <xdr:to>
      <xdr:col>3</xdr:col>
      <xdr:colOff>260350</xdr:colOff>
      <xdr:row>50</xdr:row>
      <xdr:rowOff>447675</xdr:rowOff>
    </xdr:to>
    <xdr:pic>
      <xdr:nvPicPr>
        <xdr:cNvPr id="9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50</xdr:row>
      <xdr:rowOff>231775</xdr:rowOff>
    </xdr:from>
    <xdr:to>
      <xdr:col>3</xdr:col>
      <xdr:colOff>539750</xdr:colOff>
      <xdr:row>50</xdr:row>
      <xdr:rowOff>450850</xdr:rowOff>
    </xdr:to>
    <xdr:pic>
      <xdr:nvPicPr>
        <xdr:cNvPr id="9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53</xdr:row>
      <xdr:rowOff>228600</xdr:rowOff>
    </xdr:from>
    <xdr:to>
      <xdr:col>3</xdr:col>
      <xdr:colOff>260350</xdr:colOff>
      <xdr:row>53</xdr:row>
      <xdr:rowOff>447675</xdr:rowOff>
    </xdr:to>
    <xdr:pic>
      <xdr:nvPicPr>
        <xdr:cNvPr id="9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53</xdr:row>
      <xdr:rowOff>231775</xdr:rowOff>
    </xdr:from>
    <xdr:to>
      <xdr:col>3</xdr:col>
      <xdr:colOff>539750</xdr:colOff>
      <xdr:row>53</xdr:row>
      <xdr:rowOff>450850</xdr:rowOff>
    </xdr:to>
    <xdr:pic>
      <xdr:nvPicPr>
        <xdr:cNvPr id="9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53</xdr:row>
      <xdr:rowOff>228600</xdr:rowOff>
    </xdr:from>
    <xdr:to>
      <xdr:col>3</xdr:col>
      <xdr:colOff>260350</xdr:colOff>
      <xdr:row>53</xdr:row>
      <xdr:rowOff>447675</xdr:rowOff>
    </xdr:to>
    <xdr:pic>
      <xdr:nvPicPr>
        <xdr:cNvPr id="9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53</xdr:row>
      <xdr:rowOff>231775</xdr:rowOff>
    </xdr:from>
    <xdr:to>
      <xdr:col>3</xdr:col>
      <xdr:colOff>539750</xdr:colOff>
      <xdr:row>53</xdr:row>
      <xdr:rowOff>450850</xdr:rowOff>
    </xdr:to>
    <xdr:pic>
      <xdr:nvPicPr>
        <xdr:cNvPr id="9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53</xdr:row>
      <xdr:rowOff>228600</xdr:rowOff>
    </xdr:from>
    <xdr:to>
      <xdr:col>3</xdr:col>
      <xdr:colOff>260350</xdr:colOff>
      <xdr:row>53</xdr:row>
      <xdr:rowOff>447675</xdr:rowOff>
    </xdr:to>
    <xdr:pic>
      <xdr:nvPicPr>
        <xdr:cNvPr id="9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53</xdr:row>
      <xdr:rowOff>231775</xdr:rowOff>
    </xdr:from>
    <xdr:to>
      <xdr:col>3</xdr:col>
      <xdr:colOff>539750</xdr:colOff>
      <xdr:row>53</xdr:row>
      <xdr:rowOff>450850</xdr:rowOff>
    </xdr:to>
    <xdr:pic>
      <xdr:nvPicPr>
        <xdr:cNvPr id="9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53</xdr:row>
      <xdr:rowOff>228600</xdr:rowOff>
    </xdr:from>
    <xdr:to>
      <xdr:col>3</xdr:col>
      <xdr:colOff>260350</xdr:colOff>
      <xdr:row>53</xdr:row>
      <xdr:rowOff>447675</xdr:rowOff>
    </xdr:to>
    <xdr:pic>
      <xdr:nvPicPr>
        <xdr:cNvPr id="9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53</xdr:row>
      <xdr:rowOff>231775</xdr:rowOff>
    </xdr:from>
    <xdr:to>
      <xdr:col>3</xdr:col>
      <xdr:colOff>539750</xdr:colOff>
      <xdr:row>53</xdr:row>
      <xdr:rowOff>450850</xdr:rowOff>
    </xdr:to>
    <xdr:pic>
      <xdr:nvPicPr>
        <xdr:cNvPr id="9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56</xdr:row>
      <xdr:rowOff>228600</xdr:rowOff>
    </xdr:from>
    <xdr:to>
      <xdr:col>3</xdr:col>
      <xdr:colOff>260350</xdr:colOff>
      <xdr:row>56</xdr:row>
      <xdr:rowOff>447675</xdr:rowOff>
    </xdr:to>
    <xdr:pic>
      <xdr:nvPicPr>
        <xdr:cNvPr id="9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56</xdr:row>
      <xdr:rowOff>231775</xdr:rowOff>
    </xdr:from>
    <xdr:to>
      <xdr:col>3</xdr:col>
      <xdr:colOff>539750</xdr:colOff>
      <xdr:row>56</xdr:row>
      <xdr:rowOff>450850</xdr:rowOff>
    </xdr:to>
    <xdr:pic>
      <xdr:nvPicPr>
        <xdr:cNvPr id="9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56</xdr:row>
      <xdr:rowOff>228600</xdr:rowOff>
    </xdr:from>
    <xdr:to>
      <xdr:col>3</xdr:col>
      <xdr:colOff>260350</xdr:colOff>
      <xdr:row>56</xdr:row>
      <xdr:rowOff>447675</xdr:rowOff>
    </xdr:to>
    <xdr:pic>
      <xdr:nvPicPr>
        <xdr:cNvPr id="9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56</xdr:row>
      <xdr:rowOff>231775</xdr:rowOff>
    </xdr:from>
    <xdr:to>
      <xdr:col>3</xdr:col>
      <xdr:colOff>539750</xdr:colOff>
      <xdr:row>56</xdr:row>
      <xdr:rowOff>450850</xdr:rowOff>
    </xdr:to>
    <xdr:pic>
      <xdr:nvPicPr>
        <xdr:cNvPr id="9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56</xdr:row>
      <xdr:rowOff>228600</xdr:rowOff>
    </xdr:from>
    <xdr:to>
      <xdr:col>3</xdr:col>
      <xdr:colOff>260350</xdr:colOff>
      <xdr:row>56</xdr:row>
      <xdr:rowOff>447675</xdr:rowOff>
    </xdr:to>
    <xdr:pic>
      <xdr:nvPicPr>
        <xdr:cNvPr id="9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56</xdr:row>
      <xdr:rowOff>231775</xdr:rowOff>
    </xdr:from>
    <xdr:to>
      <xdr:col>3</xdr:col>
      <xdr:colOff>539750</xdr:colOff>
      <xdr:row>56</xdr:row>
      <xdr:rowOff>450850</xdr:rowOff>
    </xdr:to>
    <xdr:pic>
      <xdr:nvPicPr>
        <xdr:cNvPr id="9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56</xdr:row>
      <xdr:rowOff>228600</xdr:rowOff>
    </xdr:from>
    <xdr:to>
      <xdr:col>3</xdr:col>
      <xdr:colOff>260350</xdr:colOff>
      <xdr:row>56</xdr:row>
      <xdr:rowOff>447675</xdr:rowOff>
    </xdr:to>
    <xdr:pic>
      <xdr:nvPicPr>
        <xdr:cNvPr id="9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56</xdr:row>
      <xdr:rowOff>231775</xdr:rowOff>
    </xdr:from>
    <xdr:to>
      <xdr:col>3</xdr:col>
      <xdr:colOff>539750</xdr:colOff>
      <xdr:row>56</xdr:row>
      <xdr:rowOff>450850</xdr:rowOff>
    </xdr:to>
    <xdr:pic>
      <xdr:nvPicPr>
        <xdr:cNvPr id="9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59</xdr:row>
      <xdr:rowOff>228600</xdr:rowOff>
    </xdr:from>
    <xdr:to>
      <xdr:col>3</xdr:col>
      <xdr:colOff>260350</xdr:colOff>
      <xdr:row>59</xdr:row>
      <xdr:rowOff>447675</xdr:rowOff>
    </xdr:to>
    <xdr:pic>
      <xdr:nvPicPr>
        <xdr:cNvPr id="9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59</xdr:row>
      <xdr:rowOff>231775</xdr:rowOff>
    </xdr:from>
    <xdr:to>
      <xdr:col>3</xdr:col>
      <xdr:colOff>539750</xdr:colOff>
      <xdr:row>59</xdr:row>
      <xdr:rowOff>450850</xdr:rowOff>
    </xdr:to>
    <xdr:pic>
      <xdr:nvPicPr>
        <xdr:cNvPr id="9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59</xdr:row>
      <xdr:rowOff>228600</xdr:rowOff>
    </xdr:from>
    <xdr:to>
      <xdr:col>3</xdr:col>
      <xdr:colOff>260350</xdr:colOff>
      <xdr:row>59</xdr:row>
      <xdr:rowOff>447675</xdr:rowOff>
    </xdr:to>
    <xdr:pic>
      <xdr:nvPicPr>
        <xdr:cNvPr id="9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59</xdr:row>
      <xdr:rowOff>231775</xdr:rowOff>
    </xdr:from>
    <xdr:to>
      <xdr:col>3</xdr:col>
      <xdr:colOff>539750</xdr:colOff>
      <xdr:row>59</xdr:row>
      <xdr:rowOff>450850</xdr:rowOff>
    </xdr:to>
    <xdr:pic>
      <xdr:nvPicPr>
        <xdr:cNvPr id="9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59</xdr:row>
      <xdr:rowOff>228600</xdr:rowOff>
    </xdr:from>
    <xdr:to>
      <xdr:col>3</xdr:col>
      <xdr:colOff>260350</xdr:colOff>
      <xdr:row>59</xdr:row>
      <xdr:rowOff>447675</xdr:rowOff>
    </xdr:to>
    <xdr:pic>
      <xdr:nvPicPr>
        <xdr:cNvPr id="9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59</xdr:row>
      <xdr:rowOff>231775</xdr:rowOff>
    </xdr:from>
    <xdr:to>
      <xdr:col>3</xdr:col>
      <xdr:colOff>539750</xdr:colOff>
      <xdr:row>59</xdr:row>
      <xdr:rowOff>450850</xdr:rowOff>
    </xdr:to>
    <xdr:pic>
      <xdr:nvPicPr>
        <xdr:cNvPr id="9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59</xdr:row>
      <xdr:rowOff>228600</xdr:rowOff>
    </xdr:from>
    <xdr:to>
      <xdr:col>3</xdr:col>
      <xdr:colOff>260350</xdr:colOff>
      <xdr:row>59</xdr:row>
      <xdr:rowOff>447675</xdr:rowOff>
    </xdr:to>
    <xdr:pic>
      <xdr:nvPicPr>
        <xdr:cNvPr id="9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59</xdr:row>
      <xdr:rowOff>231775</xdr:rowOff>
    </xdr:from>
    <xdr:to>
      <xdr:col>3</xdr:col>
      <xdr:colOff>539750</xdr:colOff>
      <xdr:row>59</xdr:row>
      <xdr:rowOff>450850</xdr:rowOff>
    </xdr:to>
    <xdr:pic>
      <xdr:nvPicPr>
        <xdr:cNvPr id="9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63</xdr:row>
      <xdr:rowOff>228600</xdr:rowOff>
    </xdr:from>
    <xdr:to>
      <xdr:col>3</xdr:col>
      <xdr:colOff>260350</xdr:colOff>
      <xdr:row>63</xdr:row>
      <xdr:rowOff>447675</xdr:rowOff>
    </xdr:to>
    <xdr:pic>
      <xdr:nvPicPr>
        <xdr:cNvPr id="9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63</xdr:row>
      <xdr:rowOff>231775</xdr:rowOff>
    </xdr:from>
    <xdr:to>
      <xdr:col>3</xdr:col>
      <xdr:colOff>539750</xdr:colOff>
      <xdr:row>63</xdr:row>
      <xdr:rowOff>450850</xdr:rowOff>
    </xdr:to>
    <xdr:pic>
      <xdr:nvPicPr>
        <xdr:cNvPr id="9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63</xdr:row>
      <xdr:rowOff>228600</xdr:rowOff>
    </xdr:from>
    <xdr:to>
      <xdr:col>3</xdr:col>
      <xdr:colOff>260350</xdr:colOff>
      <xdr:row>63</xdr:row>
      <xdr:rowOff>447675</xdr:rowOff>
    </xdr:to>
    <xdr:pic>
      <xdr:nvPicPr>
        <xdr:cNvPr id="9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63</xdr:row>
      <xdr:rowOff>231775</xdr:rowOff>
    </xdr:from>
    <xdr:to>
      <xdr:col>3</xdr:col>
      <xdr:colOff>539750</xdr:colOff>
      <xdr:row>63</xdr:row>
      <xdr:rowOff>450850</xdr:rowOff>
    </xdr:to>
    <xdr:pic>
      <xdr:nvPicPr>
        <xdr:cNvPr id="9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63</xdr:row>
      <xdr:rowOff>228600</xdr:rowOff>
    </xdr:from>
    <xdr:to>
      <xdr:col>3</xdr:col>
      <xdr:colOff>260350</xdr:colOff>
      <xdr:row>63</xdr:row>
      <xdr:rowOff>447675</xdr:rowOff>
    </xdr:to>
    <xdr:pic>
      <xdr:nvPicPr>
        <xdr:cNvPr id="9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63</xdr:row>
      <xdr:rowOff>231775</xdr:rowOff>
    </xdr:from>
    <xdr:to>
      <xdr:col>3</xdr:col>
      <xdr:colOff>539750</xdr:colOff>
      <xdr:row>63</xdr:row>
      <xdr:rowOff>450850</xdr:rowOff>
    </xdr:to>
    <xdr:pic>
      <xdr:nvPicPr>
        <xdr:cNvPr id="9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63</xdr:row>
      <xdr:rowOff>228600</xdr:rowOff>
    </xdr:from>
    <xdr:to>
      <xdr:col>3</xdr:col>
      <xdr:colOff>260350</xdr:colOff>
      <xdr:row>63</xdr:row>
      <xdr:rowOff>447675</xdr:rowOff>
    </xdr:to>
    <xdr:pic>
      <xdr:nvPicPr>
        <xdr:cNvPr id="9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63</xdr:row>
      <xdr:rowOff>231775</xdr:rowOff>
    </xdr:from>
    <xdr:to>
      <xdr:col>3</xdr:col>
      <xdr:colOff>539750</xdr:colOff>
      <xdr:row>63</xdr:row>
      <xdr:rowOff>450850</xdr:rowOff>
    </xdr:to>
    <xdr:pic>
      <xdr:nvPicPr>
        <xdr:cNvPr id="9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66</xdr:row>
      <xdr:rowOff>228600</xdr:rowOff>
    </xdr:from>
    <xdr:to>
      <xdr:col>3</xdr:col>
      <xdr:colOff>260350</xdr:colOff>
      <xdr:row>66</xdr:row>
      <xdr:rowOff>447675</xdr:rowOff>
    </xdr:to>
    <xdr:pic>
      <xdr:nvPicPr>
        <xdr:cNvPr id="9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66</xdr:row>
      <xdr:rowOff>231775</xdr:rowOff>
    </xdr:from>
    <xdr:to>
      <xdr:col>3</xdr:col>
      <xdr:colOff>539750</xdr:colOff>
      <xdr:row>66</xdr:row>
      <xdr:rowOff>450850</xdr:rowOff>
    </xdr:to>
    <xdr:pic>
      <xdr:nvPicPr>
        <xdr:cNvPr id="9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66</xdr:row>
      <xdr:rowOff>228600</xdr:rowOff>
    </xdr:from>
    <xdr:to>
      <xdr:col>3</xdr:col>
      <xdr:colOff>260350</xdr:colOff>
      <xdr:row>66</xdr:row>
      <xdr:rowOff>447675</xdr:rowOff>
    </xdr:to>
    <xdr:pic>
      <xdr:nvPicPr>
        <xdr:cNvPr id="9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66</xdr:row>
      <xdr:rowOff>231775</xdr:rowOff>
    </xdr:from>
    <xdr:to>
      <xdr:col>3</xdr:col>
      <xdr:colOff>539750</xdr:colOff>
      <xdr:row>66</xdr:row>
      <xdr:rowOff>450850</xdr:rowOff>
    </xdr:to>
    <xdr:pic>
      <xdr:nvPicPr>
        <xdr:cNvPr id="9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66</xdr:row>
      <xdr:rowOff>228600</xdr:rowOff>
    </xdr:from>
    <xdr:to>
      <xdr:col>3</xdr:col>
      <xdr:colOff>260350</xdr:colOff>
      <xdr:row>66</xdr:row>
      <xdr:rowOff>447675</xdr:rowOff>
    </xdr:to>
    <xdr:pic>
      <xdr:nvPicPr>
        <xdr:cNvPr id="9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66</xdr:row>
      <xdr:rowOff>231775</xdr:rowOff>
    </xdr:from>
    <xdr:to>
      <xdr:col>3</xdr:col>
      <xdr:colOff>539750</xdr:colOff>
      <xdr:row>66</xdr:row>
      <xdr:rowOff>450850</xdr:rowOff>
    </xdr:to>
    <xdr:pic>
      <xdr:nvPicPr>
        <xdr:cNvPr id="9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66</xdr:row>
      <xdr:rowOff>228600</xdr:rowOff>
    </xdr:from>
    <xdr:to>
      <xdr:col>3</xdr:col>
      <xdr:colOff>260350</xdr:colOff>
      <xdr:row>66</xdr:row>
      <xdr:rowOff>447675</xdr:rowOff>
    </xdr:to>
    <xdr:pic>
      <xdr:nvPicPr>
        <xdr:cNvPr id="9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66</xdr:row>
      <xdr:rowOff>231775</xdr:rowOff>
    </xdr:from>
    <xdr:to>
      <xdr:col>3</xdr:col>
      <xdr:colOff>539750</xdr:colOff>
      <xdr:row>66</xdr:row>
      <xdr:rowOff>450850</xdr:rowOff>
    </xdr:to>
    <xdr:pic>
      <xdr:nvPicPr>
        <xdr:cNvPr id="9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69</xdr:row>
      <xdr:rowOff>228600</xdr:rowOff>
    </xdr:from>
    <xdr:to>
      <xdr:col>3</xdr:col>
      <xdr:colOff>260350</xdr:colOff>
      <xdr:row>69</xdr:row>
      <xdr:rowOff>447675</xdr:rowOff>
    </xdr:to>
    <xdr:pic>
      <xdr:nvPicPr>
        <xdr:cNvPr id="9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69</xdr:row>
      <xdr:rowOff>231775</xdr:rowOff>
    </xdr:from>
    <xdr:to>
      <xdr:col>3</xdr:col>
      <xdr:colOff>539750</xdr:colOff>
      <xdr:row>69</xdr:row>
      <xdr:rowOff>450850</xdr:rowOff>
    </xdr:to>
    <xdr:pic>
      <xdr:nvPicPr>
        <xdr:cNvPr id="9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69</xdr:row>
      <xdr:rowOff>228600</xdr:rowOff>
    </xdr:from>
    <xdr:to>
      <xdr:col>3</xdr:col>
      <xdr:colOff>260350</xdr:colOff>
      <xdr:row>69</xdr:row>
      <xdr:rowOff>447675</xdr:rowOff>
    </xdr:to>
    <xdr:pic>
      <xdr:nvPicPr>
        <xdr:cNvPr id="9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69</xdr:row>
      <xdr:rowOff>231775</xdr:rowOff>
    </xdr:from>
    <xdr:to>
      <xdr:col>3</xdr:col>
      <xdr:colOff>539750</xdr:colOff>
      <xdr:row>69</xdr:row>
      <xdr:rowOff>450850</xdr:rowOff>
    </xdr:to>
    <xdr:pic>
      <xdr:nvPicPr>
        <xdr:cNvPr id="9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69</xdr:row>
      <xdr:rowOff>228600</xdr:rowOff>
    </xdr:from>
    <xdr:to>
      <xdr:col>3</xdr:col>
      <xdr:colOff>260350</xdr:colOff>
      <xdr:row>69</xdr:row>
      <xdr:rowOff>447675</xdr:rowOff>
    </xdr:to>
    <xdr:pic>
      <xdr:nvPicPr>
        <xdr:cNvPr id="9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69</xdr:row>
      <xdr:rowOff>231775</xdr:rowOff>
    </xdr:from>
    <xdr:to>
      <xdr:col>3</xdr:col>
      <xdr:colOff>539750</xdr:colOff>
      <xdr:row>69</xdr:row>
      <xdr:rowOff>450850</xdr:rowOff>
    </xdr:to>
    <xdr:pic>
      <xdr:nvPicPr>
        <xdr:cNvPr id="9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69</xdr:row>
      <xdr:rowOff>228600</xdr:rowOff>
    </xdr:from>
    <xdr:to>
      <xdr:col>3</xdr:col>
      <xdr:colOff>260350</xdr:colOff>
      <xdr:row>69</xdr:row>
      <xdr:rowOff>447675</xdr:rowOff>
    </xdr:to>
    <xdr:pic>
      <xdr:nvPicPr>
        <xdr:cNvPr id="9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69</xdr:row>
      <xdr:rowOff>231775</xdr:rowOff>
    </xdr:from>
    <xdr:to>
      <xdr:col>3</xdr:col>
      <xdr:colOff>539750</xdr:colOff>
      <xdr:row>69</xdr:row>
      <xdr:rowOff>450850</xdr:rowOff>
    </xdr:to>
    <xdr:pic>
      <xdr:nvPicPr>
        <xdr:cNvPr id="9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72</xdr:row>
      <xdr:rowOff>228600</xdr:rowOff>
    </xdr:from>
    <xdr:to>
      <xdr:col>3</xdr:col>
      <xdr:colOff>260350</xdr:colOff>
      <xdr:row>72</xdr:row>
      <xdr:rowOff>447675</xdr:rowOff>
    </xdr:to>
    <xdr:pic>
      <xdr:nvPicPr>
        <xdr:cNvPr id="9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72</xdr:row>
      <xdr:rowOff>231775</xdr:rowOff>
    </xdr:from>
    <xdr:to>
      <xdr:col>3</xdr:col>
      <xdr:colOff>539750</xdr:colOff>
      <xdr:row>72</xdr:row>
      <xdr:rowOff>450850</xdr:rowOff>
    </xdr:to>
    <xdr:pic>
      <xdr:nvPicPr>
        <xdr:cNvPr id="9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72</xdr:row>
      <xdr:rowOff>228600</xdr:rowOff>
    </xdr:from>
    <xdr:to>
      <xdr:col>3</xdr:col>
      <xdr:colOff>260350</xdr:colOff>
      <xdr:row>72</xdr:row>
      <xdr:rowOff>447675</xdr:rowOff>
    </xdr:to>
    <xdr:pic>
      <xdr:nvPicPr>
        <xdr:cNvPr id="10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72</xdr:row>
      <xdr:rowOff>231775</xdr:rowOff>
    </xdr:from>
    <xdr:to>
      <xdr:col>3</xdr:col>
      <xdr:colOff>539750</xdr:colOff>
      <xdr:row>72</xdr:row>
      <xdr:rowOff>450850</xdr:rowOff>
    </xdr:to>
    <xdr:pic>
      <xdr:nvPicPr>
        <xdr:cNvPr id="10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72</xdr:row>
      <xdr:rowOff>228600</xdr:rowOff>
    </xdr:from>
    <xdr:to>
      <xdr:col>3</xdr:col>
      <xdr:colOff>260350</xdr:colOff>
      <xdr:row>72</xdr:row>
      <xdr:rowOff>447675</xdr:rowOff>
    </xdr:to>
    <xdr:pic>
      <xdr:nvPicPr>
        <xdr:cNvPr id="10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72</xdr:row>
      <xdr:rowOff>231775</xdr:rowOff>
    </xdr:from>
    <xdr:to>
      <xdr:col>3</xdr:col>
      <xdr:colOff>539750</xdr:colOff>
      <xdr:row>72</xdr:row>
      <xdr:rowOff>450850</xdr:rowOff>
    </xdr:to>
    <xdr:pic>
      <xdr:nvPicPr>
        <xdr:cNvPr id="10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72</xdr:row>
      <xdr:rowOff>228600</xdr:rowOff>
    </xdr:from>
    <xdr:to>
      <xdr:col>3</xdr:col>
      <xdr:colOff>260350</xdr:colOff>
      <xdr:row>72</xdr:row>
      <xdr:rowOff>447675</xdr:rowOff>
    </xdr:to>
    <xdr:pic>
      <xdr:nvPicPr>
        <xdr:cNvPr id="10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72</xdr:row>
      <xdr:rowOff>231775</xdr:rowOff>
    </xdr:from>
    <xdr:to>
      <xdr:col>3</xdr:col>
      <xdr:colOff>539750</xdr:colOff>
      <xdr:row>72</xdr:row>
      <xdr:rowOff>450850</xdr:rowOff>
    </xdr:to>
    <xdr:pic>
      <xdr:nvPicPr>
        <xdr:cNvPr id="10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75</xdr:row>
      <xdr:rowOff>228600</xdr:rowOff>
    </xdr:from>
    <xdr:to>
      <xdr:col>3</xdr:col>
      <xdr:colOff>260350</xdr:colOff>
      <xdr:row>75</xdr:row>
      <xdr:rowOff>447675</xdr:rowOff>
    </xdr:to>
    <xdr:pic>
      <xdr:nvPicPr>
        <xdr:cNvPr id="10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75</xdr:row>
      <xdr:rowOff>231775</xdr:rowOff>
    </xdr:from>
    <xdr:to>
      <xdr:col>3</xdr:col>
      <xdr:colOff>539750</xdr:colOff>
      <xdr:row>75</xdr:row>
      <xdr:rowOff>450850</xdr:rowOff>
    </xdr:to>
    <xdr:pic>
      <xdr:nvPicPr>
        <xdr:cNvPr id="10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75</xdr:row>
      <xdr:rowOff>228600</xdr:rowOff>
    </xdr:from>
    <xdr:to>
      <xdr:col>3</xdr:col>
      <xdr:colOff>260350</xdr:colOff>
      <xdr:row>75</xdr:row>
      <xdr:rowOff>447675</xdr:rowOff>
    </xdr:to>
    <xdr:pic>
      <xdr:nvPicPr>
        <xdr:cNvPr id="10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75</xdr:row>
      <xdr:rowOff>231775</xdr:rowOff>
    </xdr:from>
    <xdr:to>
      <xdr:col>3</xdr:col>
      <xdr:colOff>539750</xdr:colOff>
      <xdr:row>75</xdr:row>
      <xdr:rowOff>450850</xdr:rowOff>
    </xdr:to>
    <xdr:pic>
      <xdr:nvPicPr>
        <xdr:cNvPr id="10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75</xdr:row>
      <xdr:rowOff>228600</xdr:rowOff>
    </xdr:from>
    <xdr:to>
      <xdr:col>3</xdr:col>
      <xdr:colOff>260350</xdr:colOff>
      <xdr:row>75</xdr:row>
      <xdr:rowOff>447675</xdr:rowOff>
    </xdr:to>
    <xdr:pic>
      <xdr:nvPicPr>
        <xdr:cNvPr id="10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75</xdr:row>
      <xdr:rowOff>231775</xdr:rowOff>
    </xdr:from>
    <xdr:to>
      <xdr:col>3</xdr:col>
      <xdr:colOff>539750</xdr:colOff>
      <xdr:row>75</xdr:row>
      <xdr:rowOff>450850</xdr:rowOff>
    </xdr:to>
    <xdr:pic>
      <xdr:nvPicPr>
        <xdr:cNvPr id="10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75</xdr:row>
      <xdr:rowOff>228600</xdr:rowOff>
    </xdr:from>
    <xdr:to>
      <xdr:col>3</xdr:col>
      <xdr:colOff>260350</xdr:colOff>
      <xdr:row>75</xdr:row>
      <xdr:rowOff>447675</xdr:rowOff>
    </xdr:to>
    <xdr:pic>
      <xdr:nvPicPr>
        <xdr:cNvPr id="10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75</xdr:row>
      <xdr:rowOff>231775</xdr:rowOff>
    </xdr:from>
    <xdr:to>
      <xdr:col>3</xdr:col>
      <xdr:colOff>539750</xdr:colOff>
      <xdr:row>75</xdr:row>
      <xdr:rowOff>450850</xdr:rowOff>
    </xdr:to>
    <xdr:pic>
      <xdr:nvPicPr>
        <xdr:cNvPr id="10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78</xdr:row>
      <xdr:rowOff>228600</xdr:rowOff>
    </xdr:from>
    <xdr:to>
      <xdr:col>3</xdr:col>
      <xdr:colOff>260350</xdr:colOff>
      <xdr:row>78</xdr:row>
      <xdr:rowOff>447675</xdr:rowOff>
    </xdr:to>
    <xdr:pic>
      <xdr:nvPicPr>
        <xdr:cNvPr id="10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78</xdr:row>
      <xdr:rowOff>231775</xdr:rowOff>
    </xdr:from>
    <xdr:to>
      <xdr:col>3</xdr:col>
      <xdr:colOff>539750</xdr:colOff>
      <xdr:row>78</xdr:row>
      <xdr:rowOff>450850</xdr:rowOff>
    </xdr:to>
    <xdr:pic>
      <xdr:nvPicPr>
        <xdr:cNvPr id="10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78</xdr:row>
      <xdr:rowOff>228600</xdr:rowOff>
    </xdr:from>
    <xdr:to>
      <xdr:col>3</xdr:col>
      <xdr:colOff>260350</xdr:colOff>
      <xdr:row>78</xdr:row>
      <xdr:rowOff>447675</xdr:rowOff>
    </xdr:to>
    <xdr:pic>
      <xdr:nvPicPr>
        <xdr:cNvPr id="10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78</xdr:row>
      <xdr:rowOff>231775</xdr:rowOff>
    </xdr:from>
    <xdr:to>
      <xdr:col>3</xdr:col>
      <xdr:colOff>539750</xdr:colOff>
      <xdr:row>78</xdr:row>
      <xdr:rowOff>450850</xdr:rowOff>
    </xdr:to>
    <xdr:pic>
      <xdr:nvPicPr>
        <xdr:cNvPr id="10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78</xdr:row>
      <xdr:rowOff>228600</xdr:rowOff>
    </xdr:from>
    <xdr:to>
      <xdr:col>3</xdr:col>
      <xdr:colOff>260350</xdr:colOff>
      <xdr:row>78</xdr:row>
      <xdr:rowOff>447675</xdr:rowOff>
    </xdr:to>
    <xdr:pic>
      <xdr:nvPicPr>
        <xdr:cNvPr id="10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78</xdr:row>
      <xdr:rowOff>231775</xdr:rowOff>
    </xdr:from>
    <xdr:to>
      <xdr:col>3</xdr:col>
      <xdr:colOff>539750</xdr:colOff>
      <xdr:row>78</xdr:row>
      <xdr:rowOff>450850</xdr:rowOff>
    </xdr:to>
    <xdr:pic>
      <xdr:nvPicPr>
        <xdr:cNvPr id="10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78</xdr:row>
      <xdr:rowOff>228600</xdr:rowOff>
    </xdr:from>
    <xdr:to>
      <xdr:col>3</xdr:col>
      <xdr:colOff>260350</xdr:colOff>
      <xdr:row>78</xdr:row>
      <xdr:rowOff>447675</xdr:rowOff>
    </xdr:to>
    <xdr:pic>
      <xdr:nvPicPr>
        <xdr:cNvPr id="10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78</xdr:row>
      <xdr:rowOff>231775</xdr:rowOff>
    </xdr:from>
    <xdr:to>
      <xdr:col>3</xdr:col>
      <xdr:colOff>539750</xdr:colOff>
      <xdr:row>78</xdr:row>
      <xdr:rowOff>450850</xdr:rowOff>
    </xdr:to>
    <xdr:pic>
      <xdr:nvPicPr>
        <xdr:cNvPr id="10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81</xdr:row>
      <xdr:rowOff>228600</xdr:rowOff>
    </xdr:from>
    <xdr:to>
      <xdr:col>3</xdr:col>
      <xdr:colOff>260350</xdr:colOff>
      <xdr:row>81</xdr:row>
      <xdr:rowOff>447675</xdr:rowOff>
    </xdr:to>
    <xdr:pic>
      <xdr:nvPicPr>
        <xdr:cNvPr id="10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81</xdr:row>
      <xdr:rowOff>231775</xdr:rowOff>
    </xdr:from>
    <xdr:to>
      <xdr:col>3</xdr:col>
      <xdr:colOff>539750</xdr:colOff>
      <xdr:row>81</xdr:row>
      <xdr:rowOff>450850</xdr:rowOff>
    </xdr:to>
    <xdr:pic>
      <xdr:nvPicPr>
        <xdr:cNvPr id="10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81</xdr:row>
      <xdr:rowOff>228600</xdr:rowOff>
    </xdr:from>
    <xdr:to>
      <xdr:col>3</xdr:col>
      <xdr:colOff>260350</xdr:colOff>
      <xdr:row>81</xdr:row>
      <xdr:rowOff>447675</xdr:rowOff>
    </xdr:to>
    <xdr:pic>
      <xdr:nvPicPr>
        <xdr:cNvPr id="10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81</xdr:row>
      <xdr:rowOff>231775</xdr:rowOff>
    </xdr:from>
    <xdr:to>
      <xdr:col>3</xdr:col>
      <xdr:colOff>539750</xdr:colOff>
      <xdr:row>81</xdr:row>
      <xdr:rowOff>450850</xdr:rowOff>
    </xdr:to>
    <xdr:pic>
      <xdr:nvPicPr>
        <xdr:cNvPr id="10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81</xdr:row>
      <xdr:rowOff>228600</xdr:rowOff>
    </xdr:from>
    <xdr:to>
      <xdr:col>3</xdr:col>
      <xdr:colOff>260350</xdr:colOff>
      <xdr:row>81</xdr:row>
      <xdr:rowOff>447675</xdr:rowOff>
    </xdr:to>
    <xdr:pic>
      <xdr:nvPicPr>
        <xdr:cNvPr id="10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81</xdr:row>
      <xdr:rowOff>231775</xdr:rowOff>
    </xdr:from>
    <xdr:to>
      <xdr:col>3</xdr:col>
      <xdr:colOff>539750</xdr:colOff>
      <xdr:row>81</xdr:row>
      <xdr:rowOff>450850</xdr:rowOff>
    </xdr:to>
    <xdr:pic>
      <xdr:nvPicPr>
        <xdr:cNvPr id="10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81</xdr:row>
      <xdr:rowOff>228600</xdr:rowOff>
    </xdr:from>
    <xdr:to>
      <xdr:col>3</xdr:col>
      <xdr:colOff>260350</xdr:colOff>
      <xdr:row>81</xdr:row>
      <xdr:rowOff>447675</xdr:rowOff>
    </xdr:to>
    <xdr:pic>
      <xdr:nvPicPr>
        <xdr:cNvPr id="10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81</xdr:row>
      <xdr:rowOff>231775</xdr:rowOff>
    </xdr:from>
    <xdr:to>
      <xdr:col>3</xdr:col>
      <xdr:colOff>539750</xdr:colOff>
      <xdr:row>81</xdr:row>
      <xdr:rowOff>450850</xdr:rowOff>
    </xdr:to>
    <xdr:pic>
      <xdr:nvPicPr>
        <xdr:cNvPr id="10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84</xdr:row>
      <xdr:rowOff>228600</xdr:rowOff>
    </xdr:from>
    <xdr:to>
      <xdr:col>3</xdr:col>
      <xdr:colOff>260350</xdr:colOff>
      <xdr:row>84</xdr:row>
      <xdr:rowOff>447675</xdr:rowOff>
    </xdr:to>
    <xdr:pic>
      <xdr:nvPicPr>
        <xdr:cNvPr id="10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84</xdr:row>
      <xdr:rowOff>231775</xdr:rowOff>
    </xdr:from>
    <xdr:to>
      <xdr:col>3</xdr:col>
      <xdr:colOff>539750</xdr:colOff>
      <xdr:row>84</xdr:row>
      <xdr:rowOff>450850</xdr:rowOff>
    </xdr:to>
    <xdr:pic>
      <xdr:nvPicPr>
        <xdr:cNvPr id="10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84</xdr:row>
      <xdr:rowOff>228600</xdr:rowOff>
    </xdr:from>
    <xdr:to>
      <xdr:col>3</xdr:col>
      <xdr:colOff>260350</xdr:colOff>
      <xdr:row>84</xdr:row>
      <xdr:rowOff>447675</xdr:rowOff>
    </xdr:to>
    <xdr:pic>
      <xdr:nvPicPr>
        <xdr:cNvPr id="10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84</xdr:row>
      <xdr:rowOff>231775</xdr:rowOff>
    </xdr:from>
    <xdr:to>
      <xdr:col>3</xdr:col>
      <xdr:colOff>539750</xdr:colOff>
      <xdr:row>84</xdr:row>
      <xdr:rowOff>450850</xdr:rowOff>
    </xdr:to>
    <xdr:pic>
      <xdr:nvPicPr>
        <xdr:cNvPr id="10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84</xdr:row>
      <xdr:rowOff>228600</xdr:rowOff>
    </xdr:from>
    <xdr:to>
      <xdr:col>3</xdr:col>
      <xdr:colOff>260350</xdr:colOff>
      <xdr:row>84</xdr:row>
      <xdr:rowOff>447675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84</xdr:row>
      <xdr:rowOff>231775</xdr:rowOff>
    </xdr:from>
    <xdr:to>
      <xdr:col>3</xdr:col>
      <xdr:colOff>539750</xdr:colOff>
      <xdr:row>84</xdr:row>
      <xdr:rowOff>450850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84</xdr:row>
      <xdr:rowOff>228600</xdr:rowOff>
    </xdr:from>
    <xdr:to>
      <xdr:col>3</xdr:col>
      <xdr:colOff>260350</xdr:colOff>
      <xdr:row>84</xdr:row>
      <xdr:rowOff>447675</xdr:rowOff>
    </xdr:to>
    <xdr:pic>
      <xdr:nvPicPr>
        <xdr:cNvPr id="10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84</xdr:row>
      <xdr:rowOff>231775</xdr:rowOff>
    </xdr:from>
    <xdr:to>
      <xdr:col>3</xdr:col>
      <xdr:colOff>539750</xdr:colOff>
      <xdr:row>84</xdr:row>
      <xdr:rowOff>450850</xdr:rowOff>
    </xdr:to>
    <xdr:pic>
      <xdr:nvPicPr>
        <xdr:cNvPr id="10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10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87</xdr:row>
      <xdr:rowOff>231775</xdr:rowOff>
    </xdr:from>
    <xdr:to>
      <xdr:col>3</xdr:col>
      <xdr:colOff>539750</xdr:colOff>
      <xdr:row>87</xdr:row>
      <xdr:rowOff>450850</xdr:rowOff>
    </xdr:to>
    <xdr:pic>
      <xdr:nvPicPr>
        <xdr:cNvPr id="10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10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87</xdr:row>
      <xdr:rowOff>231775</xdr:rowOff>
    </xdr:from>
    <xdr:to>
      <xdr:col>3</xdr:col>
      <xdr:colOff>539750</xdr:colOff>
      <xdr:row>87</xdr:row>
      <xdr:rowOff>450850</xdr:rowOff>
    </xdr:to>
    <xdr:pic>
      <xdr:nvPicPr>
        <xdr:cNvPr id="10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10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87</xdr:row>
      <xdr:rowOff>231775</xdr:rowOff>
    </xdr:from>
    <xdr:to>
      <xdr:col>3</xdr:col>
      <xdr:colOff>539750</xdr:colOff>
      <xdr:row>87</xdr:row>
      <xdr:rowOff>450850</xdr:rowOff>
    </xdr:to>
    <xdr:pic>
      <xdr:nvPicPr>
        <xdr:cNvPr id="10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10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87</xdr:row>
      <xdr:rowOff>231775</xdr:rowOff>
    </xdr:from>
    <xdr:to>
      <xdr:col>3</xdr:col>
      <xdr:colOff>539750</xdr:colOff>
      <xdr:row>87</xdr:row>
      <xdr:rowOff>450850</xdr:rowOff>
    </xdr:to>
    <xdr:pic>
      <xdr:nvPicPr>
        <xdr:cNvPr id="10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90</xdr:row>
      <xdr:rowOff>228600</xdr:rowOff>
    </xdr:from>
    <xdr:to>
      <xdr:col>3</xdr:col>
      <xdr:colOff>260350</xdr:colOff>
      <xdr:row>90</xdr:row>
      <xdr:rowOff>447675</xdr:rowOff>
    </xdr:to>
    <xdr:pic>
      <xdr:nvPicPr>
        <xdr:cNvPr id="10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90</xdr:row>
      <xdr:rowOff>231775</xdr:rowOff>
    </xdr:from>
    <xdr:to>
      <xdr:col>3</xdr:col>
      <xdr:colOff>539750</xdr:colOff>
      <xdr:row>90</xdr:row>
      <xdr:rowOff>450850</xdr:rowOff>
    </xdr:to>
    <xdr:pic>
      <xdr:nvPicPr>
        <xdr:cNvPr id="10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90</xdr:row>
      <xdr:rowOff>228600</xdr:rowOff>
    </xdr:from>
    <xdr:to>
      <xdr:col>3</xdr:col>
      <xdr:colOff>260350</xdr:colOff>
      <xdr:row>90</xdr:row>
      <xdr:rowOff>447675</xdr:rowOff>
    </xdr:to>
    <xdr:pic>
      <xdr:nvPicPr>
        <xdr:cNvPr id="10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90</xdr:row>
      <xdr:rowOff>231775</xdr:rowOff>
    </xdr:from>
    <xdr:to>
      <xdr:col>3</xdr:col>
      <xdr:colOff>539750</xdr:colOff>
      <xdr:row>90</xdr:row>
      <xdr:rowOff>450850</xdr:rowOff>
    </xdr:to>
    <xdr:pic>
      <xdr:nvPicPr>
        <xdr:cNvPr id="10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90</xdr:row>
      <xdr:rowOff>228600</xdr:rowOff>
    </xdr:from>
    <xdr:to>
      <xdr:col>3</xdr:col>
      <xdr:colOff>260350</xdr:colOff>
      <xdr:row>90</xdr:row>
      <xdr:rowOff>447675</xdr:rowOff>
    </xdr:to>
    <xdr:pic>
      <xdr:nvPicPr>
        <xdr:cNvPr id="10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90</xdr:row>
      <xdr:rowOff>231775</xdr:rowOff>
    </xdr:from>
    <xdr:to>
      <xdr:col>3</xdr:col>
      <xdr:colOff>539750</xdr:colOff>
      <xdr:row>90</xdr:row>
      <xdr:rowOff>450850</xdr:rowOff>
    </xdr:to>
    <xdr:pic>
      <xdr:nvPicPr>
        <xdr:cNvPr id="10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90</xdr:row>
      <xdr:rowOff>228600</xdr:rowOff>
    </xdr:from>
    <xdr:to>
      <xdr:col>3</xdr:col>
      <xdr:colOff>260350</xdr:colOff>
      <xdr:row>90</xdr:row>
      <xdr:rowOff>447675</xdr:rowOff>
    </xdr:to>
    <xdr:pic>
      <xdr:nvPicPr>
        <xdr:cNvPr id="1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90</xdr:row>
      <xdr:rowOff>231775</xdr:rowOff>
    </xdr:from>
    <xdr:to>
      <xdr:col>3</xdr:col>
      <xdr:colOff>539750</xdr:colOff>
      <xdr:row>90</xdr:row>
      <xdr:rowOff>450850</xdr:rowOff>
    </xdr:to>
    <xdr:pic>
      <xdr:nvPicPr>
        <xdr:cNvPr id="10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93</xdr:row>
      <xdr:rowOff>228600</xdr:rowOff>
    </xdr:from>
    <xdr:to>
      <xdr:col>3</xdr:col>
      <xdr:colOff>260350</xdr:colOff>
      <xdr:row>93</xdr:row>
      <xdr:rowOff>447675</xdr:rowOff>
    </xdr:to>
    <xdr:pic>
      <xdr:nvPicPr>
        <xdr:cNvPr id="10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93</xdr:row>
      <xdr:rowOff>231775</xdr:rowOff>
    </xdr:from>
    <xdr:to>
      <xdr:col>3</xdr:col>
      <xdr:colOff>539750</xdr:colOff>
      <xdr:row>93</xdr:row>
      <xdr:rowOff>450850</xdr:rowOff>
    </xdr:to>
    <xdr:pic>
      <xdr:nvPicPr>
        <xdr:cNvPr id="10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93</xdr:row>
      <xdr:rowOff>228600</xdr:rowOff>
    </xdr:from>
    <xdr:to>
      <xdr:col>3</xdr:col>
      <xdr:colOff>260350</xdr:colOff>
      <xdr:row>93</xdr:row>
      <xdr:rowOff>447675</xdr:rowOff>
    </xdr:to>
    <xdr:pic>
      <xdr:nvPicPr>
        <xdr:cNvPr id="10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93</xdr:row>
      <xdr:rowOff>231775</xdr:rowOff>
    </xdr:from>
    <xdr:to>
      <xdr:col>3</xdr:col>
      <xdr:colOff>539750</xdr:colOff>
      <xdr:row>93</xdr:row>
      <xdr:rowOff>450850</xdr:rowOff>
    </xdr:to>
    <xdr:pic>
      <xdr:nvPicPr>
        <xdr:cNvPr id="10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93</xdr:row>
      <xdr:rowOff>228600</xdr:rowOff>
    </xdr:from>
    <xdr:to>
      <xdr:col>3</xdr:col>
      <xdr:colOff>260350</xdr:colOff>
      <xdr:row>93</xdr:row>
      <xdr:rowOff>447675</xdr:rowOff>
    </xdr:to>
    <xdr:pic>
      <xdr:nvPicPr>
        <xdr:cNvPr id="1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93</xdr:row>
      <xdr:rowOff>231775</xdr:rowOff>
    </xdr:from>
    <xdr:to>
      <xdr:col>3</xdr:col>
      <xdr:colOff>539750</xdr:colOff>
      <xdr:row>93</xdr:row>
      <xdr:rowOff>450850</xdr:rowOff>
    </xdr:to>
    <xdr:pic>
      <xdr:nvPicPr>
        <xdr:cNvPr id="10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93</xdr:row>
      <xdr:rowOff>228600</xdr:rowOff>
    </xdr:from>
    <xdr:to>
      <xdr:col>3</xdr:col>
      <xdr:colOff>260350</xdr:colOff>
      <xdr:row>93</xdr:row>
      <xdr:rowOff>447675</xdr:rowOff>
    </xdr:to>
    <xdr:pic>
      <xdr:nvPicPr>
        <xdr:cNvPr id="10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93</xdr:row>
      <xdr:rowOff>231775</xdr:rowOff>
    </xdr:from>
    <xdr:to>
      <xdr:col>3</xdr:col>
      <xdr:colOff>539750</xdr:colOff>
      <xdr:row>93</xdr:row>
      <xdr:rowOff>450850</xdr:rowOff>
    </xdr:to>
    <xdr:pic>
      <xdr:nvPicPr>
        <xdr:cNvPr id="10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</xdr:row>
      <xdr:rowOff>228600</xdr:rowOff>
    </xdr:from>
    <xdr:to>
      <xdr:col>3</xdr:col>
      <xdr:colOff>260350</xdr:colOff>
      <xdr:row>96</xdr:row>
      <xdr:rowOff>447675</xdr:rowOff>
    </xdr:to>
    <xdr:pic>
      <xdr:nvPicPr>
        <xdr:cNvPr id="10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96</xdr:row>
      <xdr:rowOff>231775</xdr:rowOff>
    </xdr:from>
    <xdr:to>
      <xdr:col>3</xdr:col>
      <xdr:colOff>539750</xdr:colOff>
      <xdr:row>96</xdr:row>
      <xdr:rowOff>450850</xdr:rowOff>
    </xdr:to>
    <xdr:pic>
      <xdr:nvPicPr>
        <xdr:cNvPr id="10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</xdr:row>
      <xdr:rowOff>228600</xdr:rowOff>
    </xdr:from>
    <xdr:to>
      <xdr:col>3</xdr:col>
      <xdr:colOff>260350</xdr:colOff>
      <xdr:row>96</xdr:row>
      <xdr:rowOff>447675</xdr:rowOff>
    </xdr:to>
    <xdr:pic>
      <xdr:nvPicPr>
        <xdr:cNvPr id="10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96</xdr:row>
      <xdr:rowOff>231775</xdr:rowOff>
    </xdr:from>
    <xdr:to>
      <xdr:col>3</xdr:col>
      <xdr:colOff>539750</xdr:colOff>
      <xdr:row>96</xdr:row>
      <xdr:rowOff>450850</xdr:rowOff>
    </xdr:to>
    <xdr:pic>
      <xdr:nvPicPr>
        <xdr:cNvPr id="10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</xdr:row>
      <xdr:rowOff>228600</xdr:rowOff>
    </xdr:from>
    <xdr:to>
      <xdr:col>3</xdr:col>
      <xdr:colOff>260350</xdr:colOff>
      <xdr:row>96</xdr:row>
      <xdr:rowOff>447675</xdr:rowOff>
    </xdr:to>
    <xdr:pic>
      <xdr:nvPicPr>
        <xdr:cNvPr id="10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96</xdr:row>
      <xdr:rowOff>231775</xdr:rowOff>
    </xdr:from>
    <xdr:to>
      <xdr:col>3</xdr:col>
      <xdr:colOff>539750</xdr:colOff>
      <xdr:row>96</xdr:row>
      <xdr:rowOff>450850</xdr:rowOff>
    </xdr:to>
    <xdr:pic>
      <xdr:nvPicPr>
        <xdr:cNvPr id="10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</xdr:row>
      <xdr:rowOff>228600</xdr:rowOff>
    </xdr:from>
    <xdr:to>
      <xdr:col>3</xdr:col>
      <xdr:colOff>260350</xdr:colOff>
      <xdr:row>96</xdr:row>
      <xdr:rowOff>447675</xdr:rowOff>
    </xdr:to>
    <xdr:pic>
      <xdr:nvPicPr>
        <xdr:cNvPr id="10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96</xdr:row>
      <xdr:rowOff>231775</xdr:rowOff>
    </xdr:from>
    <xdr:to>
      <xdr:col>3</xdr:col>
      <xdr:colOff>539750</xdr:colOff>
      <xdr:row>96</xdr:row>
      <xdr:rowOff>450850</xdr:rowOff>
    </xdr:to>
    <xdr:pic>
      <xdr:nvPicPr>
        <xdr:cNvPr id="10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100</xdr:row>
      <xdr:rowOff>228600</xdr:rowOff>
    </xdr:from>
    <xdr:to>
      <xdr:col>3</xdr:col>
      <xdr:colOff>260350</xdr:colOff>
      <xdr:row>100</xdr:row>
      <xdr:rowOff>447675</xdr:rowOff>
    </xdr:to>
    <xdr:pic>
      <xdr:nvPicPr>
        <xdr:cNvPr id="10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100</xdr:row>
      <xdr:rowOff>231775</xdr:rowOff>
    </xdr:from>
    <xdr:to>
      <xdr:col>3</xdr:col>
      <xdr:colOff>539750</xdr:colOff>
      <xdr:row>100</xdr:row>
      <xdr:rowOff>450850</xdr:rowOff>
    </xdr:to>
    <xdr:pic>
      <xdr:nvPicPr>
        <xdr:cNvPr id="10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100</xdr:row>
      <xdr:rowOff>228600</xdr:rowOff>
    </xdr:from>
    <xdr:to>
      <xdr:col>3</xdr:col>
      <xdr:colOff>260350</xdr:colOff>
      <xdr:row>100</xdr:row>
      <xdr:rowOff>447675</xdr:rowOff>
    </xdr:to>
    <xdr:pic>
      <xdr:nvPicPr>
        <xdr:cNvPr id="10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100</xdr:row>
      <xdr:rowOff>231775</xdr:rowOff>
    </xdr:from>
    <xdr:to>
      <xdr:col>3</xdr:col>
      <xdr:colOff>539750</xdr:colOff>
      <xdr:row>100</xdr:row>
      <xdr:rowOff>450850</xdr:rowOff>
    </xdr:to>
    <xdr:pic>
      <xdr:nvPicPr>
        <xdr:cNvPr id="10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100</xdr:row>
      <xdr:rowOff>228600</xdr:rowOff>
    </xdr:from>
    <xdr:to>
      <xdr:col>3</xdr:col>
      <xdr:colOff>260350</xdr:colOff>
      <xdr:row>100</xdr:row>
      <xdr:rowOff>447675</xdr:rowOff>
    </xdr:to>
    <xdr:pic>
      <xdr:nvPicPr>
        <xdr:cNvPr id="10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100</xdr:row>
      <xdr:rowOff>231775</xdr:rowOff>
    </xdr:from>
    <xdr:to>
      <xdr:col>3</xdr:col>
      <xdr:colOff>539750</xdr:colOff>
      <xdr:row>100</xdr:row>
      <xdr:rowOff>450850</xdr:rowOff>
    </xdr:to>
    <xdr:pic>
      <xdr:nvPicPr>
        <xdr:cNvPr id="10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100</xdr:row>
      <xdr:rowOff>228600</xdr:rowOff>
    </xdr:from>
    <xdr:to>
      <xdr:col>3</xdr:col>
      <xdr:colOff>260350</xdr:colOff>
      <xdr:row>100</xdr:row>
      <xdr:rowOff>447675</xdr:rowOff>
    </xdr:to>
    <xdr:pic>
      <xdr:nvPicPr>
        <xdr:cNvPr id="10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100</xdr:row>
      <xdr:rowOff>231775</xdr:rowOff>
    </xdr:from>
    <xdr:to>
      <xdr:col>3</xdr:col>
      <xdr:colOff>539750</xdr:colOff>
      <xdr:row>100</xdr:row>
      <xdr:rowOff>450850</xdr:rowOff>
    </xdr:to>
    <xdr:pic>
      <xdr:nvPicPr>
        <xdr:cNvPr id="10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103</xdr:row>
      <xdr:rowOff>228600</xdr:rowOff>
    </xdr:from>
    <xdr:to>
      <xdr:col>3</xdr:col>
      <xdr:colOff>260350</xdr:colOff>
      <xdr:row>103</xdr:row>
      <xdr:rowOff>447675</xdr:rowOff>
    </xdr:to>
    <xdr:pic>
      <xdr:nvPicPr>
        <xdr:cNvPr id="10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103</xdr:row>
      <xdr:rowOff>231775</xdr:rowOff>
    </xdr:from>
    <xdr:to>
      <xdr:col>3</xdr:col>
      <xdr:colOff>539750</xdr:colOff>
      <xdr:row>103</xdr:row>
      <xdr:rowOff>450850</xdr:rowOff>
    </xdr:to>
    <xdr:pic>
      <xdr:nvPicPr>
        <xdr:cNvPr id="10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103</xdr:row>
      <xdr:rowOff>228600</xdr:rowOff>
    </xdr:from>
    <xdr:to>
      <xdr:col>3</xdr:col>
      <xdr:colOff>260350</xdr:colOff>
      <xdr:row>103</xdr:row>
      <xdr:rowOff>447675</xdr:rowOff>
    </xdr:to>
    <xdr:pic>
      <xdr:nvPicPr>
        <xdr:cNvPr id="10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103</xdr:row>
      <xdr:rowOff>231775</xdr:rowOff>
    </xdr:from>
    <xdr:to>
      <xdr:col>3</xdr:col>
      <xdr:colOff>539750</xdr:colOff>
      <xdr:row>103</xdr:row>
      <xdr:rowOff>450850</xdr:rowOff>
    </xdr:to>
    <xdr:pic>
      <xdr:nvPicPr>
        <xdr:cNvPr id="10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103</xdr:row>
      <xdr:rowOff>228600</xdr:rowOff>
    </xdr:from>
    <xdr:to>
      <xdr:col>3</xdr:col>
      <xdr:colOff>260350</xdr:colOff>
      <xdr:row>103</xdr:row>
      <xdr:rowOff>447675</xdr:rowOff>
    </xdr:to>
    <xdr:pic>
      <xdr:nvPicPr>
        <xdr:cNvPr id="1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103</xdr:row>
      <xdr:rowOff>231775</xdr:rowOff>
    </xdr:from>
    <xdr:to>
      <xdr:col>3</xdr:col>
      <xdr:colOff>539750</xdr:colOff>
      <xdr:row>103</xdr:row>
      <xdr:rowOff>450850</xdr:rowOff>
    </xdr:to>
    <xdr:pic>
      <xdr:nvPicPr>
        <xdr:cNvPr id="10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103</xdr:row>
      <xdr:rowOff>228600</xdr:rowOff>
    </xdr:from>
    <xdr:to>
      <xdr:col>3</xdr:col>
      <xdr:colOff>260350</xdr:colOff>
      <xdr:row>103</xdr:row>
      <xdr:rowOff>447675</xdr:rowOff>
    </xdr:to>
    <xdr:pic>
      <xdr:nvPicPr>
        <xdr:cNvPr id="10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103</xdr:row>
      <xdr:rowOff>231775</xdr:rowOff>
    </xdr:from>
    <xdr:to>
      <xdr:col>3</xdr:col>
      <xdr:colOff>539750</xdr:colOff>
      <xdr:row>103</xdr:row>
      <xdr:rowOff>450850</xdr:rowOff>
    </xdr:to>
    <xdr:pic>
      <xdr:nvPicPr>
        <xdr:cNvPr id="10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106</xdr:row>
      <xdr:rowOff>228600</xdr:rowOff>
    </xdr:from>
    <xdr:to>
      <xdr:col>3</xdr:col>
      <xdr:colOff>260350</xdr:colOff>
      <xdr:row>106</xdr:row>
      <xdr:rowOff>447675</xdr:rowOff>
    </xdr:to>
    <xdr:pic>
      <xdr:nvPicPr>
        <xdr:cNvPr id="10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106</xdr:row>
      <xdr:rowOff>231775</xdr:rowOff>
    </xdr:from>
    <xdr:to>
      <xdr:col>3</xdr:col>
      <xdr:colOff>539750</xdr:colOff>
      <xdr:row>106</xdr:row>
      <xdr:rowOff>450850</xdr:rowOff>
    </xdr:to>
    <xdr:pic>
      <xdr:nvPicPr>
        <xdr:cNvPr id="10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106</xdr:row>
      <xdr:rowOff>228600</xdr:rowOff>
    </xdr:from>
    <xdr:to>
      <xdr:col>3</xdr:col>
      <xdr:colOff>260350</xdr:colOff>
      <xdr:row>106</xdr:row>
      <xdr:rowOff>447675</xdr:rowOff>
    </xdr:to>
    <xdr:pic>
      <xdr:nvPicPr>
        <xdr:cNvPr id="10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106</xdr:row>
      <xdr:rowOff>231775</xdr:rowOff>
    </xdr:from>
    <xdr:to>
      <xdr:col>3</xdr:col>
      <xdr:colOff>539750</xdr:colOff>
      <xdr:row>106</xdr:row>
      <xdr:rowOff>450850</xdr:rowOff>
    </xdr:to>
    <xdr:pic>
      <xdr:nvPicPr>
        <xdr:cNvPr id="10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106</xdr:row>
      <xdr:rowOff>228600</xdr:rowOff>
    </xdr:from>
    <xdr:to>
      <xdr:col>3</xdr:col>
      <xdr:colOff>260350</xdr:colOff>
      <xdr:row>106</xdr:row>
      <xdr:rowOff>447675</xdr:rowOff>
    </xdr:to>
    <xdr:pic>
      <xdr:nvPicPr>
        <xdr:cNvPr id="10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106</xdr:row>
      <xdr:rowOff>231775</xdr:rowOff>
    </xdr:from>
    <xdr:to>
      <xdr:col>3</xdr:col>
      <xdr:colOff>539750</xdr:colOff>
      <xdr:row>106</xdr:row>
      <xdr:rowOff>450850</xdr:rowOff>
    </xdr:to>
    <xdr:pic>
      <xdr:nvPicPr>
        <xdr:cNvPr id="10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106</xdr:row>
      <xdr:rowOff>228600</xdr:rowOff>
    </xdr:from>
    <xdr:to>
      <xdr:col>3</xdr:col>
      <xdr:colOff>260350</xdr:colOff>
      <xdr:row>106</xdr:row>
      <xdr:rowOff>447675</xdr:rowOff>
    </xdr:to>
    <xdr:pic>
      <xdr:nvPicPr>
        <xdr:cNvPr id="10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106</xdr:row>
      <xdr:rowOff>231775</xdr:rowOff>
    </xdr:from>
    <xdr:to>
      <xdr:col>3</xdr:col>
      <xdr:colOff>539750</xdr:colOff>
      <xdr:row>106</xdr:row>
      <xdr:rowOff>450850</xdr:rowOff>
    </xdr:to>
    <xdr:pic>
      <xdr:nvPicPr>
        <xdr:cNvPr id="10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109</xdr:row>
      <xdr:rowOff>228600</xdr:rowOff>
    </xdr:from>
    <xdr:to>
      <xdr:col>3</xdr:col>
      <xdr:colOff>260350</xdr:colOff>
      <xdr:row>109</xdr:row>
      <xdr:rowOff>447675</xdr:rowOff>
    </xdr:to>
    <xdr:pic>
      <xdr:nvPicPr>
        <xdr:cNvPr id="10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109</xdr:row>
      <xdr:rowOff>231775</xdr:rowOff>
    </xdr:from>
    <xdr:to>
      <xdr:col>3</xdr:col>
      <xdr:colOff>539750</xdr:colOff>
      <xdr:row>109</xdr:row>
      <xdr:rowOff>450850</xdr:rowOff>
    </xdr:to>
    <xdr:pic>
      <xdr:nvPicPr>
        <xdr:cNvPr id="10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109</xdr:row>
      <xdr:rowOff>228600</xdr:rowOff>
    </xdr:from>
    <xdr:to>
      <xdr:col>3</xdr:col>
      <xdr:colOff>260350</xdr:colOff>
      <xdr:row>109</xdr:row>
      <xdr:rowOff>447675</xdr:rowOff>
    </xdr:to>
    <xdr:pic>
      <xdr:nvPicPr>
        <xdr:cNvPr id="10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109</xdr:row>
      <xdr:rowOff>231775</xdr:rowOff>
    </xdr:from>
    <xdr:to>
      <xdr:col>3</xdr:col>
      <xdr:colOff>539750</xdr:colOff>
      <xdr:row>109</xdr:row>
      <xdr:rowOff>450850</xdr:rowOff>
    </xdr:to>
    <xdr:pic>
      <xdr:nvPicPr>
        <xdr:cNvPr id="10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109</xdr:row>
      <xdr:rowOff>228600</xdr:rowOff>
    </xdr:from>
    <xdr:to>
      <xdr:col>3</xdr:col>
      <xdr:colOff>260350</xdr:colOff>
      <xdr:row>109</xdr:row>
      <xdr:rowOff>447675</xdr:rowOff>
    </xdr:to>
    <xdr:pic>
      <xdr:nvPicPr>
        <xdr:cNvPr id="10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109</xdr:row>
      <xdr:rowOff>231775</xdr:rowOff>
    </xdr:from>
    <xdr:to>
      <xdr:col>3</xdr:col>
      <xdr:colOff>539750</xdr:colOff>
      <xdr:row>109</xdr:row>
      <xdr:rowOff>450850</xdr:rowOff>
    </xdr:to>
    <xdr:pic>
      <xdr:nvPicPr>
        <xdr:cNvPr id="10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109</xdr:row>
      <xdr:rowOff>228600</xdr:rowOff>
    </xdr:from>
    <xdr:to>
      <xdr:col>3</xdr:col>
      <xdr:colOff>260350</xdr:colOff>
      <xdr:row>109</xdr:row>
      <xdr:rowOff>447675</xdr:rowOff>
    </xdr:to>
    <xdr:pic>
      <xdr:nvPicPr>
        <xdr:cNvPr id="11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109</xdr:row>
      <xdr:rowOff>231775</xdr:rowOff>
    </xdr:from>
    <xdr:to>
      <xdr:col>3</xdr:col>
      <xdr:colOff>539750</xdr:colOff>
      <xdr:row>109</xdr:row>
      <xdr:rowOff>450850</xdr:rowOff>
    </xdr:to>
    <xdr:pic>
      <xdr:nvPicPr>
        <xdr:cNvPr id="11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112</xdr:row>
      <xdr:rowOff>228600</xdr:rowOff>
    </xdr:from>
    <xdr:to>
      <xdr:col>3</xdr:col>
      <xdr:colOff>260350</xdr:colOff>
      <xdr:row>112</xdr:row>
      <xdr:rowOff>447675</xdr:rowOff>
    </xdr:to>
    <xdr:pic>
      <xdr:nvPicPr>
        <xdr:cNvPr id="11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112</xdr:row>
      <xdr:rowOff>231775</xdr:rowOff>
    </xdr:from>
    <xdr:to>
      <xdr:col>3</xdr:col>
      <xdr:colOff>539750</xdr:colOff>
      <xdr:row>112</xdr:row>
      <xdr:rowOff>450850</xdr:rowOff>
    </xdr:to>
    <xdr:pic>
      <xdr:nvPicPr>
        <xdr:cNvPr id="11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112</xdr:row>
      <xdr:rowOff>228600</xdr:rowOff>
    </xdr:from>
    <xdr:to>
      <xdr:col>3</xdr:col>
      <xdr:colOff>260350</xdr:colOff>
      <xdr:row>112</xdr:row>
      <xdr:rowOff>447675</xdr:rowOff>
    </xdr:to>
    <xdr:pic>
      <xdr:nvPicPr>
        <xdr:cNvPr id="11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112</xdr:row>
      <xdr:rowOff>231775</xdr:rowOff>
    </xdr:from>
    <xdr:to>
      <xdr:col>3</xdr:col>
      <xdr:colOff>539750</xdr:colOff>
      <xdr:row>112</xdr:row>
      <xdr:rowOff>450850</xdr:rowOff>
    </xdr:to>
    <xdr:pic>
      <xdr:nvPicPr>
        <xdr:cNvPr id="11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112</xdr:row>
      <xdr:rowOff>228600</xdr:rowOff>
    </xdr:from>
    <xdr:to>
      <xdr:col>3</xdr:col>
      <xdr:colOff>260350</xdr:colOff>
      <xdr:row>112</xdr:row>
      <xdr:rowOff>447675</xdr:rowOff>
    </xdr:to>
    <xdr:pic>
      <xdr:nvPicPr>
        <xdr:cNvPr id="1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112</xdr:row>
      <xdr:rowOff>231775</xdr:rowOff>
    </xdr:from>
    <xdr:to>
      <xdr:col>3</xdr:col>
      <xdr:colOff>539750</xdr:colOff>
      <xdr:row>112</xdr:row>
      <xdr:rowOff>450850</xdr:rowOff>
    </xdr:to>
    <xdr:pic>
      <xdr:nvPicPr>
        <xdr:cNvPr id="11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112</xdr:row>
      <xdr:rowOff>228600</xdr:rowOff>
    </xdr:from>
    <xdr:to>
      <xdr:col>3</xdr:col>
      <xdr:colOff>260350</xdr:colOff>
      <xdr:row>112</xdr:row>
      <xdr:rowOff>447675</xdr:rowOff>
    </xdr:to>
    <xdr:pic>
      <xdr:nvPicPr>
        <xdr:cNvPr id="11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112</xdr:row>
      <xdr:rowOff>231775</xdr:rowOff>
    </xdr:from>
    <xdr:to>
      <xdr:col>3</xdr:col>
      <xdr:colOff>539750</xdr:colOff>
      <xdr:row>112</xdr:row>
      <xdr:rowOff>450850</xdr:rowOff>
    </xdr:to>
    <xdr:pic>
      <xdr:nvPicPr>
        <xdr:cNvPr id="11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115</xdr:row>
      <xdr:rowOff>228600</xdr:rowOff>
    </xdr:from>
    <xdr:to>
      <xdr:col>3</xdr:col>
      <xdr:colOff>260350</xdr:colOff>
      <xdr:row>115</xdr:row>
      <xdr:rowOff>447675</xdr:rowOff>
    </xdr:to>
    <xdr:pic>
      <xdr:nvPicPr>
        <xdr:cNvPr id="11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115</xdr:row>
      <xdr:rowOff>231775</xdr:rowOff>
    </xdr:from>
    <xdr:to>
      <xdr:col>3</xdr:col>
      <xdr:colOff>539750</xdr:colOff>
      <xdr:row>115</xdr:row>
      <xdr:rowOff>450850</xdr:rowOff>
    </xdr:to>
    <xdr:pic>
      <xdr:nvPicPr>
        <xdr:cNvPr id="11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115</xdr:row>
      <xdr:rowOff>228600</xdr:rowOff>
    </xdr:from>
    <xdr:to>
      <xdr:col>3</xdr:col>
      <xdr:colOff>260350</xdr:colOff>
      <xdr:row>115</xdr:row>
      <xdr:rowOff>447675</xdr:rowOff>
    </xdr:to>
    <xdr:pic>
      <xdr:nvPicPr>
        <xdr:cNvPr id="11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115</xdr:row>
      <xdr:rowOff>231775</xdr:rowOff>
    </xdr:from>
    <xdr:to>
      <xdr:col>3</xdr:col>
      <xdr:colOff>539750</xdr:colOff>
      <xdr:row>115</xdr:row>
      <xdr:rowOff>450850</xdr:rowOff>
    </xdr:to>
    <xdr:pic>
      <xdr:nvPicPr>
        <xdr:cNvPr id="11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115</xdr:row>
      <xdr:rowOff>228600</xdr:rowOff>
    </xdr:from>
    <xdr:to>
      <xdr:col>3</xdr:col>
      <xdr:colOff>260350</xdr:colOff>
      <xdr:row>115</xdr:row>
      <xdr:rowOff>447675</xdr:rowOff>
    </xdr:to>
    <xdr:pic>
      <xdr:nvPicPr>
        <xdr:cNvPr id="11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115</xdr:row>
      <xdr:rowOff>231775</xdr:rowOff>
    </xdr:from>
    <xdr:to>
      <xdr:col>3</xdr:col>
      <xdr:colOff>539750</xdr:colOff>
      <xdr:row>115</xdr:row>
      <xdr:rowOff>450850</xdr:rowOff>
    </xdr:to>
    <xdr:pic>
      <xdr:nvPicPr>
        <xdr:cNvPr id="11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115</xdr:row>
      <xdr:rowOff>228600</xdr:rowOff>
    </xdr:from>
    <xdr:to>
      <xdr:col>3</xdr:col>
      <xdr:colOff>260350</xdr:colOff>
      <xdr:row>115</xdr:row>
      <xdr:rowOff>447675</xdr:rowOff>
    </xdr:to>
    <xdr:pic>
      <xdr:nvPicPr>
        <xdr:cNvPr id="11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115</xdr:row>
      <xdr:rowOff>231775</xdr:rowOff>
    </xdr:from>
    <xdr:to>
      <xdr:col>3</xdr:col>
      <xdr:colOff>539750</xdr:colOff>
      <xdr:row>115</xdr:row>
      <xdr:rowOff>450850</xdr:rowOff>
    </xdr:to>
    <xdr:pic>
      <xdr:nvPicPr>
        <xdr:cNvPr id="11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118</xdr:row>
      <xdr:rowOff>228600</xdr:rowOff>
    </xdr:from>
    <xdr:to>
      <xdr:col>3</xdr:col>
      <xdr:colOff>260350</xdr:colOff>
      <xdr:row>118</xdr:row>
      <xdr:rowOff>447675</xdr:rowOff>
    </xdr:to>
    <xdr:pic>
      <xdr:nvPicPr>
        <xdr:cNvPr id="11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118</xdr:row>
      <xdr:rowOff>231775</xdr:rowOff>
    </xdr:from>
    <xdr:to>
      <xdr:col>3</xdr:col>
      <xdr:colOff>539750</xdr:colOff>
      <xdr:row>118</xdr:row>
      <xdr:rowOff>450850</xdr:rowOff>
    </xdr:to>
    <xdr:pic>
      <xdr:nvPicPr>
        <xdr:cNvPr id="11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118</xdr:row>
      <xdr:rowOff>228600</xdr:rowOff>
    </xdr:from>
    <xdr:to>
      <xdr:col>3</xdr:col>
      <xdr:colOff>260350</xdr:colOff>
      <xdr:row>118</xdr:row>
      <xdr:rowOff>447675</xdr:rowOff>
    </xdr:to>
    <xdr:pic>
      <xdr:nvPicPr>
        <xdr:cNvPr id="11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118</xdr:row>
      <xdr:rowOff>231775</xdr:rowOff>
    </xdr:from>
    <xdr:to>
      <xdr:col>3</xdr:col>
      <xdr:colOff>539750</xdr:colOff>
      <xdr:row>118</xdr:row>
      <xdr:rowOff>450850</xdr:rowOff>
    </xdr:to>
    <xdr:pic>
      <xdr:nvPicPr>
        <xdr:cNvPr id="11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118</xdr:row>
      <xdr:rowOff>228600</xdr:rowOff>
    </xdr:from>
    <xdr:to>
      <xdr:col>3</xdr:col>
      <xdr:colOff>260350</xdr:colOff>
      <xdr:row>118</xdr:row>
      <xdr:rowOff>447675</xdr:rowOff>
    </xdr:to>
    <xdr:pic>
      <xdr:nvPicPr>
        <xdr:cNvPr id="11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118</xdr:row>
      <xdr:rowOff>231775</xdr:rowOff>
    </xdr:from>
    <xdr:to>
      <xdr:col>3</xdr:col>
      <xdr:colOff>539750</xdr:colOff>
      <xdr:row>118</xdr:row>
      <xdr:rowOff>450850</xdr:rowOff>
    </xdr:to>
    <xdr:pic>
      <xdr:nvPicPr>
        <xdr:cNvPr id="11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118</xdr:row>
      <xdr:rowOff>228600</xdr:rowOff>
    </xdr:from>
    <xdr:to>
      <xdr:col>3</xdr:col>
      <xdr:colOff>260350</xdr:colOff>
      <xdr:row>118</xdr:row>
      <xdr:rowOff>447675</xdr:rowOff>
    </xdr:to>
    <xdr:pic>
      <xdr:nvPicPr>
        <xdr:cNvPr id="11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118</xdr:row>
      <xdr:rowOff>231775</xdr:rowOff>
    </xdr:from>
    <xdr:to>
      <xdr:col>3</xdr:col>
      <xdr:colOff>539750</xdr:colOff>
      <xdr:row>118</xdr:row>
      <xdr:rowOff>450850</xdr:rowOff>
    </xdr:to>
    <xdr:pic>
      <xdr:nvPicPr>
        <xdr:cNvPr id="11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121</xdr:row>
      <xdr:rowOff>228600</xdr:rowOff>
    </xdr:from>
    <xdr:to>
      <xdr:col>3</xdr:col>
      <xdr:colOff>260350</xdr:colOff>
      <xdr:row>121</xdr:row>
      <xdr:rowOff>447675</xdr:rowOff>
    </xdr:to>
    <xdr:pic>
      <xdr:nvPicPr>
        <xdr:cNvPr id="11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121</xdr:row>
      <xdr:rowOff>231775</xdr:rowOff>
    </xdr:from>
    <xdr:to>
      <xdr:col>3</xdr:col>
      <xdr:colOff>539750</xdr:colOff>
      <xdr:row>121</xdr:row>
      <xdr:rowOff>450850</xdr:rowOff>
    </xdr:to>
    <xdr:pic>
      <xdr:nvPicPr>
        <xdr:cNvPr id="11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121</xdr:row>
      <xdr:rowOff>228600</xdr:rowOff>
    </xdr:from>
    <xdr:to>
      <xdr:col>3</xdr:col>
      <xdr:colOff>260350</xdr:colOff>
      <xdr:row>121</xdr:row>
      <xdr:rowOff>447675</xdr:rowOff>
    </xdr:to>
    <xdr:pic>
      <xdr:nvPicPr>
        <xdr:cNvPr id="11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121</xdr:row>
      <xdr:rowOff>231775</xdr:rowOff>
    </xdr:from>
    <xdr:to>
      <xdr:col>3</xdr:col>
      <xdr:colOff>539750</xdr:colOff>
      <xdr:row>121</xdr:row>
      <xdr:rowOff>450850</xdr:rowOff>
    </xdr:to>
    <xdr:pic>
      <xdr:nvPicPr>
        <xdr:cNvPr id="11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121</xdr:row>
      <xdr:rowOff>228600</xdr:rowOff>
    </xdr:from>
    <xdr:to>
      <xdr:col>3</xdr:col>
      <xdr:colOff>260350</xdr:colOff>
      <xdr:row>121</xdr:row>
      <xdr:rowOff>447675</xdr:rowOff>
    </xdr:to>
    <xdr:pic>
      <xdr:nvPicPr>
        <xdr:cNvPr id="1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121</xdr:row>
      <xdr:rowOff>231775</xdr:rowOff>
    </xdr:from>
    <xdr:to>
      <xdr:col>3</xdr:col>
      <xdr:colOff>539750</xdr:colOff>
      <xdr:row>121</xdr:row>
      <xdr:rowOff>450850</xdr:rowOff>
    </xdr:to>
    <xdr:pic>
      <xdr:nvPicPr>
        <xdr:cNvPr id="11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121</xdr:row>
      <xdr:rowOff>228600</xdr:rowOff>
    </xdr:from>
    <xdr:to>
      <xdr:col>3</xdr:col>
      <xdr:colOff>260350</xdr:colOff>
      <xdr:row>121</xdr:row>
      <xdr:rowOff>447675</xdr:rowOff>
    </xdr:to>
    <xdr:pic>
      <xdr:nvPicPr>
        <xdr:cNvPr id="11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121</xdr:row>
      <xdr:rowOff>231775</xdr:rowOff>
    </xdr:from>
    <xdr:to>
      <xdr:col>3</xdr:col>
      <xdr:colOff>539750</xdr:colOff>
      <xdr:row>121</xdr:row>
      <xdr:rowOff>450850</xdr:rowOff>
    </xdr:to>
    <xdr:pic>
      <xdr:nvPicPr>
        <xdr:cNvPr id="11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124</xdr:row>
      <xdr:rowOff>228600</xdr:rowOff>
    </xdr:from>
    <xdr:to>
      <xdr:col>3</xdr:col>
      <xdr:colOff>260350</xdr:colOff>
      <xdr:row>124</xdr:row>
      <xdr:rowOff>447675</xdr:rowOff>
    </xdr:to>
    <xdr:pic>
      <xdr:nvPicPr>
        <xdr:cNvPr id="11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124</xdr:row>
      <xdr:rowOff>231775</xdr:rowOff>
    </xdr:from>
    <xdr:to>
      <xdr:col>3</xdr:col>
      <xdr:colOff>539750</xdr:colOff>
      <xdr:row>124</xdr:row>
      <xdr:rowOff>450850</xdr:rowOff>
    </xdr:to>
    <xdr:pic>
      <xdr:nvPicPr>
        <xdr:cNvPr id="11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124</xdr:row>
      <xdr:rowOff>228600</xdr:rowOff>
    </xdr:from>
    <xdr:to>
      <xdr:col>3</xdr:col>
      <xdr:colOff>260350</xdr:colOff>
      <xdr:row>124</xdr:row>
      <xdr:rowOff>447675</xdr:rowOff>
    </xdr:to>
    <xdr:pic>
      <xdr:nvPicPr>
        <xdr:cNvPr id="11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124</xdr:row>
      <xdr:rowOff>231775</xdr:rowOff>
    </xdr:from>
    <xdr:to>
      <xdr:col>3</xdr:col>
      <xdr:colOff>539750</xdr:colOff>
      <xdr:row>124</xdr:row>
      <xdr:rowOff>450850</xdr:rowOff>
    </xdr:to>
    <xdr:pic>
      <xdr:nvPicPr>
        <xdr:cNvPr id="11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124</xdr:row>
      <xdr:rowOff>228600</xdr:rowOff>
    </xdr:from>
    <xdr:to>
      <xdr:col>3</xdr:col>
      <xdr:colOff>260350</xdr:colOff>
      <xdr:row>124</xdr:row>
      <xdr:rowOff>447675</xdr:rowOff>
    </xdr:to>
    <xdr:pic>
      <xdr:nvPicPr>
        <xdr:cNvPr id="11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124</xdr:row>
      <xdr:rowOff>231775</xdr:rowOff>
    </xdr:from>
    <xdr:to>
      <xdr:col>3</xdr:col>
      <xdr:colOff>539750</xdr:colOff>
      <xdr:row>124</xdr:row>
      <xdr:rowOff>450850</xdr:rowOff>
    </xdr:to>
    <xdr:pic>
      <xdr:nvPicPr>
        <xdr:cNvPr id="11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124</xdr:row>
      <xdr:rowOff>228600</xdr:rowOff>
    </xdr:from>
    <xdr:to>
      <xdr:col>3</xdr:col>
      <xdr:colOff>260350</xdr:colOff>
      <xdr:row>124</xdr:row>
      <xdr:rowOff>447675</xdr:rowOff>
    </xdr:to>
    <xdr:pic>
      <xdr:nvPicPr>
        <xdr:cNvPr id="11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124</xdr:row>
      <xdr:rowOff>231775</xdr:rowOff>
    </xdr:from>
    <xdr:to>
      <xdr:col>3</xdr:col>
      <xdr:colOff>539750</xdr:colOff>
      <xdr:row>124</xdr:row>
      <xdr:rowOff>450850</xdr:rowOff>
    </xdr:to>
    <xdr:pic>
      <xdr:nvPicPr>
        <xdr:cNvPr id="11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128</xdr:row>
      <xdr:rowOff>228600</xdr:rowOff>
    </xdr:from>
    <xdr:to>
      <xdr:col>3</xdr:col>
      <xdr:colOff>260350</xdr:colOff>
      <xdr:row>128</xdr:row>
      <xdr:rowOff>447675</xdr:rowOff>
    </xdr:to>
    <xdr:pic>
      <xdr:nvPicPr>
        <xdr:cNvPr id="11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128</xdr:row>
      <xdr:rowOff>231775</xdr:rowOff>
    </xdr:from>
    <xdr:to>
      <xdr:col>3</xdr:col>
      <xdr:colOff>539750</xdr:colOff>
      <xdr:row>128</xdr:row>
      <xdr:rowOff>450850</xdr:rowOff>
    </xdr:to>
    <xdr:pic>
      <xdr:nvPicPr>
        <xdr:cNvPr id="11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128</xdr:row>
      <xdr:rowOff>228600</xdr:rowOff>
    </xdr:from>
    <xdr:to>
      <xdr:col>3</xdr:col>
      <xdr:colOff>260350</xdr:colOff>
      <xdr:row>128</xdr:row>
      <xdr:rowOff>447675</xdr:rowOff>
    </xdr:to>
    <xdr:pic>
      <xdr:nvPicPr>
        <xdr:cNvPr id="11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128</xdr:row>
      <xdr:rowOff>231775</xdr:rowOff>
    </xdr:from>
    <xdr:to>
      <xdr:col>3</xdr:col>
      <xdr:colOff>539750</xdr:colOff>
      <xdr:row>128</xdr:row>
      <xdr:rowOff>450850</xdr:rowOff>
    </xdr:to>
    <xdr:pic>
      <xdr:nvPicPr>
        <xdr:cNvPr id="11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128</xdr:row>
      <xdr:rowOff>228600</xdr:rowOff>
    </xdr:from>
    <xdr:to>
      <xdr:col>3</xdr:col>
      <xdr:colOff>260350</xdr:colOff>
      <xdr:row>128</xdr:row>
      <xdr:rowOff>447675</xdr:rowOff>
    </xdr:to>
    <xdr:pic>
      <xdr:nvPicPr>
        <xdr:cNvPr id="11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128</xdr:row>
      <xdr:rowOff>231775</xdr:rowOff>
    </xdr:from>
    <xdr:to>
      <xdr:col>3</xdr:col>
      <xdr:colOff>539750</xdr:colOff>
      <xdr:row>128</xdr:row>
      <xdr:rowOff>450850</xdr:rowOff>
    </xdr:to>
    <xdr:pic>
      <xdr:nvPicPr>
        <xdr:cNvPr id="11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128</xdr:row>
      <xdr:rowOff>228600</xdr:rowOff>
    </xdr:from>
    <xdr:to>
      <xdr:col>3</xdr:col>
      <xdr:colOff>260350</xdr:colOff>
      <xdr:row>128</xdr:row>
      <xdr:rowOff>447675</xdr:rowOff>
    </xdr:to>
    <xdr:pic>
      <xdr:nvPicPr>
        <xdr:cNvPr id="11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128</xdr:row>
      <xdr:rowOff>231775</xdr:rowOff>
    </xdr:from>
    <xdr:to>
      <xdr:col>3</xdr:col>
      <xdr:colOff>539750</xdr:colOff>
      <xdr:row>128</xdr:row>
      <xdr:rowOff>450850</xdr:rowOff>
    </xdr:to>
    <xdr:pic>
      <xdr:nvPicPr>
        <xdr:cNvPr id="11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11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131</xdr:row>
      <xdr:rowOff>231775</xdr:rowOff>
    </xdr:from>
    <xdr:to>
      <xdr:col>3</xdr:col>
      <xdr:colOff>539750</xdr:colOff>
      <xdr:row>131</xdr:row>
      <xdr:rowOff>450850</xdr:rowOff>
    </xdr:to>
    <xdr:pic>
      <xdr:nvPicPr>
        <xdr:cNvPr id="11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11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131</xdr:row>
      <xdr:rowOff>231775</xdr:rowOff>
    </xdr:from>
    <xdr:to>
      <xdr:col>3</xdr:col>
      <xdr:colOff>539750</xdr:colOff>
      <xdr:row>131</xdr:row>
      <xdr:rowOff>450850</xdr:rowOff>
    </xdr:to>
    <xdr:pic>
      <xdr:nvPicPr>
        <xdr:cNvPr id="11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11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131</xdr:row>
      <xdr:rowOff>231775</xdr:rowOff>
    </xdr:from>
    <xdr:to>
      <xdr:col>3</xdr:col>
      <xdr:colOff>539750</xdr:colOff>
      <xdr:row>131</xdr:row>
      <xdr:rowOff>450850</xdr:rowOff>
    </xdr:to>
    <xdr:pic>
      <xdr:nvPicPr>
        <xdr:cNvPr id="11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11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131</xdr:row>
      <xdr:rowOff>231775</xdr:rowOff>
    </xdr:from>
    <xdr:to>
      <xdr:col>3</xdr:col>
      <xdr:colOff>539750</xdr:colOff>
      <xdr:row>131</xdr:row>
      <xdr:rowOff>450850</xdr:rowOff>
    </xdr:to>
    <xdr:pic>
      <xdr:nvPicPr>
        <xdr:cNvPr id="11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134</xdr:row>
      <xdr:rowOff>228600</xdr:rowOff>
    </xdr:from>
    <xdr:to>
      <xdr:col>3</xdr:col>
      <xdr:colOff>260350</xdr:colOff>
      <xdr:row>134</xdr:row>
      <xdr:rowOff>447675</xdr:rowOff>
    </xdr:to>
    <xdr:pic>
      <xdr:nvPicPr>
        <xdr:cNvPr id="11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134</xdr:row>
      <xdr:rowOff>231775</xdr:rowOff>
    </xdr:from>
    <xdr:to>
      <xdr:col>3</xdr:col>
      <xdr:colOff>539750</xdr:colOff>
      <xdr:row>134</xdr:row>
      <xdr:rowOff>450850</xdr:rowOff>
    </xdr:to>
    <xdr:pic>
      <xdr:nvPicPr>
        <xdr:cNvPr id="11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134</xdr:row>
      <xdr:rowOff>228600</xdr:rowOff>
    </xdr:from>
    <xdr:to>
      <xdr:col>3</xdr:col>
      <xdr:colOff>260350</xdr:colOff>
      <xdr:row>134</xdr:row>
      <xdr:rowOff>447675</xdr:rowOff>
    </xdr:to>
    <xdr:pic>
      <xdr:nvPicPr>
        <xdr:cNvPr id="11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134</xdr:row>
      <xdr:rowOff>231775</xdr:rowOff>
    </xdr:from>
    <xdr:to>
      <xdr:col>3</xdr:col>
      <xdr:colOff>539750</xdr:colOff>
      <xdr:row>134</xdr:row>
      <xdr:rowOff>450850</xdr:rowOff>
    </xdr:to>
    <xdr:pic>
      <xdr:nvPicPr>
        <xdr:cNvPr id="11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134</xdr:row>
      <xdr:rowOff>228600</xdr:rowOff>
    </xdr:from>
    <xdr:to>
      <xdr:col>3</xdr:col>
      <xdr:colOff>260350</xdr:colOff>
      <xdr:row>134</xdr:row>
      <xdr:rowOff>447675</xdr:rowOff>
    </xdr:to>
    <xdr:pic>
      <xdr:nvPicPr>
        <xdr:cNvPr id="11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134</xdr:row>
      <xdr:rowOff>231775</xdr:rowOff>
    </xdr:from>
    <xdr:to>
      <xdr:col>3</xdr:col>
      <xdr:colOff>539750</xdr:colOff>
      <xdr:row>134</xdr:row>
      <xdr:rowOff>450850</xdr:rowOff>
    </xdr:to>
    <xdr:pic>
      <xdr:nvPicPr>
        <xdr:cNvPr id="11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134</xdr:row>
      <xdr:rowOff>228600</xdr:rowOff>
    </xdr:from>
    <xdr:to>
      <xdr:col>3</xdr:col>
      <xdr:colOff>260350</xdr:colOff>
      <xdr:row>134</xdr:row>
      <xdr:rowOff>447675</xdr:rowOff>
    </xdr:to>
    <xdr:pic>
      <xdr:nvPicPr>
        <xdr:cNvPr id="11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134</xdr:row>
      <xdr:rowOff>231775</xdr:rowOff>
    </xdr:from>
    <xdr:to>
      <xdr:col>3</xdr:col>
      <xdr:colOff>539750</xdr:colOff>
      <xdr:row>134</xdr:row>
      <xdr:rowOff>450850</xdr:rowOff>
    </xdr:to>
    <xdr:pic>
      <xdr:nvPicPr>
        <xdr:cNvPr id="11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137</xdr:row>
      <xdr:rowOff>228600</xdr:rowOff>
    </xdr:from>
    <xdr:to>
      <xdr:col>3</xdr:col>
      <xdr:colOff>260350</xdr:colOff>
      <xdr:row>137</xdr:row>
      <xdr:rowOff>447675</xdr:rowOff>
    </xdr:to>
    <xdr:pic>
      <xdr:nvPicPr>
        <xdr:cNvPr id="11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137</xdr:row>
      <xdr:rowOff>231775</xdr:rowOff>
    </xdr:from>
    <xdr:to>
      <xdr:col>3</xdr:col>
      <xdr:colOff>539750</xdr:colOff>
      <xdr:row>137</xdr:row>
      <xdr:rowOff>450850</xdr:rowOff>
    </xdr:to>
    <xdr:pic>
      <xdr:nvPicPr>
        <xdr:cNvPr id="11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137</xdr:row>
      <xdr:rowOff>228600</xdr:rowOff>
    </xdr:from>
    <xdr:to>
      <xdr:col>3</xdr:col>
      <xdr:colOff>260350</xdr:colOff>
      <xdr:row>137</xdr:row>
      <xdr:rowOff>447675</xdr:rowOff>
    </xdr:to>
    <xdr:pic>
      <xdr:nvPicPr>
        <xdr:cNvPr id="11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137</xdr:row>
      <xdr:rowOff>231775</xdr:rowOff>
    </xdr:from>
    <xdr:to>
      <xdr:col>3</xdr:col>
      <xdr:colOff>539750</xdr:colOff>
      <xdr:row>137</xdr:row>
      <xdr:rowOff>450850</xdr:rowOff>
    </xdr:to>
    <xdr:pic>
      <xdr:nvPicPr>
        <xdr:cNvPr id="11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137</xdr:row>
      <xdr:rowOff>228600</xdr:rowOff>
    </xdr:from>
    <xdr:to>
      <xdr:col>3</xdr:col>
      <xdr:colOff>260350</xdr:colOff>
      <xdr:row>137</xdr:row>
      <xdr:rowOff>447675</xdr:rowOff>
    </xdr:to>
    <xdr:pic>
      <xdr:nvPicPr>
        <xdr:cNvPr id="11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137</xdr:row>
      <xdr:rowOff>231775</xdr:rowOff>
    </xdr:from>
    <xdr:to>
      <xdr:col>3</xdr:col>
      <xdr:colOff>539750</xdr:colOff>
      <xdr:row>137</xdr:row>
      <xdr:rowOff>450850</xdr:rowOff>
    </xdr:to>
    <xdr:pic>
      <xdr:nvPicPr>
        <xdr:cNvPr id="11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137</xdr:row>
      <xdr:rowOff>228600</xdr:rowOff>
    </xdr:from>
    <xdr:to>
      <xdr:col>3</xdr:col>
      <xdr:colOff>260350</xdr:colOff>
      <xdr:row>137</xdr:row>
      <xdr:rowOff>447675</xdr:rowOff>
    </xdr:to>
    <xdr:pic>
      <xdr:nvPicPr>
        <xdr:cNvPr id="11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137</xdr:row>
      <xdr:rowOff>231775</xdr:rowOff>
    </xdr:from>
    <xdr:to>
      <xdr:col>3</xdr:col>
      <xdr:colOff>539750</xdr:colOff>
      <xdr:row>137</xdr:row>
      <xdr:rowOff>450850</xdr:rowOff>
    </xdr:to>
    <xdr:pic>
      <xdr:nvPicPr>
        <xdr:cNvPr id="11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140</xdr:row>
      <xdr:rowOff>228600</xdr:rowOff>
    </xdr:from>
    <xdr:to>
      <xdr:col>3</xdr:col>
      <xdr:colOff>260350</xdr:colOff>
      <xdr:row>140</xdr:row>
      <xdr:rowOff>447675</xdr:rowOff>
    </xdr:to>
    <xdr:pic>
      <xdr:nvPicPr>
        <xdr:cNvPr id="11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140</xdr:row>
      <xdr:rowOff>231775</xdr:rowOff>
    </xdr:from>
    <xdr:to>
      <xdr:col>3</xdr:col>
      <xdr:colOff>539750</xdr:colOff>
      <xdr:row>140</xdr:row>
      <xdr:rowOff>450850</xdr:rowOff>
    </xdr:to>
    <xdr:pic>
      <xdr:nvPicPr>
        <xdr:cNvPr id="11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140</xdr:row>
      <xdr:rowOff>228600</xdr:rowOff>
    </xdr:from>
    <xdr:to>
      <xdr:col>3</xdr:col>
      <xdr:colOff>260350</xdr:colOff>
      <xdr:row>140</xdr:row>
      <xdr:rowOff>447675</xdr:rowOff>
    </xdr:to>
    <xdr:pic>
      <xdr:nvPicPr>
        <xdr:cNvPr id="11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140</xdr:row>
      <xdr:rowOff>231775</xdr:rowOff>
    </xdr:from>
    <xdr:to>
      <xdr:col>3</xdr:col>
      <xdr:colOff>539750</xdr:colOff>
      <xdr:row>140</xdr:row>
      <xdr:rowOff>450850</xdr:rowOff>
    </xdr:to>
    <xdr:pic>
      <xdr:nvPicPr>
        <xdr:cNvPr id="11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140</xdr:row>
      <xdr:rowOff>228600</xdr:rowOff>
    </xdr:from>
    <xdr:to>
      <xdr:col>3</xdr:col>
      <xdr:colOff>260350</xdr:colOff>
      <xdr:row>140</xdr:row>
      <xdr:rowOff>447675</xdr:rowOff>
    </xdr:to>
    <xdr:pic>
      <xdr:nvPicPr>
        <xdr:cNvPr id="11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140</xdr:row>
      <xdr:rowOff>231775</xdr:rowOff>
    </xdr:from>
    <xdr:to>
      <xdr:col>3</xdr:col>
      <xdr:colOff>539750</xdr:colOff>
      <xdr:row>140</xdr:row>
      <xdr:rowOff>450850</xdr:rowOff>
    </xdr:to>
    <xdr:pic>
      <xdr:nvPicPr>
        <xdr:cNvPr id="11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140</xdr:row>
      <xdr:rowOff>228600</xdr:rowOff>
    </xdr:from>
    <xdr:to>
      <xdr:col>3</xdr:col>
      <xdr:colOff>260350</xdr:colOff>
      <xdr:row>140</xdr:row>
      <xdr:rowOff>447675</xdr:rowOff>
    </xdr:to>
    <xdr:pic>
      <xdr:nvPicPr>
        <xdr:cNvPr id="11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140</xdr:row>
      <xdr:rowOff>231775</xdr:rowOff>
    </xdr:from>
    <xdr:to>
      <xdr:col>3</xdr:col>
      <xdr:colOff>539750</xdr:colOff>
      <xdr:row>140</xdr:row>
      <xdr:rowOff>450850</xdr:rowOff>
    </xdr:to>
    <xdr:pic>
      <xdr:nvPicPr>
        <xdr:cNvPr id="11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143</xdr:row>
      <xdr:rowOff>228600</xdr:rowOff>
    </xdr:from>
    <xdr:to>
      <xdr:col>3</xdr:col>
      <xdr:colOff>260350</xdr:colOff>
      <xdr:row>143</xdr:row>
      <xdr:rowOff>447675</xdr:rowOff>
    </xdr:to>
    <xdr:pic>
      <xdr:nvPicPr>
        <xdr:cNvPr id="11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143</xdr:row>
      <xdr:rowOff>231775</xdr:rowOff>
    </xdr:from>
    <xdr:to>
      <xdr:col>3</xdr:col>
      <xdr:colOff>539750</xdr:colOff>
      <xdr:row>143</xdr:row>
      <xdr:rowOff>450850</xdr:rowOff>
    </xdr:to>
    <xdr:pic>
      <xdr:nvPicPr>
        <xdr:cNvPr id="11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143</xdr:row>
      <xdr:rowOff>228600</xdr:rowOff>
    </xdr:from>
    <xdr:to>
      <xdr:col>3</xdr:col>
      <xdr:colOff>260350</xdr:colOff>
      <xdr:row>143</xdr:row>
      <xdr:rowOff>447675</xdr:rowOff>
    </xdr:to>
    <xdr:pic>
      <xdr:nvPicPr>
        <xdr:cNvPr id="11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143</xdr:row>
      <xdr:rowOff>231775</xdr:rowOff>
    </xdr:from>
    <xdr:to>
      <xdr:col>3</xdr:col>
      <xdr:colOff>539750</xdr:colOff>
      <xdr:row>143</xdr:row>
      <xdr:rowOff>450850</xdr:rowOff>
    </xdr:to>
    <xdr:pic>
      <xdr:nvPicPr>
        <xdr:cNvPr id="11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143</xdr:row>
      <xdr:rowOff>228600</xdr:rowOff>
    </xdr:from>
    <xdr:to>
      <xdr:col>3</xdr:col>
      <xdr:colOff>260350</xdr:colOff>
      <xdr:row>143</xdr:row>
      <xdr:rowOff>447675</xdr:rowOff>
    </xdr:to>
    <xdr:pic>
      <xdr:nvPicPr>
        <xdr:cNvPr id="11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143</xdr:row>
      <xdr:rowOff>231775</xdr:rowOff>
    </xdr:from>
    <xdr:to>
      <xdr:col>3</xdr:col>
      <xdr:colOff>539750</xdr:colOff>
      <xdr:row>143</xdr:row>
      <xdr:rowOff>450850</xdr:rowOff>
    </xdr:to>
    <xdr:pic>
      <xdr:nvPicPr>
        <xdr:cNvPr id="11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143</xdr:row>
      <xdr:rowOff>228600</xdr:rowOff>
    </xdr:from>
    <xdr:to>
      <xdr:col>3</xdr:col>
      <xdr:colOff>260350</xdr:colOff>
      <xdr:row>143</xdr:row>
      <xdr:rowOff>447675</xdr:rowOff>
    </xdr:to>
    <xdr:pic>
      <xdr:nvPicPr>
        <xdr:cNvPr id="11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143</xdr:row>
      <xdr:rowOff>231775</xdr:rowOff>
    </xdr:from>
    <xdr:to>
      <xdr:col>3</xdr:col>
      <xdr:colOff>539750</xdr:colOff>
      <xdr:row>143</xdr:row>
      <xdr:rowOff>450850</xdr:rowOff>
    </xdr:to>
    <xdr:pic>
      <xdr:nvPicPr>
        <xdr:cNvPr id="11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146</xdr:row>
      <xdr:rowOff>228600</xdr:rowOff>
    </xdr:from>
    <xdr:to>
      <xdr:col>3</xdr:col>
      <xdr:colOff>260350</xdr:colOff>
      <xdr:row>146</xdr:row>
      <xdr:rowOff>447675</xdr:rowOff>
    </xdr:to>
    <xdr:pic>
      <xdr:nvPicPr>
        <xdr:cNvPr id="11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146</xdr:row>
      <xdr:rowOff>231775</xdr:rowOff>
    </xdr:from>
    <xdr:to>
      <xdr:col>3</xdr:col>
      <xdr:colOff>539750</xdr:colOff>
      <xdr:row>146</xdr:row>
      <xdr:rowOff>450850</xdr:rowOff>
    </xdr:to>
    <xdr:pic>
      <xdr:nvPicPr>
        <xdr:cNvPr id="11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146</xdr:row>
      <xdr:rowOff>228600</xdr:rowOff>
    </xdr:from>
    <xdr:to>
      <xdr:col>3</xdr:col>
      <xdr:colOff>260350</xdr:colOff>
      <xdr:row>146</xdr:row>
      <xdr:rowOff>447675</xdr:rowOff>
    </xdr:to>
    <xdr:pic>
      <xdr:nvPicPr>
        <xdr:cNvPr id="11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146</xdr:row>
      <xdr:rowOff>231775</xdr:rowOff>
    </xdr:from>
    <xdr:to>
      <xdr:col>3</xdr:col>
      <xdr:colOff>539750</xdr:colOff>
      <xdr:row>146</xdr:row>
      <xdr:rowOff>450850</xdr:rowOff>
    </xdr:to>
    <xdr:pic>
      <xdr:nvPicPr>
        <xdr:cNvPr id="11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146</xdr:row>
      <xdr:rowOff>228600</xdr:rowOff>
    </xdr:from>
    <xdr:to>
      <xdr:col>3</xdr:col>
      <xdr:colOff>260350</xdr:colOff>
      <xdr:row>146</xdr:row>
      <xdr:rowOff>447675</xdr:rowOff>
    </xdr:to>
    <xdr:pic>
      <xdr:nvPicPr>
        <xdr:cNvPr id="11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146</xdr:row>
      <xdr:rowOff>231775</xdr:rowOff>
    </xdr:from>
    <xdr:to>
      <xdr:col>3</xdr:col>
      <xdr:colOff>539750</xdr:colOff>
      <xdr:row>146</xdr:row>
      <xdr:rowOff>450850</xdr:rowOff>
    </xdr:to>
    <xdr:pic>
      <xdr:nvPicPr>
        <xdr:cNvPr id="11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146</xdr:row>
      <xdr:rowOff>228600</xdr:rowOff>
    </xdr:from>
    <xdr:to>
      <xdr:col>3</xdr:col>
      <xdr:colOff>260350</xdr:colOff>
      <xdr:row>146</xdr:row>
      <xdr:rowOff>447675</xdr:rowOff>
    </xdr:to>
    <xdr:pic>
      <xdr:nvPicPr>
        <xdr:cNvPr id="11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146</xdr:row>
      <xdr:rowOff>231775</xdr:rowOff>
    </xdr:from>
    <xdr:to>
      <xdr:col>3</xdr:col>
      <xdr:colOff>539750</xdr:colOff>
      <xdr:row>146</xdr:row>
      <xdr:rowOff>450850</xdr:rowOff>
    </xdr:to>
    <xdr:pic>
      <xdr:nvPicPr>
        <xdr:cNvPr id="11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149</xdr:row>
      <xdr:rowOff>228600</xdr:rowOff>
    </xdr:from>
    <xdr:to>
      <xdr:col>3</xdr:col>
      <xdr:colOff>260350</xdr:colOff>
      <xdr:row>149</xdr:row>
      <xdr:rowOff>447675</xdr:rowOff>
    </xdr:to>
    <xdr:pic>
      <xdr:nvPicPr>
        <xdr:cNvPr id="11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149</xdr:row>
      <xdr:rowOff>231775</xdr:rowOff>
    </xdr:from>
    <xdr:to>
      <xdr:col>3</xdr:col>
      <xdr:colOff>539750</xdr:colOff>
      <xdr:row>149</xdr:row>
      <xdr:rowOff>450850</xdr:rowOff>
    </xdr:to>
    <xdr:pic>
      <xdr:nvPicPr>
        <xdr:cNvPr id="11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149</xdr:row>
      <xdr:rowOff>228600</xdr:rowOff>
    </xdr:from>
    <xdr:to>
      <xdr:col>3</xdr:col>
      <xdr:colOff>260350</xdr:colOff>
      <xdr:row>149</xdr:row>
      <xdr:rowOff>447675</xdr:rowOff>
    </xdr:to>
    <xdr:pic>
      <xdr:nvPicPr>
        <xdr:cNvPr id="12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149</xdr:row>
      <xdr:rowOff>231775</xdr:rowOff>
    </xdr:from>
    <xdr:to>
      <xdr:col>3</xdr:col>
      <xdr:colOff>539750</xdr:colOff>
      <xdr:row>149</xdr:row>
      <xdr:rowOff>450850</xdr:rowOff>
    </xdr:to>
    <xdr:pic>
      <xdr:nvPicPr>
        <xdr:cNvPr id="12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149</xdr:row>
      <xdr:rowOff>228600</xdr:rowOff>
    </xdr:from>
    <xdr:to>
      <xdr:col>3</xdr:col>
      <xdr:colOff>260350</xdr:colOff>
      <xdr:row>149</xdr:row>
      <xdr:rowOff>447675</xdr:rowOff>
    </xdr:to>
    <xdr:pic>
      <xdr:nvPicPr>
        <xdr:cNvPr id="12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149</xdr:row>
      <xdr:rowOff>231775</xdr:rowOff>
    </xdr:from>
    <xdr:to>
      <xdr:col>3</xdr:col>
      <xdr:colOff>539750</xdr:colOff>
      <xdr:row>149</xdr:row>
      <xdr:rowOff>450850</xdr:rowOff>
    </xdr:to>
    <xdr:pic>
      <xdr:nvPicPr>
        <xdr:cNvPr id="12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149</xdr:row>
      <xdr:rowOff>228600</xdr:rowOff>
    </xdr:from>
    <xdr:to>
      <xdr:col>3</xdr:col>
      <xdr:colOff>260350</xdr:colOff>
      <xdr:row>149</xdr:row>
      <xdr:rowOff>447675</xdr:rowOff>
    </xdr:to>
    <xdr:pic>
      <xdr:nvPicPr>
        <xdr:cNvPr id="12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149</xdr:row>
      <xdr:rowOff>231775</xdr:rowOff>
    </xdr:from>
    <xdr:to>
      <xdr:col>3</xdr:col>
      <xdr:colOff>539750</xdr:colOff>
      <xdr:row>149</xdr:row>
      <xdr:rowOff>450850</xdr:rowOff>
    </xdr:to>
    <xdr:pic>
      <xdr:nvPicPr>
        <xdr:cNvPr id="12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152</xdr:row>
      <xdr:rowOff>228600</xdr:rowOff>
    </xdr:from>
    <xdr:to>
      <xdr:col>3</xdr:col>
      <xdr:colOff>260350</xdr:colOff>
      <xdr:row>152</xdr:row>
      <xdr:rowOff>447675</xdr:rowOff>
    </xdr:to>
    <xdr:pic>
      <xdr:nvPicPr>
        <xdr:cNvPr id="12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152</xdr:row>
      <xdr:rowOff>231775</xdr:rowOff>
    </xdr:from>
    <xdr:to>
      <xdr:col>3</xdr:col>
      <xdr:colOff>539750</xdr:colOff>
      <xdr:row>152</xdr:row>
      <xdr:rowOff>450850</xdr:rowOff>
    </xdr:to>
    <xdr:pic>
      <xdr:nvPicPr>
        <xdr:cNvPr id="12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152</xdr:row>
      <xdr:rowOff>228600</xdr:rowOff>
    </xdr:from>
    <xdr:to>
      <xdr:col>3</xdr:col>
      <xdr:colOff>260350</xdr:colOff>
      <xdr:row>152</xdr:row>
      <xdr:rowOff>447675</xdr:rowOff>
    </xdr:to>
    <xdr:pic>
      <xdr:nvPicPr>
        <xdr:cNvPr id="12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152</xdr:row>
      <xdr:rowOff>231775</xdr:rowOff>
    </xdr:from>
    <xdr:to>
      <xdr:col>3</xdr:col>
      <xdr:colOff>539750</xdr:colOff>
      <xdr:row>152</xdr:row>
      <xdr:rowOff>450850</xdr:rowOff>
    </xdr:to>
    <xdr:pic>
      <xdr:nvPicPr>
        <xdr:cNvPr id="12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152</xdr:row>
      <xdr:rowOff>228600</xdr:rowOff>
    </xdr:from>
    <xdr:to>
      <xdr:col>3</xdr:col>
      <xdr:colOff>260350</xdr:colOff>
      <xdr:row>152</xdr:row>
      <xdr:rowOff>447675</xdr:rowOff>
    </xdr:to>
    <xdr:pic>
      <xdr:nvPicPr>
        <xdr:cNvPr id="12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152</xdr:row>
      <xdr:rowOff>231775</xdr:rowOff>
    </xdr:from>
    <xdr:to>
      <xdr:col>3</xdr:col>
      <xdr:colOff>539750</xdr:colOff>
      <xdr:row>152</xdr:row>
      <xdr:rowOff>450850</xdr:rowOff>
    </xdr:to>
    <xdr:pic>
      <xdr:nvPicPr>
        <xdr:cNvPr id="12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152</xdr:row>
      <xdr:rowOff>228600</xdr:rowOff>
    </xdr:from>
    <xdr:to>
      <xdr:col>3</xdr:col>
      <xdr:colOff>260350</xdr:colOff>
      <xdr:row>152</xdr:row>
      <xdr:rowOff>447675</xdr:rowOff>
    </xdr:to>
    <xdr:pic>
      <xdr:nvPicPr>
        <xdr:cNvPr id="12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152</xdr:row>
      <xdr:rowOff>231775</xdr:rowOff>
    </xdr:from>
    <xdr:to>
      <xdr:col>3</xdr:col>
      <xdr:colOff>539750</xdr:colOff>
      <xdr:row>152</xdr:row>
      <xdr:rowOff>450850</xdr:rowOff>
    </xdr:to>
    <xdr:pic>
      <xdr:nvPicPr>
        <xdr:cNvPr id="12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155</xdr:row>
      <xdr:rowOff>228600</xdr:rowOff>
    </xdr:from>
    <xdr:to>
      <xdr:col>3</xdr:col>
      <xdr:colOff>260350</xdr:colOff>
      <xdr:row>155</xdr:row>
      <xdr:rowOff>447675</xdr:rowOff>
    </xdr:to>
    <xdr:pic>
      <xdr:nvPicPr>
        <xdr:cNvPr id="12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155</xdr:row>
      <xdr:rowOff>231775</xdr:rowOff>
    </xdr:from>
    <xdr:to>
      <xdr:col>3</xdr:col>
      <xdr:colOff>539750</xdr:colOff>
      <xdr:row>155</xdr:row>
      <xdr:rowOff>450850</xdr:rowOff>
    </xdr:to>
    <xdr:pic>
      <xdr:nvPicPr>
        <xdr:cNvPr id="12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155</xdr:row>
      <xdr:rowOff>228600</xdr:rowOff>
    </xdr:from>
    <xdr:to>
      <xdr:col>3</xdr:col>
      <xdr:colOff>260350</xdr:colOff>
      <xdr:row>155</xdr:row>
      <xdr:rowOff>447675</xdr:rowOff>
    </xdr:to>
    <xdr:pic>
      <xdr:nvPicPr>
        <xdr:cNvPr id="12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155</xdr:row>
      <xdr:rowOff>231775</xdr:rowOff>
    </xdr:from>
    <xdr:to>
      <xdr:col>3</xdr:col>
      <xdr:colOff>539750</xdr:colOff>
      <xdr:row>155</xdr:row>
      <xdr:rowOff>450850</xdr:rowOff>
    </xdr:to>
    <xdr:pic>
      <xdr:nvPicPr>
        <xdr:cNvPr id="12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155</xdr:row>
      <xdr:rowOff>228600</xdr:rowOff>
    </xdr:from>
    <xdr:to>
      <xdr:col>3</xdr:col>
      <xdr:colOff>260350</xdr:colOff>
      <xdr:row>155</xdr:row>
      <xdr:rowOff>447675</xdr:rowOff>
    </xdr:to>
    <xdr:pic>
      <xdr:nvPicPr>
        <xdr:cNvPr id="12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155</xdr:row>
      <xdr:rowOff>231775</xdr:rowOff>
    </xdr:from>
    <xdr:to>
      <xdr:col>3</xdr:col>
      <xdr:colOff>539750</xdr:colOff>
      <xdr:row>155</xdr:row>
      <xdr:rowOff>450850</xdr:rowOff>
    </xdr:to>
    <xdr:pic>
      <xdr:nvPicPr>
        <xdr:cNvPr id="12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155</xdr:row>
      <xdr:rowOff>228600</xdr:rowOff>
    </xdr:from>
    <xdr:to>
      <xdr:col>3</xdr:col>
      <xdr:colOff>260350</xdr:colOff>
      <xdr:row>155</xdr:row>
      <xdr:rowOff>447675</xdr:rowOff>
    </xdr:to>
    <xdr:pic>
      <xdr:nvPicPr>
        <xdr:cNvPr id="12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155</xdr:row>
      <xdr:rowOff>231775</xdr:rowOff>
    </xdr:from>
    <xdr:to>
      <xdr:col>3</xdr:col>
      <xdr:colOff>539750</xdr:colOff>
      <xdr:row>155</xdr:row>
      <xdr:rowOff>450850</xdr:rowOff>
    </xdr:to>
    <xdr:pic>
      <xdr:nvPicPr>
        <xdr:cNvPr id="12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158</xdr:row>
      <xdr:rowOff>228600</xdr:rowOff>
    </xdr:from>
    <xdr:to>
      <xdr:col>3</xdr:col>
      <xdr:colOff>260350</xdr:colOff>
      <xdr:row>158</xdr:row>
      <xdr:rowOff>447675</xdr:rowOff>
    </xdr:to>
    <xdr:pic>
      <xdr:nvPicPr>
        <xdr:cNvPr id="12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158</xdr:row>
      <xdr:rowOff>231775</xdr:rowOff>
    </xdr:from>
    <xdr:to>
      <xdr:col>3</xdr:col>
      <xdr:colOff>539750</xdr:colOff>
      <xdr:row>158</xdr:row>
      <xdr:rowOff>450850</xdr:rowOff>
    </xdr:to>
    <xdr:pic>
      <xdr:nvPicPr>
        <xdr:cNvPr id="12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158</xdr:row>
      <xdr:rowOff>228600</xdr:rowOff>
    </xdr:from>
    <xdr:to>
      <xdr:col>3</xdr:col>
      <xdr:colOff>260350</xdr:colOff>
      <xdr:row>158</xdr:row>
      <xdr:rowOff>447675</xdr:rowOff>
    </xdr:to>
    <xdr:pic>
      <xdr:nvPicPr>
        <xdr:cNvPr id="12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158</xdr:row>
      <xdr:rowOff>231775</xdr:rowOff>
    </xdr:from>
    <xdr:to>
      <xdr:col>3</xdr:col>
      <xdr:colOff>539750</xdr:colOff>
      <xdr:row>158</xdr:row>
      <xdr:rowOff>450850</xdr:rowOff>
    </xdr:to>
    <xdr:pic>
      <xdr:nvPicPr>
        <xdr:cNvPr id="12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158</xdr:row>
      <xdr:rowOff>228600</xdr:rowOff>
    </xdr:from>
    <xdr:to>
      <xdr:col>3</xdr:col>
      <xdr:colOff>260350</xdr:colOff>
      <xdr:row>158</xdr:row>
      <xdr:rowOff>447675</xdr:rowOff>
    </xdr:to>
    <xdr:pic>
      <xdr:nvPicPr>
        <xdr:cNvPr id="12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158</xdr:row>
      <xdr:rowOff>231775</xdr:rowOff>
    </xdr:from>
    <xdr:to>
      <xdr:col>3</xdr:col>
      <xdr:colOff>539750</xdr:colOff>
      <xdr:row>158</xdr:row>
      <xdr:rowOff>450850</xdr:rowOff>
    </xdr:to>
    <xdr:pic>
      <xdr:nvPicPr>
        <xdr:cNvPr id="12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158</xdr:row>
      <xdr:rowOff>228600</xdr:rowOff>
    </xdr:from>
    <xdr:to>
      <xdr:col>3</xdr:col>
      <xdr:colOff>260350</xdr:colOff>
      <xdr:row>158</xdr:row>
      <xdr:rowOff>447675</xdr:rowOff>
    </xdr:to>
    <xdr:pic>
      <xdr:nvPicPr>
        <xdr:cNvPr id="12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158</xdr:row>
      <xdr:rowOff>231775</xdr:rowOff>
    </xdr:from>
    <xdr:to>
      <xdr:col>3</xdr:col>
      <xdr:colOff>539750</xdr:colOff>
      <xdr:row>158</xdr:row>
      <xdr:rowOff>450850</xdr:rowOff>
    </xdr:to>
    <xdr:pic>
      <xdr:nvPicPr>
        <xdr:cNvPr id="12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161</xdr:row>
      <xdr:rowOff>228600</xdr:rowOff>
    </xdr:from>
    <xdr:to>
      <xdr:col>3</xdr:col>
      <xdr:colOff>260350</xdr:colOff>
      <xdr:row>161</xdr:row>
      <xdr:rowOff>447675</xdr:rowOff>
    </xdr:to>
    <xdr:pic>
      <xdr:nvPicPr>
        <xdr:cNvPr id="12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161</xdr:row>
      <xdr:rowOff>231775</xdr:rowOff>
    </xdr:from>
    <xdr:to>
      <xdr:col>3</xdr:col>
      <xdr:colOff>539750</xdr:colOff>
      <xdr:row>161</xdr:row>
      <xdr:rowOff>450850</xdr:rowOff>
    </xdr:to>
    <xdr:pic>
      <xdr:nvPicPr>
        <xdr:cNvPr id="12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161</xdr:row>
      <xdr:rowOff>228600</xdr:rowOff>
    </xdr:from>
    <xdr:to>
      <xdr:col>3</xdr:col>
      <xdr:colOff>260350</xdr:colOff>
      <xdr:row>161</xdr:row>
      <xdr:rowOff>447675</xdr:rowOff>
    </xdr:to>
    <xdr:pic>
      <xdr:nvPicPr>
        <xdr:cNvPr id="12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161</xdr:row>
      <xdr:rowOff>231775</xdr:rowOff>
    </xdr:from>
    <xdr:to>
      <xdr:col>3</xdr:col>
      <xdr:colOff>539750</xdr:colOff>
      <xdr:row>161</xdr:row>
      <xdr:rowOff>450850</xdr:rowOff>
    </xdr:to>
    <xdr:pic>
      <xdr:nvPicPr>
        <xdr:cNvPr id="12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161</xdr:row>
      <xdr:rowOff>228600</xdr:rowOff>
    </xdr:from>
    <xdr:to>
      <xdr:col>3</xdr:col>
      <xdr:colOff>260350</xdr:colOff>
      <xdr:row>161</xdr:row>
      <xdr:rowOff>447675</xdr:rowOff>
    </xdr:to>
    <xdr:pic>
      <xdr:nvPicPr>
        <xdr:cNvPr id="12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161</xdr:row>
      <xdr:rowOff>231775</xdr:rowOff>
    </xdr:from>
    <xdr:to>
      <xdr:col>3</xdr:col>
      <xdr:colOff>539750</xdr:colOff>
      <xdr:row>161</xdr:row>
      <xdr:rowOff>450850</xdr:rowOff>
    </xdr:to>
    <xdr:pic>
      <xdr:nvPicPr>
        <xdr:cNvPr id="12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161</xdr:row>
      <xdr:rowOff>228600</xdr:rowOff>
    </xdr:from>
    <xdr:to>
      <xdr:col>3</xdr:col>
      <xdr:colOff>260350</xdr:colOff>
      <xdr:row>161</xdr:row>
      <xdr:rowOff>447675</xdr:rowOff>
    </xdr:to>
    <xdr:pic>
      <xdr:nvPicPr>
        <xdr:cNvPr id="12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161</xdr:row>
      <xdr:rowOff>231775</xdr:rowOff>
    </xdr:from>
    <xdr:to>
      <xdr:col>3</xdr:col>
      <xdr:colOff>539750</xdr:colOff>
      <xdr:row>161</xdr:row>
      <xdr:rowOff>450850</xdr:rowOff>
    </xdr:to>
    <xdr:pic>
      <xdr:nvPicPr>
        <xdr:cNvPr id="12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164</xdr:row>
      <xdr:rowOff>228600</xdr:rowOff>
    </xdr:from>
    <xdr:to>
      <xdr:col>3</xdr:col>
      <xdr:colOff>260350</xdr:colOff>
      <xdr:row>164</xdr:row>
      <xdr:rowOff>447675</xdr:rowOff>
    </xdr:to>
    <xdr:pic>
      <xdr:nvPicPr>
        <xdr:cNvPr id="12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164</xdr:row>
      <xdr:rowOff>231775</xdr:rowOff>
    </xdr:from>
    <xdr:to>
      <xdr:col>3</xdr:col>
      <xdr:colOff>539750</xdr:colOff>
      <xdr:row>164</xdr:row>
      <xdr:rowOff>450850</xdr:rowOff>
    </xdr:to>
    <xdr:pic>
      <xdr:nvPicPr>
        <xdr:cNvPr id="12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164</xdr:row>
      <xdr:rowOff>228600</xdr:rowOff>
    </xdr:from>
    <xdr:to>
      <xdr:col>3</xdr:col>
      <xdr:colOff>260350</xdr:colOff>
      <xdr:row>164</xdr:row>
      <xdr:rowOff>447675</xdr:rowOff>
    </xdr:to>
    <xdr:pic>
      <xdr:nvPicPr>
        <xdr:cNvPr id="12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164</xdr:row>
      <xdr:rowOff>231775</xdr:rowOff>
    </xdr:from>
    <xdr:to>
      <xdr:col>3</xdr:col>
      <xdr:colOff>539750</xdr:colOff>
      <xdr:row>164</xdr:row>
      <xdr:rowOff>450850</xdr:rowOff>
    </xdr:to>
    <xdr:pic>
      <xdr:nvPicPr>
        <xdr:cNvPr id="12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164</xdr:row>
      <xdr:rowOff>228600</xdr:rowOff>
    </xdr:from>
    <xdr:to>
      <xdr:col>3</xdr:col>
      <xdr:colOff>260350</xdr:colOff>
      <xdr:row>164</xdr:row>
      <xdr:rowOff>447675</xdr:rowOff>
    </xdr:to>
    <xdr:pic>
      <xdr:nvPicPr>
        <xdr:cNvPr id="12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164</xdr:row>
      <xdr:rowOff>231775</xdr:rowOff>
    </xdr:from>
    <xdr:to>
      <xdr:col>3</xdr:col>
      <xdr:colOff>539750</xdr:colOff>
      <xdr:row>164</xdr:row>
      <xdr:rowOff>450850</xdr:rowOff>
    </xdr:to>
    <xdr:pic>
      <xdr:nvPicPr>
        <xdr:cNvPr id="12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164</xdr:row>
      <xdr:rowOff>228600</xdr:rowOff>
    </xdr:from>
    <xdr:to>
      <xdr:col>3</xdr:col>
      <xdr:colOff>260350</xdr:colOff>
      <xdr:row>164</xdr:row>
      <xdr:rowOff>447675</xdr:rowOff>
    </xdr:to>
    <xdr:pic>
      <xdr:nvPicPr>
        <xdr:cNvPr id="12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164</xdr:row>
      <xdr:rowOff>231775</xdr:rowOff>
    </xdr:from>
    <xdr:to>
      <xdr:col>3</xdr:col>
      <xdr:colOff>539750</xdr:colOff>
      <xdr:row>164</xdr:row>
      <xdr:rowOff>450850</xdr:rowOff>
    </xdr:to>
    <xdr:pic>
      <xdr:nvPicPr>
        <xdr:cNvPr id="12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168</xdr:row>
      <xdr:rowOff>228600</xdr:rowOff>
    </xdr:from>
    <xdr:to>
      <xdr:col>3</xdr:col>
      <xdr:colOff>260350</xdr:colOff>
      <xdr:row>168</xdr:row>
      <xdr:rowOff>447675</xdr:rowOff>
    </xdr:to>
    <xdr:pic>
      <xdr:nvPicPr>
        <xdr:cNvPr id="12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168</xdr:row>
      <xdr:rowOff>231775</xdr:rowOff>
    </xdr:from>
    <xdr:to>
      <xdr:col>3</xdr:col>
      <xdr:colOff>539750</xdr:colOff>
      <xdr:row>168</xdr:row>
      <xdr:rowOff>450850</xdr:rowOff>
    </xdr:to>
    <xdr:pic>
      <xdr:nvPicPr>
        <xdr:cNvPr id="12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168</xdr:row>
      <xdr:rowOff>228600</xdr:rowOff>
    </xdr:from>
    <xdr:to>
      <xdr:col>3</xdr:col>
      <xdr:colOff>260350</xdr:colOff>
      <xdr:row>168</xdr:row>
      <xdr:rowOff>447675</xdr:rowOff>
    </xdr:to>
    <xdr:pic>
      <xdr:nvPicPr>
        <xdr:cNvPr id="12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168</xdr:row>
      <xdr:rowOff>231775</xdr:rowOff>
    </xdr:from>
    <xdr:to>
      <xdr:col>3</xdr:col>
      <xdr:colOff>539750</xdr:colOff>
      <xdr:row>168</xdr:row>
      <xdr:rowOff>450850</xdr:rowOff>
    </xdr:to>
    <xdr:pic>
      <xdr:nvPicPr>
        <xdr:cNvPr id="12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168</xdr:row>
      <xdr:rowOff>228600</xdr:rowOff>
    </xdr:from>
    <xdr:to>
      <xdr:col>3</xdr:col>
      <xdr:colOff>260350</xdr:colOff>
      <xdr:row>168</xdr:row>
      <xdr:rowOff>447675</xdr:rowOff>
    </xdr:to>
    <xdr:pic>
      <xdr:nvPicPr>
        <xdr:cNvPr id="12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168</xdr:row>
      <xdr:rowOff>231775</xdr:rowOff>
    </xdr:from>
    <xdr:to>
      <xdr:col>3</xdr:col>
      <xdr:colOff>539750</xdr:colOff>
      <xdr:row>168</xdr:row>
      <xdr:rowOff>450850</xdr:rowOff>
    </xdr:to>
    <xdr:pic>
      <xdr:nvPicPr>
        <xdr:cNvPr id="12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168</xdr:row>
      <xdr:rowOff>228600</xdr:rowOff>
    </xdr:from>
    <xdr:to>
      <xdr:col>3</xdr:col>
      <xdr:colOff>260350</xdr:colOff>
      <xdr:row>168</xdr:row>
      <xdr:rowOff>447675</xdr:rowOff>
    </xdr:to>
    <xdr:pic>
      <xdr:nvPicPr>
        <xdr:cNvPr id="12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168</xdr:row>
      <xdr:rowOff>231775</xdr:rowOff>
    </xdr:from>
    <xdr:to>
      <xdr:col>3</xdr:col>
      <xdr:colOff>539750</xdr:colOff>
      <xdr:row>168</xdr:row>
      <xdr:rowOff>450850</xdr:rowOff>
    </xdr:to>
    <xdr:pic>
      <xdr:nvPicPr>
        <xdr:cNvPr id="12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171</xdr:row>
      <xdr:rowOff>228600</xdr:rowOff>
    </xdr:from>
    <xdr:to>
      <xdr:col>3</xdr:col>
      <xdr:colOff>260350</xdr:colOff>
      <xdr:row>171</xdr:row>
      <xdr:rowOff>447675</xdr:rowOff>
    </xdr:to>
    <xdr:pic>
      <xdr:nvPicPr>
        <xdr:cNvPr id="12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171</xdr:row>
      <xdr:rowOff>231775</xdr:rowOff>
    </xdr:from>
    <xdr:to>
      <xdr:col>3</xdr:col>
      <xdr:colOff>539750</xdr:colOff>
      <xdr:row>171</xdr:row>
      <xdr:rowOff>450850</xdr:rowOff>
    </xdr:to>
    <xdr:pic>
      <xdr:nvPicPr>
        <xdr:cNvPr id="12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171</xdr:row>
      <xdr:rowOff>228600</xdr:rowOff>
    </xdr:from>
    <xdr:to>
      <xdr:col>3</xdr:col>
      <xdr:colOff>260350</xdr:colOff>
      <xdr:row>171</xdr:row>
      <xdr:rowOff>447675</xdr:rowOff>
    </xdr:to>
    <xdr:pic>
      <xdr:nvPicPr>
        <xdr:cNvPr id="12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171</xdr:row>
      <xdr:rowOff>231775</xdr:rowOff>
    </xdr:from>
    <xdr:to>
      <xdr:col>3</xdr:col>
      <xdr:colOff>539750</xdr:colOff>
      <xdr:row>171</xdr:row>
      <xdr:rowOff>450850</xdr:rowOff>
    </xdr:to>
    <xdr:pic>
      <xdr:nvPicPr>
        <xdr:cNvPr id="12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171</xdr:row>
      <xdr:rowOff>228600</xdr:rowOff>
    </xdr:from>
    <xdr:to>
      <xdr:col>3</xdr:col>
      <xdr:colOff>260350</xdr:colOff>
      <xdr:row>171</xdr:row>
      <xdr:rowOff>447675</xdr:rowOff>
    </xdr:to>
    <xdr:pic>
      <xdr:nvPicPr>
        <xdr:cNvPr id="12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171</xdr:row>
      <xdr:rowOff>231775</xdr:rowOff>
    </xdr:from>
    <xdr:to>
      <xdr:col>3</xdr:col>
      <xdr:colOff>539750</xdr:colOff>
      <xdr:row>171</xdr:row>
      <xdr:rowOff>450850</xdr:rowOff>
    </xdr:to>
    <xdr:pic>
      <xdr:nvPicPr>
        <xdr:cNvPr id="12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171</xdr:row>
      <xdr:rowOff>228600</xdr:rowOff>
    </xdr:from>
    <xdr:to>
      <xdr:col>3</xdr:col>
      <xdr:colOff>260350</xdr:colOff>
      <xdr:row>171</xdr:row>
      <xdr:rowOff>447675</xdr:rowOff>
    </xdr:to>
    <xdr:pic>
      <xdr:nvPicPr>
        <xdr:cNvPr id="12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171</xdr:row>
      <xdr:rowOff>231775</xdr:rowOff>
    </xdr:from>
    <xdr:to>
      <xdr:col>3</xdr:col>
      <xdr:colOff>539750</xdr:colOff>
      <xdr:row>171</xdr:row>
      <xdr:rowOff>450850</xdr:rowOff>
    </xdr:to>
    <xdr:pic>
      <xdr:nvPicPr>
        <xdr:cNvPr id="12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174</xdr:row>
      <xdr:rowOff>228600</xdr:rowOff>
    </xdr:from>
    <xdr:to>
      <xdr:col>3</xdr:col>
      <xdr:colOff>260350</xdr:colOff>
      <xdr:row>174</xdr:row>
      <xdr:rowOff>447675</xdr:rowOff>
    </xdr:to>
    <xdr:pic>
      <xdr:nvPicPr>
        <xdr:cNvPr id="12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174</xdr:row>
      <xdr:rowOff>231775</xdr:rowOff>
    </xdr:from>
    <xdr:to>
      <xdr:col>3</xdr:col>
      <xdr:colOff>539750</xdr:colOff>
      <xdr:row>174</xdr:row>
      <xdr:rowOff>450850</xdr:rowOff>
    </xdr:to>
    <xdr:pic>
      <xdr:nvPicPr>
        <xdr:cNvPr id="12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174</xdr:row>
      <xdr:rowOff>228600</xdr:rowOff>
    </xdr:from>
    <xdr:to>
      <xdr:col>3</xdr:col>
      <xdr:colOff>260350</xdr:colOff>
      <xdr:row>174</xdr:row>
      <xdr:rowOff>447675</xdr:rowOff>
    </xdr:to>
    <xdr:pic>
      <xdr:nvPicPr>
        <xdr:cNvPr id="12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174</xdr:row>
      <xdr:rowOff>231775</xdr:rowOff>
    </xdr:from>
    <xdr:to>
      <xdr:col>3</xdr:col>
      <xdr:colOff>539750</xdr:colOff>
      <xdr:row>174</xdr:row>
      <xdr:rowOff>450850</xdr:rowOff>
    </xdr:to>
    <xdr:pic>
      <xdr:nvPicPr>
        <xdr:cNvPr id="12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174</xdr:row>
      <xdr:rowOff>228600</xdr:rowOff>
    </xdr:from>
    <xdr:to>
      <xdr:col>3</xdr:col>
      <xdr:colOff>260350</xdr:colOff>
      <xdr:row>174</xdr:row>
      <xdr:rowOff>447675</xdr:rowOff>
    </xdr:to>
    <xdr:pic>
      <xdr:nvPicPr>
        <xdr:cNvPr id="12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174</xdr:row>
      <xdr:rowOff>231775</xdr:rowOff>
    </xdr:from>
    <xdr:to>
      <xdr:col>3</xdr:col>
      <xdr:colOff>539750</xdr:colOff>
      <xdr:row>174</xdr:row>
      <xdr:rowOff>450850</xdr:rowOff>
    </xdr:to>
    <xdr:pic>
      <xdr:nvPicPr>
        <xdr:cNvPr id="12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174</xdr:row>
      <xdr:rowOff>228600</xdr:rowOff>
    </xdr:from>
    <xdr:to>
      <xdr:col>3</xdr:col>
      <xdr:colOff>260350</xdr:colOff>
      <xdr:row>174</xdr:row>
      <xdr:rowOff>447675</xdr:rowOff>
    </xdr:to>
    <xdr:pic>
      <xdr:nvPicPr>
        <xdr:cNvPr id="12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174</xdr:row>
      <xdr:rowOff>231775</xdr:rowOff>
    </xdr:from>
    <xdr:to>
      <xdr:col>3</xdr:col>
      <xdr:colOff>539750</xdr:colOff>
      <xdr:row>174</xdr:row>
      <xdr:rowOff>450850</xdr:rowOff>
    </xdr:to>
    <xdr:pic>
      <xdr:nvPicPr>
        <xdr:cNvPr id="12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177</xdr:row>
      <xdr:rowOff>228600</xdr:rowOff>
    </xdr:from>
    <xdr:to>
      <xdr:col>3</xdr:col>
      <xdr:colOff>260350</xdr:colOff>
      <xdr:row>177</xdr:row>
      <xdr:rowOff>447675</xdr:rowOff>
    </xdr:to>
    <xdr:pic>
      <xdr:nvPicPr>
        <xdr:cNvPr id="12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177</xdr:row>
      <xdr:rowOff>231775</xdr:rowOff>
    </xdr:from>
    <xdr:to>
      <xdr:col>3</xdr:col>
      <xdr:colOff>539750</xdr:colOff>
      <xdr:row>177</xdr:row>
      <xdr:rowOff>450850</xdr:rowOff>
    </xdr:to>
    <xdr:pic>
      <xdr:nvPicPr>
        <xdr:cNvPr id="12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177</xdr:row>
      <xdr:rowOff>228600</xdr:rowOff>
    </xdr:from>
    <xdr:to>
      <xdr:col>3</xdr:col>
      <xdr:colOff>260350</xdr:colOff>
      <xdr:row>177</xdr:row>
      <xdr:rowOff>447675</xdr:rowOff>
    </xdr:to>
    <xdr:pic>
      <xdr:nvPicPr>
        <xdr:cNvPr id="12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177</xdr:row>
      <xdr:rowOff>231775</xdr:rowOff>
    </xdr:from>
    <xdr:to>
      <xdr:col>3</xdr:col>
      <xdr:colOff>539750</xdr:colOff>
      <xdr:row>177</xdr:row>
      <xdr:rowOff>450850</xdr:rowOff>
    </xdr:to>
    <xdr:pic>
      <xdr:nvPicPr>
        <xdr:cNvPr id="12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177</xdr:row>
      <xdr:rowOff>228600</xdr:rowOff>
    </xdr:from>
    <xdr:to>
      <xdr:col>3</xdr:col>
      <xdr:colOff>260350</xdr:colOff>
      <xdr:row>177</xdr:row>
      <xdr:rowOff>447675</xdr:rowOff>
    </xdr:to>
    <xdr:pic>
      <xdr:nvPicPr>
        <xdr:cNvPr id="1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177</xdr:row>
      <xdr:rowOff>231775</xdr:rowOff>
    </xdr:from>
    <xdr:to>
      <xdr:col>3</xdr:col>
      <xdr:colOff>539750</xdr:colOff>
      <xdr:row>177</xdr:row>
      <xdr:rowOff>450850</xdr:rowOff>
    </xdr:to>
    <xdr:pic>
      <xdr:nvPicPr>
        <xdr:cNvPr id="12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177</xdr:row>
      <xdr:rowOff>228600</xdr:rowOff>
    </xdr:from>
    <xdr:to>
      <xdr:col>3</xdr:col>
      <xdr:colOff>260350</xdr:colOff>
      <xdr:row>177</xdr:row>
      <xdr:rowOff>447675</xdr:rowOff>
    </xdr:to>
    <xdr:pic>
      <xdr:nvPicPr>
        <xdr:cNvPr id="12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177</xdr:row>
      <xdr:rowOff>231775</xdr:rowOff>
    </xdr:from>
    <xdr:to>
      <xdr:col>3</xdr:col>
      <xdr:colOff>539750</xdr:colOff>
      <xdr:row>177</xdr:row>
      <xdr:rowOff>450850</xdr:rowOff>
    </xdr:to>
    <xdr:pic>
      <xdr:nvPicPr>
        <xdr:cNvPr id="12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180</xdr:row>
      <xdr:rowOff>228600</xdr:rowOff>
    </xdr:from>
    <xdr:to>
      <xdr:col>3</xdr:col>
      <xdr:colOff>260350</xdr:colOff>
      <xdr:row>180</xdr:row>
      <xdr:rowOff>447675</xdr:rowOff>
    </xdr:to>
    <xdr:pic>
      <xdr:nvPicPr>
        <xdr:cNvPr id="12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180</xdr:row>
      <xdr:rowOff>231775</xdr:rowOff>
    </xdr:from>
    <xdr:to>
      <xdr:col>3</xdr:col>
      <xdr:colOff>539750</xdr:colOff>
      <xdr:row>180</xdr:row>
      <xdr:rowOff>450850</xdr:rowOff>
    </xdr:to>
    <xdr:pic>
      <xdr:nvPicPr>
        <xdr:cNvPr id="12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180</xdr:row>
      <xdr:rowOff>228600</xdr:rowOff>
    </xdr:from>
    <xdr:to>
      <xdr:col>3</xdr:col>
      <xdr:colOff>260350</xdr:colOff>
      <xdr:row>180</xdr:row>
      <xdr:rowOff>447675</xdr:rowOff>
    </xdr:to>
    <xdr:pic>
      <xdr:nvPicPr>
        <xdr:cNvPr id="12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180</xdr:row>
      <xdr:rowOff>231775</xdr:rowOff>
    </xdr:from>
    <xdr:to>
      <xdr:col>3</xdr:col>
      <xdr:colOff>539750</xdr:colOff>
      <xdr:row>180</xdr:row>
      <xdr:rowOff>450850</xdr:rowOff>
    </xdr:to>
    <xdr:pic>
      <xdr:nvPicPr>
        <xdr:cNvPr id="12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180</xdr:row>
      <xdr:rowOff>228600</xdr:rowOff>
    </xdr:from>
    <xdr:to>
      <xdr:col>3</xdr:col>
      <xdr:colOff>260350</xdr:colOff>
      <xdr:row>180</xdr:row>
      <xdr:rowOff>447675</xdr:rowOff>
    </xdr:to>
    <xdr:pic>
      <xdr:nvPicPr>
        <xdr:cNvPr id="12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180</xdr:row>
      <xdr:rowOff>231775</xdr:rowOff>
    </xdr:from>
    <xdr:to>
      <xdr:col>3</xdr:col>
      <xdr:colOff>539750</xdr:colOff>
      <xdr:row>180</xdr:row>
      <xdr:rowOff>450850</xdr:rowOff>
    </xdr:to>
    <xdr:pic>
      <xdr:nvPicPr>
        <xdr:cNvPr id="12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180</xdr:row>
      <xdr:rowOff>228600</xdr:rowOff>
    </xdr:from>
    <xdr:to>
      <xdr:col>3</xdr:col>
      <xdr:colOff>260350</xdr:colOff>
      <xdr:row>180</xdr:row>
      <xdr:rowOff>447675</xdr:rowOff>
    </xdr:to>
    <xdr:pic>
      <xdr:nvPicPr>
        <xdr:cNvPr id="12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180</xdr:row>
      <xdr:rowOff>231775</xdr:rowOff>
    </xdr:from>
    <xdr:to>
      <xdr:col>3</xdr:col>
      <xdr:colOff>539750</xdr:colOff>
      <xdr:row>180</xdr:row>
      <xdr:rowOff>450850</xdr:rowOff>
    </xdr:to>
    <xdr:pic>
      <xdr:nvPicPr>
        <xdr:cNvPr id="12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183</xdr:row>
      <xdr:rowOff>228600</xdr:rowOff>
    </xdr:from>
    <xdr:to>
      <xdr:col>3</xdr:col>
      <xdr:colOff>260350</xdr:colOff>
      <xdr:row>183</xdr:row>
      <xdr:rowOff>447675</xdr:rowOff>
    </xdr:to>
    <xdr:pic>
      <xdr:nvPicPr>
        <xdr:cNvPr id="12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183</xdr:row>
      <xdr:rowOff>231775</xdr:rowOff>
    </xdr:from>
    <xdr:to>
      <xdr:col>3</xdr:col>
      <xdr:colOff>539750</xdr:colOff>
      <xdr:row>183</xdr:row>
      <xdr:rowOff>450850</xdr:rowOff>
    </xdr:to>
    <xdr:pic>
      <xdr:nvPicPr>
        <xdr:cNvPr id="12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183</xdr:row>
      <xdr:rowOff>228600</xdr:rowOff>
    </xdr:from>
    <xdr:to>
      <xdr:col>3</xdr:col>
      <xdr:colOff>260350</xdr:colOff>
      <xdr:row>183</xdr:row>
      <xdr:rowOff>447675</xdr:rowOff>
    </xdr:to>
    <xdr:pic>
      <xdr:nvPicPr>
        <xdr:cNvPr id="12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183</xdr:row>
      <xdr:rowOff>231775</xdr:rowOff>
    </xdr:from>
    <xdr:to>
      <xdr:col>3</xdr:col>
      <xdr:colOff>539750</xdr:colOff>
      <xdr:row>183</xdr:row>
      <xdr:rowOff>450850</xdr:rowOff>
    </xdr:to>
    <xdr:pic>
      <xdr:nvPicPr>
        <xdr:cNvPr id="12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183</xdr:row>
      <xdr:rowOff>228600</xdr:rowOff>
    </xdr:from>
    <xdr:to>
      <xdr:col>3</xdr:col>
      <xdr:colOff>260350</xdr:colOff>
      <xdr:row>183</xdr:row>
      <xdr:rowOff>447675</xdr:rowOff>
    </xdr:to>
    <xdr:pic>
      <xdr:nvPicPr>
        <xdr:cNvPr id="12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183</xdr:row>
      <xdr:rowOff>231775</xdr:rowOff>
    </xdr:from>
    <xdr:to>
      <xdr:col>3</xdr:col>
      <xdr:colOff>539750</xdr:colOff>
      <xdr:row>183</xdr:row>
      <xdr:rowOff>450850</xdr:rowOff>
    </xdr:to>
    <xdr:pic>
      <xdr:nvPicPr>
        <xdr:cNvPr id="12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183</xdr:row>
      <xdr:rowOff>228600</xdr:rowOff>
    </xdr:from>
    <xdr:to>
      <xdr:col>3</xdr:col>
      <xdr:colOff>260350</xdr:colOff>
      <xdr:row>183</xdr:row>
      <xdr:rowOff>447675</xdr:rowOff>
    </xdr:to>
    <xdr:pic>
      <xdr:nvPicPr>
        <xdr:cNvPr id="12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183</xdr:row>
      <xdr:rowOff>231775</xdr:rowOff>
    </xdr:from>
    <xdr:to>
      <xdr:col>3</xdr:col>
      <xdr:colOff>539750</xdr:colOff>
      <xdr:row>183</xdr:row>
      <xdr:rowOff>450850</xdr:rowOff>
    </xdr:to>
    <xdr:pic>
      <xdr:nvPicPr>
        <xdr:cNvPr id="12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12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186</xdr:row>
      <xdr:rowOff>231775</xdr:rowOff>
    </xdr:from>
    <xdr:to>
      <xdr:col>3</xdr:col>
      <xdr:colOff>539750</xdr:colOff>
      <xdr:row>186</xdr:row>
      <xdr:rowOff>450850</xdr:rowOff>
    </xdr:to>
    <xdr:pic>
      <xdr:nvPicPr>
        <xdr:cNvPr id="12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12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186</xdr:row>
      <xdr:rowOff>231775</xdr:rowOff>
    </xdr:from>
    <xdr:to>
      <xdr:col>3</xdr:col>
      <xdr:colOff>539750</xdr:colOff>
      <xdr:row>186</xdr:row>
      <xdr:rowOff>450850</xdr:rowOff>
    </xdr:to>
    <xdr:pic>
      <xdr:nvPicPr>
        <xdr:cNvPr id="12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12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186</xdr:row>
      <xdr:rowOff>231775</xdr:rowOff>
    </xdr:from>
    <xdr:to>
      <xdr:col>3</xdr:col>
      <xdr:colOff>539750</xdr:colOff>
      <xdr:row>186</xdr:row>
      <xdr:rowOff>450850</xdr:rowOff>
    </xdr:to>
    <xdr:pic>
      <xdr:nvPicPr>
        <xdr:cNvPr id="12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13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186</xdr:row>
      <xdr:rowOff>231775</xdr:rowOff>
    </xdr:from>
    <xdr:to>
      <xdr:col>3</xdr:col>
      <xdr:colOff>539750</xdr:colOff>
      <xdr:row>186</xdr:row>
      <xdr:rowOff>450850</xdr:rowOff>
    </xdr:to>
    <xdr:pic>
      <xdr:nvPicPr>
        <xdr:cNvPr id="13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189</xdr:row>
      <xdr:rowOff>228600</xdr:rowOff>
    </xdr:from>
    <xdr:to>
      <xdr:col>3</xdr:col>
      <xdr:colOff>260350</xdr:colOff>
      <xdr:row>189</xdr:row>
      <xdr:rowOff>447675</xdr:rowOff>
    </xdr:to>
    <xdr:pic>
      <xdr:nvPicPr>
        <xdr:cNvPr id="13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189</xdr:row>
      <xdr:rowOff>231775</xdr:rowOff>
    </xdr:from>
    <xdr:to>
      <xdr:col>3</xdr:col>
      <xdr:colOff>539750</xdr:colOff>
      <xdr:row>189</xdr:row>
      <xdr:rowOff>450850</xdr:rowOff>
    </xdr:to>
    <xdr:pic>
      <xdr:nvPicPr>
        <xdr:cNvPr id="13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189</xdr:row>
      <xdr:rowOff>228600</xdr:rowOff>
    </xdr:from>
    <xdr:to>
      <xdr:col>3</xdr:col>
      <xdr:colOff>260350</xdr:colOff>
      <xdr:row>189</xdr:row>
      <xdr:rowOff>447675</xdr:rowOff>
    </xdr:to>
    <xdr:pic>
      <xdr:nvPicPr>
        <xdr:cNvPr id="13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189</xdr:row>
      <xdr:rowOff>231775</xdr:rowOff>
    </xdr:from>
    <xdr:to>
      <xdr:col>3</xdr:col>
      <xdr:colOff>539750</xdr:colOff>
      <xdr:row>189</xdr:row>
      <xdr:rowOff>450850</xdr:rowOff>
    </xdr:to>
    <xdr:pic>
      <xdr:nvPicPr>
        <xdr:cNvPr id="13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189</xdr:row>
      <xdr:rowOff>228600</xdr:rowOff>
    </xdr:from>
    <xdr:to>
      <xdr:col>3</xdr:col>
      <xdr:colOff>260350</xdr:colOff>
      <xdr:row>189</xdr:row>
      <xdr:rowOff>447675</xdr:rowOff>
    </xdr:to>
    <xdr:pic>
      <xdr:nvPicPr>
        <xdr:cNvPr id="13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189</xdr:row>
      <xdr:rowOff>231775</xdr:rowOff>
    </xdr:from>
    <xdr:to>
      <xdr:col>3</xdr:col>
      <xdr:colOff>539750</xdr:colOff>
      <xdr:row>189</xdr:row>
      <xdr:rowOff>450850</xdr:rowOff>
    </xdr:to>
    <xdr:pic>
      <xdr:nvPicPr>
        <xdr:cNvPr id="13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189</xdr:row>
      <xdr:rowOff>228600</xdr:rowOff>
    </xdr:from>
    <xdr:to>
      <xdr:col>3</xdr:col>
      <xdr:colOff>260350</xdr:colOff>
      <xdr:row>189</xdr:row>
      <xdr:rowOff>447675</xdr:rowOff>
    </xdr:to>
    <xdr:pic>
      <xdr:nvPicPr>
        <xdr:cNvPr id="13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189</xdr:row>
      <xdr:rowOff>231775</xdr:rowOff>
    </xdr:from>
    <xdr:to>
      <xdr:col>3</xdr:col>
      <xdr:colOff>539750</xdr:colOff>
      <xdr:row>189</xdr:row>
      <xdr:rowOff>450850</xdr:rowOff>
    </xdr:to>
    <xdr:pic>
      <xdr:nvPicPr>
        <xdr:cNvPr id="13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192</xdr:row>
      <xdr:rowOff>228600</xdr:rowOff>
    </xdr:from>
    <xdr:to>
      <xdr:col>3</xdr:col>
      <xdr:colOff>260350</xdr:colOff>
      <xdr:row>192</xdr:row>
      <xdr:rowOff>447675</xdr:rowOff>
    </xdr:to>
    <xdr:pic>
      <xdr:nvPicPr>
        <xdr:cNvPr id="13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192</xdr:row>
      <xdr:rowOff>231775</xdr:rowOff>
    </xdr:from>
    <xdr:to>
      <xdr:col>3</xdr:col>
      <xdr:colOff>539750</xdr:colOff>
      <xdr:row>192</xdr:row>
      <xdr:rowOff>450850</xdr:rowOff>
    </xdr:to>
    <xdr:pic>
      <xdr:nvPicPr>
        <xdr:cNvPr id="13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192</xdr:row>
      <xdr:rowOff>228600</xdr:rowOff>
    </xdr:from>
    <xdr:to>
      <xdr:col>3</xdr:col>
      <xdr:colOff>260350</xdr:colOff>
      <xdr:row>192</xdr:row>
      <xdr:rowOff>447675</xdr:rowOff>
    </xdr:to>
    <xdr:pic>
      <xdr:nvPicPr>
        <xdr:cNvPr id="13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192</xdr:row>
      <xdr:rowOff>231775</xdr:rowOff>
    </xdr:from>
    <xdr:to>
      <xdr:col>3</xdr:col>
      <xdr:colOff>539750</xdr:colOff>
      <xdr:row>192</xdr:row>
      <xdr:rowOff>450850</xdr:rowOff>
    </xdr:to>
    <xdr:pic>
      <xdr:nvPicPr>
        <xdr:cNvPr id="13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192</xdr:row>
      <xdr:rowOff>228600</xdr:rowOff>
    </xdr:from>
    <xdr:to>
      <xdr:col>3</xdr:col>
      <xdr:colOff>260350</xdr:colOff>
      <xdr:row>192</xdr:row>
      <xdr:rowOff>447675</xdr:rowOff>
    </xdr:to>
    <xdr:pic>
      <xdr:nvPicPr>
        <xdr:cNvPr id="13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192</xdr:row>
      <xdr:rowOff>231775</xdr:rowOff>
    </xdr:from>
    <xdr:to>
      <xdr:col>3</xdr:col>
      <xdr:colOff>539750</xdr:colOff>
      <xdr:row>192</xdr:row>
      <xdr:rowOff>450850</xdr:rowOff>
    </xdr:to>
    <xdr:pic>
      <xdr:nvPicPr>
        <xdr:cNvPr id="13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192</xdr:row>
      <xdr:rowOff>228600</xdr:rowOff>
    </xdr:from>
    <xdr:to>
      <xdr:col>3</xdr:col>
      <xdr:colOff>260350</xdr:colOff>
      <xdr:row>192</xdr:row>
      <xdr:rowOff>447675</xdr:rowOff>
    </xdr:to>
    <xdr:pic>
      <xdr:nvPicPr>
        <xdr:cNvPr id="13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192</xdr:row>
      <xdr:rowOff>231775</xdr:rowOff>
    </xdr:from>
    <xdr:to>
      <xdr:col>3</xdr:col>
      <xdr:colOff>539750</xdr:colOff>
      <xdr:row>192</xdr:row>
      <xdr:rowOff>450850</xdr:rowOff>
    </xdr:to>
    <xdr:pic>
      <xdr:nvPicPr>
        <xdr:cNvPr id="13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195</xdr:row>
      <xdr:rowOff>228600</xdr:rowOff>
    </xdr:from>
    <xdr:to>
      <xdr:col>3</xdr:col>
      <xdr:colOff>260350</xdr:colOff>
      <xdr:row>195</xdr:row>
      <xdr:rowOff>447675</xdr:rowOff>
    </xdr:to>
    <xdr:pic>
      <xdr:nvPicPr>
        <xdr:cNvPr id="13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195</xdr:row>
      <xdr:rowOff>231775</xdr:rowOff>
    </xdr:from>
    <xdr:to>
      <xdr:col>3</xdr:col>
      <xdr:colOff>539750</xdr:colOff>
      <xdr:row>195</xdr:row>
      <xdr:rowOff>450850</xdr:rowOff>
    </xdr:to>
    <xdr:pic>
      <xdr:nvPicPr>
        <xdr:cNvPr id="13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195</xdr:row>
      <xdr:rowOff>228600</xdr:rowOff>
    </xdr:from>
    <xdr:to>
      <xdr:col>3</xdr:col>
      <xdr:colOff>260350</xdr:colOff>
      <xdr:row>195</xdr:row>
      <xdr:rowOff>447675</xdr:rowOff>
    </xdr:to>
    <xdr:pic>
      <xdr:nvPicPr>
        <xdr:cNvPr id="13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195</xdr:row>
      <xdr:rowOff>231775</xdr:rowOff>
    </xdr:from>
    <xdr:to>
      <xdr:col>3</xdr:col>
      <xdr:colOff>539750</xdr:colOff>
      <xdr:row>195</xdr:row>
      <xdr:rowOff>450850</xdr:rowOff>
    </xdr:to>
    <xdr:pic>
      <xdr:nvPicPr>
        <xdr:cNvPr id="13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195</xdr:row>
      <xdr:rowOff>228600</xdr:rowOff>
    </xdr:from>
    <xdr:to>
      <xdr:col>3</xdr:col>
      <xdr:colOff>260350</xdr:colOff>
      <xdr:row>195</xdr:row>
      <xdr:rowOff>447675</xdr:rowOff>
    </xdr:to>
    <xdr:pic>
      <xdr:nvPicPr>
        <xdr:cNvPr id="13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195</xdr:row>
      <xdr:rowOff>231775</xdr:rowOff>
    </xdr:from>
    <xdr:to>
      <xdr:col>3</xdr:col>
      <xdr:colOff>539750</xdr:colOff>
      <xdr:row>195</xdr:row>
      <xdr:rowOff>450850</xdr:rowOff>
    </xdr:to>
    <xdr:pic>
      <xdr:nvPicPr>
        <xdr:cNvPr id="13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195</xdr:row>
      <xdr:rowOff>228600</xdr:rowOff>
    </xdr:from>
    <xdr:to>
      <xdr:col>3</xdr:col>
      <xdr:colOff>260350</xdr:colOff>
      <xdr:row>195</xdr:row>
      <xdr:rowOff>447675</xdr:rowOff>
    </xdr:to>
    <xdr:pic>
      <xdr:nvPicPr>
        <xdr:cNvPr id="13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195</xdr:row>
      <xdr:rowOff>231775</xdr:rowOff>
    </xdr:from>
    <xdr:to>
      <xdr:col>3</xdr:col>
      <xdr:colOff>539750</xdr:colOff>
      <xdr:row>195</xdr:row>
      <xdr:rowOff>450850</xdr:rowOff>
    </xdr:to>
    <xdr:pic>
      <xdr:nvPicPr>
        <xdr:cNvPr id="13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13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198</xdr:row>
      <xdr:rowOff>231775</xdr:rowOff>
    </xdr:from>
    <xdr:to>
      <xdr:col>3</xdr:col>
      <xdr:colOff>539750</xdr:colOff>
      <xdr:row>198</xdr:row>
      <xdr:rowOff>450850</xdr:rowOff>
    </xdr:to>
    <xdr:pic>
      <xdr:nvPicPr>
        <xdr:cNvPr id="13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13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198</xdr:row>
      <xdr:rowOff>231775</xdr:rowOff>
    </xdr:from>
    <xdr:to>
      <xdr:col>3</xdr:col>
      <xdr:colOff>539750</xdr:colOff>
      <xdr:row>198</xdr:row>
      <xdr:rowOff>450850</xdr:rowOff>
    </xdr:to>
    <xdr:pic>
      <xdr:nvPicPr>
        <xdr:cNvPr id="13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13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198</xdr:row>
      <xdr:rowOff>231775</xdr:rowOff>
    </xdr:from>
    <xdr:to>
      <xdr:col>3</xdr:col>
      <xdr:colOff>539750</xdr:colOff>
      <xdr:row>198</xdr:row>
      <xdr:rowOff>450850</xdr:rowOff>
    </xdr:to>
    <xdr:pic>
      <xdr:nvPicPr>
        <xdr:cNvPr id="13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13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198</xdr:row>
      <xdr:rowOff>231775</xdr:rowOff>
    </xdr:from>
    <xdr:to>
      <xdr:col>3</xdr:col>
      <xdr:colOff>539750</xdr:colOff>
      <xdr:row>198</xdr:row>
      <xdr:rowOff>450850</xdr:rowOff>
    </xdr:to>
    <xdr:pic>
      <xdr:nvPicPr>
        <xdr:cNvPr id="13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201</xdr:row>
      <xdr:rowOff>228600</xdr:rowOff>
    </xdr:from>
    <xdr:to>
      <xdr:col>3</xdr:col>
      <xdr:colOff>260350</xdr:colOff>
      <xdr:row>201</xdr:row>
      <xdr:rowOff>447675</xdr:rowOff>
    </xdr:to>
    <xdr:pic>
      <xdr:nvPicPr>
        <xdr:cNvPr id="13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201</xdr:row>
      <xdr:rowOff>231775</xdr:rowOff>
    </xdr:from>
    <xdr:to>
      <xdr:col>3</xdr:col>
      <xdr:colOff>539750</xdr:colOff>
      <xdr:row>201</xdr:row>
      <xdr:rowOff>450850</xdr:rowOff>
    </xdr:to>
    <xdr:pic>
      <xdr:nvPicPr>
        <xdr:cNvPr id="13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201</xdr:row>
      <xdr:rowOff>228600</xdr:rowOff>
    </xdr:from>
    <xdr:to>
      <xdr:col>3</xdr:col>
      <xdr:colOff>260350</xdr:colOff>
      <xdr:row>201</xdr:row>
      <xdr:rowOff>447675</xdr:rowOff>
    </xdr:to>
    <xdr:pic>
      <xdr:nvPicPr>
        <xdr:cNvPr id="13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201</xdr:row>
      <xdr:rowOff>231775</xdr:rowOff>
    </xdr:from>
    <xdr:to>
      <xdr:col>3</xdr:col>
      <xdr:colOff>539750</xdr:colOff>
      <xdr:row>201</xdr:row>
      <xdr:rowOff>450850</xdr:rowOff>
    </xdr:to>
    <xdr:pic>
      <xdr:nvPicPr>
        <xdr:cNvPr id="13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201</xdr:row>
      <xdr:rowOff>228600</xdr:rowOff>
    </xdr:from>
    <xdr:to>
      <xdr:col>3</xdr:col>
      <xdr:colOff>260350</xdr:colOff>
      <xdr:row>201</xdr:row>
      <xdr:rowOff>447675</xdr:rowOff>
    </xdr:to>
    <xdr:pic>
      <xdr:nvPicPr>
        <xdr:cNvPr id="13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201</xdr:row>
      <xdr:rowOff>231775</xdr:rowOff>
    </xdr:from>
    <xdr:to>
      <xdr:col>3</xdr:col>
      <xdr:colOff>539750</xdr:colOff>
      <xdr:row>201</xdr:row>
      <xdr:rowOff>450850</xdr:rowOff>
    </xdr:to>
    <xdr:pic>
      <xdr:nvPicPr>
        <xdr:cNvPr id="13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201</xdr:row>
      <xdr:rowOff>228600</xdr:rowOff>
    </xdr:from>
    <xdr:to>
      <xdr:col>3</xdr:col>
      <xdr:colOff>260350</xdr:colOff>
      <xdr:row>201</xdr:row>
      <xdr:rowOff>447675</xdr:rowOff>
    </xdr:to>
    <xdr:pic>
      <xdr:nvPicPr>
        <xdr:cNvPr id="13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201</xdr:row>
      <xdr:rowOff>231775</xdr:rowOff>
    </xdr:from>
    <xdr:to>
      <xdr:col>3</xdr:col>
      <xdr:colOff>539750</xdr:colOff>
      <xdr:row>201</xdr:row>
      <xdr:rowOff>450850</xdr:rowOff>
    </xdr:to>
    <xdr:pic>
      <xdr:nvPicPr>
        <xdr:cNvPr id="13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205</xdr:row>
      <xdr:rowOff>228600</xdr:rowOff>
    </xdr:from>
    <xdr:to>
      <xdr:col>3</xdr:col>
      <xdr:colOff>260350</xdr:colOff>
      <xdr:row>205</xdr:row>
      <xdr:rowOff>447675</xdr:rowOff>
    </xdr:to>
    <xdr:pic>
      <xdr:nvPicPr>
        <xdr:cNvPr id="13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205</xdr:row>
      <xdr:rowOff>231775</xdr:rowOff>
    </xdr:from>
    <xdr:to>
      <xdr:col>3</xdr:col>
      <xdr:colOff>539750</xdr:colOff>
      <xdr:row>205</xdr:row>
      <xdr:rowOff>450850</xdr:rowOff>
    </xdr:to>
    <xdr:pic>
      <xdr:nvPicPr>
        <xdr:cNvPr id="13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205</xdr:row>
      <xdr:rowOff>228600</xdr:rowOff>
    </xdr:from>
    <xdr:to>
      <xdr:col>3</xdr:col>
      <xdr:colOff>260350</xdr:colOff>
      <xdr:row>205</xdr:row>
      <xdr:rowOff>447675</xdr:rowOff>
    </xdr:to>
    <xdr:pic>
      <xdr:nvPicPr>
        <xdr:cNvPr id="13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205</xdr:row>
      <xdr:rowOff>231775</xdr:rowOff>
    </xdr:from>
    <xdr:to>
      <xdr:col>3</xdr:col>
      <xdr:colOff>539750</xdr:colOff>
      <xdr:row>205</xdr:row>
      <xdr:rowOff>450850</xdr:rowOff>
    </xdr:to>
    <xdr:pic>
      <xdr:nvPicPr>
        <xdr:cNvPr id="13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205</xdr:row>
      <xdr:rowOff>228600</xdr:rowOff>
    </xdr:from>
    <xdr:to>
      <xdr:col>3</xdr:col>
      <xdr:colOff>260350</xdr:colOff>
      <xdr:row>205</xdr:row>
      <xdr:rowOff>447675</xdr:rowOff>
    </xdr:to>
    <xdr:pic>
      <xdr:nvPicPr>
        <xdr:cNvPr id="13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205</xdr:row>
      <xdr:rowOff>231775</xdr:rowOff>
    </xdr:from>
    <xdr:to>
      <xdr:col>3</xdr:col>
      <xdr:colOff>539750</xdr:colOff>
      <xdr:row>205</xdr:row>
      <xdr:rowOff>450850</xdr:rowOff>
    </xdr:to>
    <xdr:pic>
      <xdr:nvPicPr>
        <xdr:cNvPr id="13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205</xdr:row>
      <xdr:rowOff>228600</xdr:rowOff>
    </xdr:from>
    <xdr:to>
      <xdr:col>3</xdr:col>
      <xdr:colOff>260350</xdr:colOff>
      <xdr:row>205</xdr:row>
      <xdr:rowOff>447675</xdr:rowOff>
    </xdr:to>
    <xdr:pic>
      <xdr:nvPicPr>
        <xdr:cNvPr id="13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205</xdr:row>
      <xdr:rowOff>231775</xdr:rowOff>
    </xdr:from>
    <xdr:to>
      <xdr:col>3</xdr:col>
      <xdr:colOff>539750</xdr:colOff>
      <xdr:row>205</xdr:row>
      <xdr:rowOff>450850</xdr:rowOff>
    </xdr:to>
    <xdr:pic>
      <xdr:nvPicPr>
        <xdr:cNvPr id="13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208</xdr:row>
      <xdr:rowOff>228600</xdr:rowOff>
    </xdr:from>
    <xdr:to>
      <xdr:col>3</xdr:col>
      <xdr:colOff>260350</xdr:colOff>
      <xdr:row>208</xdr:row>
      <xdr:rowOff>447675</xdr:rowOff>
    </xdr:to>
    <xdr:pic>
      <xdr:nvPicPr>
        <xdr:cNvPr id="13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208</xdr:row>
      <xdr:rowOff>231775</xdr:rowOff>
    </xdr:from>
    <xdr:to>
      <xdr:col>3</xdr:col>
      <xdr:colOff>539750</xdr:colOff>
      <xdr:row>208</xdr:row>
      <xdr:rowOff>450850</xdr:rowOff>
    </xdr:to>
    <xdr:pic>
      <xdr:nvPicPr>
        <xdr:cNvPr id="13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208</xdr:row>
      <xdr:rowOff>228600</xdr:rowOff>
    </xdr:from>
    <xdr:to>
      <xdr:col>3</xdr:col>
      <xdr:colOff>260350</xdr:colOff>
      <xdr:row>208</xdr:row>
      <xdr:rowOff>447675</xdr:rowOff>
    </xdr:to>
    <xdr:pic>
      <xdr:nvPicPr>
        <xdr:cNvPr id="13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208</xdr:row>
      <xdr:rowOff>231775</xdr:rowOff>
    </xdr:from>
    <xdr:to>
      <xdr:col>3</xdr:col>
      <xdr:colOff>539750</xdr:colOff>
      <xdr:row>208</xdr:row>
      <xdr:rowOff>450850</xdr:rowOff>
    </xdr:to>
    <xdr:pic>
      <xdr:nvPicPr>
        <xdr:cNvPr id="13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208</xdr:row>
      <xdr:rowOff>228600</xdr:rowOff>
    </xdr:from>
    <xdr:to>
      <xdr:col>3</xdr:col>
      <xdr:colOff>260350</xdr:colOff>
      <xdr:row>208</xdr:row>
      <xdr:rowOff>447675</xdr:rowOff>
    </xdr:to>
    <xdr:pic>
      <xdr:nvPicPr>
        <xdr:cNvPr id="13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208</xdr:row>
      <xdr:rowOff>231775</xdr:rowOff>
    </xdr:from>
    <xdr:to>
      <xdr:col>3</xdr:col>
      <xdr:colOff>539750</xdr:colOff>
      <xdr:row>208</xdr:row>
      <xdr:rowOff>450850</xdr:rowOff>
    </xdr:to>
    <xdr:pic>
      <xdr:nvPicPr>
        <xdr:cNvPr id="13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208</xdr:row>
      <xdr:rowOff>228600</xdr:rowOff>
    </xdr:from>
    <xdr:to>
      <xdr:col>3</xdr:col>
      <xdr:colOff>260350</xdr:colOff>
      <xdr:row>208</xdr:row>
      <xdr:rowOff>447675</xdr:rowOff>
    </xdr:to>
    <xdr:pic>
      <xdr:nvPicPr>
        <xdr:cNvPr id="13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208</xdr:row>
      <xdr:rowOff>231775</xdr:rowOff>
    </xdr:from>
    <xdr:to>
      <xdr:col>3</xdr:col>
      <xdr:colOff>539750</xdr:colOff>
      <xdr:row>208</xdr:row>
      <xdr:rowOff>450850</xdr:rowOff>
    </xdr:to>
    <xdr:pic>
      <xdr:nvPicPr>
        <xdr:cNvPr id="13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211</xdr:row>
      <xdr:rowOff>228600</xdr:rowOff>
    </xdr:from>
    <xdr:to>
      <xdr:col>3</xdr:col>
      <xdr:colOff>260350</xdr:colOff>
      <xdr:row>211</xdr:row>
      <xdr:rowOff>447675</xdr:rowOff>
    </xdr:to>
    <xdr:pic>
      <xdr:nvPicPr>
        <xdr:cNvPr id="13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211</xdr:row>
      <xdr:rowOff>231775</xdr:rowOff>
    </xdr:from>
    <xdr:to>
      <xdr:col>3</xdr:col>
      <xdr:colOff>539750</xdr:colOff>
      <xdr:row>211</xdr:row>
      <xdr:rowOff>450850</xdr:rowOff>
    </xdr:to>
    <xdr:pic>
      <xdr:nvPicPr>
        <xdr:cNvPr id="13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211</xdr:row>
      <xdr:rowOff>228600</xdr:rowOff>
    </xdr:from>
    <xdr:to>
      <xdr:col>3</xdr:col>
      <xdr:colOff>260350</xdr:colOff>
      <xdr:row>211</xdr:row>
      <xdr:rowOff>447675</xdr:rowOff>
    </xdr:to>
    <xdr:pic>
      <xdr:nvPicPr>
        <xdr:cNvPr id="13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211</xdr:row>
      <xdr:rowOff>231775</xdr:rowOff>
    </xdr:from>
    <xdr:to>
      <xdr:col>3</xdr:col>
      <xdr:colOff>539750</xdr:colOff>
      <xdr:row>211</xdr:row>
      <xdr:rowOff>450850</xdr:rowOff>
    </xdr:to>
    <xdr:pic>
      <xdr:nvPicPr>
        <xdr:cNvPr id="13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211</xdr:row>
      <xdr:rowOff>228600</xdr:rowOff>
    </xdr:from>
    <xdr:to>
      <xdr:col>3</xdr:col>
      <xdr:colOff>260350</xdr:colOff>
      <xdr:row>211</xdr:row>
      <xdr:rowOff>447675</xdr:rowOff>
    </xdr:to>
    <xdr:pic>
      <xdr:nvPicPr>
        <xdr:cNvPr id="13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211</xdr:row>
      <xdr:rowOff>231775</xdr:rowOff>
    </xdr:from>
    <xdr:to>
      <xdr:col>3</xdr:col>
      <xdr:colOff>539750</xdr:colOff>
      <xdr:row>211</xdr:row>
      <xdr:rowOff>450850</xdr:rowOff>
    </xdr:to>
    <xdr:pic>
      <xdr:nvPicPr>
        <xdr:cNvPr id="13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211</xdr:row>
      <xdr:rowOff>228600</xdr:rowOff>
    </xdr:from>
    <xdr:to>
      <xdr:col>3</xdr:col>
      <xdr:colOff>260350</xdr:colOff>
      <xdr:row>211</xdr:row>
      <xdr:rowOff>447675</xdr:rowOff>
    </xdr:to>
    <xdr:pic>
      <xdr:nvPicPr>
        <xdr:cNvPr id="13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211</xdr:row>
      <xdr:rowOff>231775</xdr:rowOff>
    </xdr:from>
    <xdr:to>
      <xdr:col>3</xdr:col>
      <xdr:colOff>539750</xdr:colOff>
      <xdr:row>211</xdr:row>
      <xdr:rowOff>450850</xdr:rowOff>
    </xdr:to>
    <xdr:pic>
      <xdr:nvPicPr>
        <xdr:cNvPr id="13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214</xdr:row>
      <xdr:rowOff>228600</xdr:rowOff>
    </xdr:from>
    <xdr:to>
      <xdr:col>3</xdr:col>
      <xdr:colOff>260350</xdr:colOff>
      <xdr:row>214</xdr:row>
      <xdr:rowOff>447675</xdr:rowOff>
    </xdr:to>
    <xdr:pic>
      <xdr:nvPicPr>
        <xdr:cNvPr id="13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214</xdr:row>
      <xdr:rowOff>231775</xdr:rowOff>
    </xdr:from>
    <xdr:to>
      <xdr:col>3</xdr:col>
      <xdr:colOff>539750</xdr:colOff>
      <xdr:row>214</xdr:row>
      <xdr:rowOff>450850</xdr:rowOff>
    </xdr:to>
    <xdr:pic>
      <xdr:nvPicPr>
        <xdr:cNvPr id="13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214</xdr:row>
      <xdr:rowOff>228600</xdr:rowOff>
    </xdr:from>
    <xdr:to>
      <xdr:col>3</xdr:col>
      <xdr:colOff>260350</xdr:colOff>
      <xdr:row>214</xdr:row>
      <xdr:rowOff>447675</xdr:rowOff>
    </xdr:to>
    <xdr:pic>
      <xdr:nvPicPr>
        <xdr:cNvPr id="13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214</xdr:row>
      <xdr:rowOff>231775</xdr:rowOff>
    </xdr:from>
    <xdr:to>
      <xdr:col>3</xdr:col>
      <xdr:colOff>539750</xdr:colOff>
      <xdr:row>214</xdr:row>
      <xdr:rowOff>450850</xdr:rowOff>
    </xdr:to>
    <xdr:pic>
      <xdr:nvPicPr>
        <xdr:cNvPr id="13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214</xdr:row>
      <xdr:rowOff>228600</xdr:rowOff>
    </xdr:from>
    <xdr:to>
      <xdr:col>3</xdr:col>
      <xdr:colOff>260350</xdr:colOff>
      <xdr:row>214</xdr:row>
      <xdr:rowOff>447675</xdr:rowOff>
    </xdr:to>
    <xdr:pic>
      <xdr:nvPicPr>
        <xdr:cNvPr id="13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214</xdr:row>
      <xdr:rowOff>231775</xdr:rowOff>
    </xdr:from>
    <xdr:to>
      <xdr:col>3</xdr:col>
      <xdr:colOff>539750</xdr:colOff>
      <xdr:row>214</xdr:row>
      <xdr:rowOff>450850</xdr:rowOff>
    </xdr:to>
    <xdr:pic>
      <xdr:nvPicPr>
        <xdr:cNvPr id="13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214</xdr:row>
      <xdr:rowOff>228600</xdr:rowOff>
    </xdr:from>
    <xdr:to>
      <xdr:col>3</xdr:col>
      <xdr:colOff>260350</xdr:colOff>
      <xdr:row>214</xdr:row>
      <xdr:rowOff>447675</xdr:rowOff>
    </xdr:to>
    <xdr:pic>
      <xdr:nvPicPr>
        <xdr:cNvPr id="13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214</xdr:row>
      <xdr:rowOff>231775</xdr:rowOff>
    </xdr:from>
    <xdr:to>
      <xdr:col>3</xdr:col>
      <xdr:colOff>539750</xdr:colOff>
      <xdr:row>214</xdr:row>
      <xdr:rowOff>450850</xdr:rowOff>
    </xdr:to>
    <xdr:pic>
      <xdr:nvPicPr>
        <xdr:cNvPr id="13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217</xdr:row>
      <xdr:rowOff>228600</xdr:rowOff>
    </xdr:from>
    <xdr:to>
      <xdr:col>3</xdr:col>
      <xdr:colOff>260350</xdr:colOff>
      <xdr:row>217</xdr:row>
      <xdr:rowOff>447675</xdr:rowOff>
    </xdr:to>
    <xdr:pic>
      <xdr:nvPicPr>
        <xdr:cNvPr id="13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217</xdr:row>
      <xdr:rowOff>231775</xdr:rowOff>
    </xdr:from>
    <xdr:to>
      <xdr:col>3</xdr:col>
      <xdr:colOff>539750</xdr:colOff>
      <xdr:row>217</xdr:row>
      <xdr:rowOff>450850</xdr:rowOff>
    </xdr:to>
    <xdr:pic>
      <xdr:nvPicPr>
        <xdr:cNvPr id="13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217</xdr:row>
      <xdr:rowOff>228600</xdr:rowOff>
    </xdr:from>
    <xdr:to>
      <xdr:col>3</xdr:col>
      <xdr:colOff>260350</xdr:colOff>
      <xdr:row>217</xdr:row>
      <xdr:rowOff>447675</xdr:rowOff>
    </xdr:to>
    <xdr:pic>
      <xdr:nvPicPr>
        <xdr:cNvPr id="13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217</xdr:row>
      <xdr:rowOff>231775</xdr:rowOff>
    </xdr:from>
    <xdr:to>
      <xdr:col>3</xdr:col>
      <xdr:colOff>539750</xdr:colOff>
      <xdr:row>217</xdr:row>
      <xdr:rowOff>450850</xdr:rowOff>
    </xdr:to>
    <xdr:pic>
      <xdr:nvPicPr>
        <xdr:cNvPr id="13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217</xdr:row>
      <xdr:rowOff>228600</xdr:rowOff>
    </xdr:from>
    <xdr:to>
      <xdr:col>3</xdr:col>
      <xdr:colOff>260350</xdr:colOff>
      <xdr:row>217</xdr:row>
      <xdr:rowOff>447675</xdr:rowOff>
    </xdr:to>
    <xdr:pic>
      <xdr:nvPicPr>
        <xdr:cNvPr id="13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217</xdr:row>
      <xdr:rowOff>231775</xdr:rowOff>
    </xdr:from>
    <xdr:to>
      <xdr:col>3</xdr:col>
      <xdr:colOff>539750</xdr:colOff>
      <xdr:row>217</xdr:row>
      <xdr:rowOff>450850</xdr:rowOff>
    </xdr:to>
    <xdr:pic>
      <xdr:nvPicPr>
        <xdr:cNvPr id="13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217</xdr:row>
      <xdr:rowOff>228600</xdr:rowOff>
    </xdr:from>
    <xdr:to>
      <xdr:col>3</xdr:col>
      <xdr:colOff>260350</xdr:colOff>
      <xdr:row>217</xdr:row>
      <xdr:rowOff>447675</xdr:rowOff>
    </xdr:to>
    <xdr:pic>
      <xdr:nvPicPr>
        <xdr:cNvPr id="13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217</xdr:row>
      <xdr:rowOff>231775</xdr:rowOff>
    </xdr:from>
    <xdr:to>
      <xdr:col>3</xdr:col>
      <xdr:colOff>539750</xdr:colOff>
      <xdr:row>217</xdr:row>
      <xdr:rowOff>450850</xdr:rowOff>
    </xdr:to>
    <xdr:pic>
      <xdr:nvPicPr>
        <xdr:cNvPr id="13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220</xdr:row>
      <xdr:rowOff>228600</xdr:rowOff>
    </xdr:from>
    <xdr:to>
      <xdr:col>3</xdr:col>
      <xdr:colOff>260350</xdr:colOff>
      <xdr:row>220</xdr:row>
      <xdr:rowOff>447675</xdr:rowOff>
    </xdr:to>
    <xdr:pic>
      <xdr:nvPicPr>
        <xdr:cNvPr id="13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220</xdr:row>
      <xdr:rowOff>231775</xdr:rowOff>
    </xdr:from>
    <xdr:to>
      <xdr:col>3</xdr:col>
      <xdr:colOff>539750</xdr:colOff>
      <xdr:row>220</xdr:row>
      <xdr:rowOff>450850</xdr:rowOff>
    </xdr:to>
    <xdr:pic>
      <xdr:nvPicPr>
        <xdr:cNvPr id="13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220</xdr:row>
      <xdr:rowOff>228600</xdr:rowOff>
    </xdr:from>
    <xdr:to>
      <xdr:col>3</xdr:col>
      <xdr:colOff>260350</xdr:colOff>
      <xdr:row>220</xdr:row>
      <xdr:rowOff>447675</xdr:rowOff>
    </xdr:to>
    <xdr:pic>
      <xdr:nvPicPr>
        <xdr:cNvPr id="13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220</xdr:row>
      <xdr:rowOff>231775</xdr:rowOff>
    </xdr:from>
    <xdr:to>
      <xdr:col>3</xdr:col>
      <xdr:colOff>539750</xdr:colOff>
      <xdr:row>220</xdr:row>
      <xdr:rowOff>450850</xdr:rowOff>
    </xdr:to>
    <xdr:pic>
      <xdr:nvPicPr>
        <xdr:cNvPr id="13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220</xdr:row>
      <xdr:rowOff>228600</xdr:rowOff>
    </xdr:from>
    <xdr:to>
      <xdr:col>3</xdr:col>
      <xdr:colOff>260350</xdr:colOff>
      <xdr:row>220</xdr:row>
      <xdr:rowOff>447675</xdr:rowOff>
    </xdr:to>
    <xdr:pic>
      <xdr:nvPicPr>
        <xdr:cNvPr id="13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220</xdr:row>
      <xdr:rowOff>231775</xdr:rowOff>
    </xdr:from>
    <xdr:to>
      <xdr:col>3</xdr:col>
      <xdr:colOff>539750</xdr:colOff>
      <xdr:row>220</xdr:row>
      <xdr:rowOff>450850</xdr:rowOff>
    </xdr:to>
    <xdr:pic>
      <xdr:nvPicPr>
        <xdr:cNvPr id="13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220</xdr:row>
      <xdr:rowOff>228600</xdr:rowOff>
    </xdr:from>
    <xdr:to>
      <xdr:col>3</xdr:col>
      <xdr:colOff>260350</xdr:colOff>
      <xdr:row>220</xdr:row>
      <xdr:rowOff>447675</xdr:rowOff>
    </xdr:to>
    <xdr:pic>
      <xdr:nvPicPr>
        <xdr:cNvPr id="13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220</xdr:row>
      <xdr:rowOff>231775</xdr:rowOff>
    </xdr:from>
    <xdr:to>
      <xdr:col>3</xdr:col>
      <xdr:colOff>539750</xdr:colOff>
      <xdr:row>220</xdr:row>
      <xdr:rowOff>450850</xdr:rowOff>
    </xdr:to>
    <xdr:pic>
      <xdr:nvPicPr>
        <xdr:cNvPr id="13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224</xdr:row>
      <xdr:rowOff>228600</xdr:rowOff>
    </xdr:from>
    <xdr:to>
      <xdr:col>3</xdr:col>
      <xdr:colOff>260350</xdr:colOff>
      <xdr:row>224</xdr:row>
      <xdr:rowOff>447675</xdr:rowOff>
    </xdr:to>
    <xdr:pic>
      <xdr:nvPicPr>
        <xdr:cNvPr id="13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224</xdr:row>
      <xdr:rowOff>231775</xdr:rowOff>
    </xdr:from>
    <xdr:to>
      <xdr:col>3</xdr:col>
      <xdr:colOff>539750</xdr:colOff>
      <xdr:row>224</xdr:row>
      <xdr:rowOff>450850</xdr:rowOff>
    </xdr:to>
    <xdr:pic>
      <xdr:nvPicPr>
        <xdr:cNvPr id="13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224</xdr:row>
      <xdr:rowOff>228600</xdr:rowOff>
    </xdr:from>
    <xdr:to>
      <xdr:col>3</xdr:col>
      <xdr:colOff>260350</xdr:colOff>
      <xdr:row>224</xdr:row>
      <xdr:rowOff>447675</xdr:rowOff>
    </xdr:to>
    <xdr:pic>
      <xdr:nvPicPr>
        <xdr:cNvPr id="13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224</xdr:row>
      <xdr:rowOff>231775</xdr:rowOff>
    </xdr:from>
    <xdr:to>
      <xdr:col>3</xdr:col>
      <xdr:colOff>539750</xdr:colOff>
      <xdr:row>224</xdr:row>
      <xdr:rowOff>450850</xdr:rowOff>
    </xdr:to>
    <xdr:pic>
      <xdr:nvPicPr>
        <xdr:cNvPr id="13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224</xdr:row>
      <xdr:rowOff>228600</xdr:rowOff>
    </xdr:from>
    <xdr:to>
      <xdr:col>3</xdr:col>
      <xdr:colOff>260350</xdr:colOff>
      <xdr:row>224</xdr:row>
      <xdr:rowOff>447675</xdr:rowOff>
    </xdr:to>
    <xdr:pic>
      <xdr:nvPicPr>
        <xdr:cNvPr id="13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224</xdr:row>
      <xdr:rowOff>231775</xdr:rowOff>
    </xdr:from>
    <xdr:to>
      <xdr:col>3</xdr:col>
      <xdr:colOff>539750</xdr:colOff>
      <xdr:row>224</xdr:row>
      <xdr:rowOff>450850</xdr:rowOff>
    </xdr:to>
    <xdr:pic>
      <xdr:nvPicPr>
        <xdr:cNvPr id="13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224</xdr:row>
      <xdr:rowOff>228600</xdr:rowOff>
    </xdr:from>
    <xdr:to>
      <xdr:col>3</xdr:col>
      <xdr:colOff>260350</xdr:colOff>
      <xdr:row>224</xdr:row>
      <xdr:rowOff>447675</xdr:rowOff>
    </xdr:to>
    <xdr:pic>
      <xdr:nvPicPr>
        <xdr:cNvPr id="13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224</xdr:row>
      <xdr:rowOff>231775</xdr:rowOff>
    </xdr:from>
    <xdr:to>
      <xdr:col>3</xdr:col>
      <xdr:colOff>539750</xdr:colOff>
      <xdr:row>224</xdr:row>
      <xdr:rowOff>450850</xdr:rowOff>
    </xdr:to>
    <xdr:pic>
      <xdr:nvPicPr>
        <xdr:cNvPr id="13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227</xdr:row>
      <xdr:rowOff>228600</xdr:rowOff>
    </xdr:from>
    <xdr:to>
      <xdr:col>3</xdr:col>
      <xdr:colOff>260350</xdr:colOff>
      <xdr:row>227</xdr:row>
      <xdr:rowOff>447675</xdr:rowOff>
    </xdr:to>
    <xdr:pic>
      <xdr:nvPicPr>
        <xdr:cNvPr id="13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227</xdr:row>
      <xdr:rowOff>231775</xdr:rowOff>
    </xdr:from>
    <xdr:to>
      <xdr:col>3</xdr:col>
      <xdr:colOff>539750</xdr:colOff>
      <xdr:row>227</xdr:row>
      <xdr:rowOff>450850</xdr:rowOff>
    </xdr:to>
    <xdr:pic>
      <xdr:nvPicPr>
        <xdr:cNvPr id="13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227</xdr:row>
      <xdr:rowOff>228600</xdr:rowOff>
    </xdr:from>
    <xdr:to>
      <xdr:col>3</xdr:col>
      <xdr:colOff>260350</xdr:colOff>
      <xdr:row>227</xdr:row>
      <xdr:rowOff>447675</xdr:rowOff>
    </xdr:to>
    <xdr:pic>
      <xdr:nvPicPr>
        <xdr:cNvPr id="14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227</xdr:row>
      <xdr:rowOff>231775</xdr:rowOff>
    </xdr:from>
    <xdr:to>
      <xdr:col>3</xdr:col>
      <xdr:colOff>539750</xdr:colOff>
      <xdr:row>227</xdr:row>
      <xdr:rowOff>450850</xdr:rowOff>
    </xdr:to>
    <xdr:pic>
      <xdr:nvPicPr>
        <xdr:cNvPr id="14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227</xdr:row>
      <xdr:rowOff>228600</xdr:rowOff>
    </xdr:from>
    <xdr:to>
      <xdr:col>3</xdr:col>
      <xdr:colOff>260350</xdr:colOff>
      <xdr:row>227</xdr:row>
      <xdr:rowOff>447675</xdr:rowOff>
    </xdr:to>
    <xdr:pic>
      <xdr:nvPicPr>
        <xdr:cNvPr id="14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227</xdr:row>
      <xdr:rowOff>231775</xdr:rowOff>
    </xdr:from>
    <xdr:to>
      <xdr:col>3</xdr:col>
      <xdr:colOff>539750</xdr:colOff>
      <xdr:row>227</xdr:row>
      <xdr:rowOff>450850</xdr:rowOff>
    </xdr:to>
    <xdr:pic>
      <xdr:nvPicPr>
        <xdr:cNvPr id="14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227</xdr:row>
      <xdr:rowOff>228600</xdr:rowOff>
    </xdr:from>
    <xdr:to>
      <xdr:col>3</xdr:col>
      <xdr:colOff>260350</xdr:colOff>
      <xdr:row>227</xdr:row>
      <xdr:rowOff>447675</xdr:rowOff>
    </xdr:to>
    <xdr:pic>
      <xdr:nvPicPr>
        <xdr:cNvPr id="14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227</xdr:row>
      <xdr:rowOff>231775</xdr:rowOff>
    </xdr:from>
    <xdr:to>
      <xdr:col>3</xdr:col>
      <xdr:colOff>539750</xdr:colOff>
      <xdr:row>227</xdr:row>
      <xdr:rowOff>450850</xdr:rowOff>
    </xdr:to>
    <xdr:pic>
      <xdr:nvPicPr>
        <xdr:cNvPr id="14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230</xdr:row>
      <xdr:rowOff>228600</xdr:rowOff>
    </xdr:from>
    <xdr:to>
      <xdr:col>3</xdr:col>
      <xdr:colOff>260350</xdr:colOff>
      <xdr:row>230</xdr:row>
      <xdr:rowOff>447675</xdr:rowOff>
    </xdr:to>
    <xdr:pic>
      <xdr:nvPicPr>
        <xdr:cNvPr id="14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230</xdr:row>
      <xdr:rowOff>231775</xdr:rowOff>
    </xdr:from>
    <xdr:to>
      <xdr:col>3</xdr:col>
      <xdr:colOff>539750</xdr:colOff>
      <xdr:row>230</xdr:row>
      <xdr:rowOff>450850</xdr:rowOff>
    </xdr:to>
    <xdr:pic>
      <xdr:nvPicPr>
        <xdr:cNvPr id="14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230</xdr:row>
      <xdr:rowOff>228600</xdr:rowOff>
    </xdr:from>
    <xdr:to>
      <xdr:col>3</xdr:col>
      <xdr:colOff>260350</xdr:colOff>
      <xdr:row>230</xdr:row>
      <xdr:rowOff>447675</xdr:rowOff>
    </xdr:to>
    <xdr:pic>
      <xdr:nvPicPr>
        <xdr:cNvPr id="14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230</xdr:row>
      <xdr:rowOff>231775</xdr:rowOff>
    </xdr:from>
    <xdr:to>
      <xdr:col>3</xdr:col>
      <xdr:colOff>539750</xdr:colOff>
      <xdr:row>230</xdr:row>
      <xdr:rowOff>450850</xdr:rowOff>
    </xdr:to>
    <xdr:pic>
      <xdr:nvPicPr>
        <xdr:cNvPr id="14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230</xdr:row>
      <xdr:rowOff>228600</xdr:rowOff>
    </xdr:from>
    <xdr:to>
      <xdr:col>3</xdr:col>
      <xdr:colOff>260350</xdr:colOff>
      <xdr:row>230</xdr:row>
      <xdr:rowOff>447675</xdr:rowOff>
    </xdr:to>
    <xdr:pic>
      <xdr:nvPicPr>
        <xdr:cNvPr id="14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230</xdr:row>
      <xdr:rowOff>231775</xdr:rowOff>
    </xdr:from>
    <xdr:to>
      <xdr:col>3</xdr:col>
      <xdr:colOff>539750</xdr:colOff>
      <xdr:row>230</xdr:row>
      <xdr:rowOff>450850</xdr:rowOff>
    </xdr:to>
    <xdr:pic>
      <xdr:nvPicPr>
        <xdr:cNvPr id="14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230</xdr:row>
      <xdr:rowOff>228600</xdr:rowOff>
    </xdr:from>
    <xdr:to>
      <xdr:col>3</xdr:col>
      <xdr:colOff>260350</xdr:colOff>
      <xdr:row>230</xdr:row>
      <xdr:rowOff>447675</xdr:rowOff>
    </xdr:to>
    <xdr:pic>
      <xdr:nvPicPr>
        <xdr:cNvPr id="14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230</xdr:row>
      <xdr:rowOff>231775</xdr:rowOff>
    </xdr:from>
    <xdr:to>
      <xdr:col>3</xdr:col>
      <xdr:colOff>539750</xdr:colOff>
      <xdr:row>230</xdr:row>
      <xdr:rowOff>450850</xdr:rowOff>
    </xdr:to>
    <xdr:pic>
      <xdr:nvPicPr>
        <xdr:cNvPr id="14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233</xdr:row>
      <xdr:rowOff>228600</xdr:rowOff>
    </xdr:from>
    <xdr:to>
      <xdr:col>3</xdr:col>
      <xdr:colOff>260350</xdr:colOff>
      <xdr:row>233</xdr:row>
      <xdr:rowOff>447675</xdr:rowOff>
    </xdr:to>
    <xdr:pic>
      <xdr:nvPicPr>
        <xdr:cNvPr id="14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233</xdr:row>
      <xdr:rowOff>231775</xdr:rowOff>
    </xdr:from>
    <xdr:to>
      <xdr:col>3</xdr:col>
      <xdr:colOff>539750</xdr:colOff>
      <xdr:row>233</xdr:row>
      <xdr:rowOff>450850</xdr:rowOff>
    </xdr:to>
    <xdr:pic>
      <xdr:nvPicPr>
        <xdr:cNvPr id="14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233</xdr:row>
      <xdr:rowOff>228600</xdr:rowOff>
    </xdr:from>
    <xdr:to>
      <xdr:col>3</xdr:col>
      <xdr:colOff>260350</xdr:colOff>
      <xdr:row>233</xdr:row>
      <xdr:rowOff>447675</xdr:rowOff>
    </xdr:to>
    <xdr:pic>
      <xdr:nvPicPr>
        <xdr:cNvPr id="14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233</xdr:row>
      <xdr:rowOff>231775</xdr:rowOff>
    </xdr:from>
    <xdr:to>
      <xdr:col>3</xdr:col>
      <xdr:colOff>539750</xdr:colOff>
      <xdr:row>233</xdr:row>
      <xdr:rowOff>450850</xdr:rowOff>
    </xdr:to>
    <xdr:pic>
      <xdr:nvPicPr>
        <xdr:cNvPr id="14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233</xdr:row>
      <xdr:rowOff>228600</xdr:rowOff>
    </xdr:from>
    <xdr:to>
      <xdr:col>3</xdr:col>
      <xdr:colOff>260350</xdr:colOff>
      <xdr:row>233</xdr:row>
      <xdr:rowOff>447675</xdr:rowOff>
    </xdr:to>
    <xdr:pic>
      <xdr:nvPicPr>
        <xdr:cNvPr id="14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233</xdr:row>
      <xdr:rowOff>231775</xdr:rowOff>
    </xdr:from>
    <xdr:to>
      <xdr:col>3</xdr:col>
      <xdr:colOff>539750</xdr:colOff>
      <xdr:row>233</xdr:row>
      <xdr:rowOff>450850</xdr:rowOff>
    </xdr:to>
    <xdr:pic>
      <xdr:nvPicPr>
        <xdr:cNvPr id="14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233</xdr:row>
      <xdr:rowOff>228600</xdr:rowOff>
    </xdr:from>
    <xdr:to>
      <xdr:col>3</xdr:col>
      <xdr:colOff>260350</xdr:colOff>
      <xdr:row>233</xdr:row>
      <xdr:rowOff>447675</xdr:rowOff>
    </xdr:to>
    <xdr:pic>
      <xdr:nvPicPr>
        <xdr:cNvPr id="14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233</xdr:row>
      <xdr:rowOff>231775</xdr:rowOff>
    </xdr:from>
    <xdr:to>
      <xdr:col>3</xdr:col>
      <xdr:colOff>539750</xdr:colOff>
      <xdr:row>233</xdr:row>
      <xdr:rowOff>450850</xdr:rowOff>
    </xdr:to>
    <xdr:pic>
      <xdr:nvPicPr>
        <xdr:cNvPr id="14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237</xdr:row>
      <xdr:rowOff>228600</xdr:rowOff>
    </xdr:from>
    <xdr:to>
      <xdr:col>3</xdr:col>
      <xdr:colOff>260350</xdr:colOff>
      <xdr:row>237</xdr:row>
      <xdr:rowOff>447675</xdr:rowOff>
    </xdr:to>
    <xdr:pic>
      <xdr:nvPicPr>
        <xdr:cNvPr id="14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237</xdr:row>
      <xdr:rowOff>231775</xdr:rowOff>
    </xdr:from>
    <xdr:to>
      <xdr:col>3</xdr:col>
      <xdr:colOff>539750</xdr:colOff>
      <xdr:row>237</xdr:row>
      <xdr:rowOff>450850</xdr:rowOff>
    </xdr:to>
    <xdr:pic>
      <xdr:nvPicPr>
        <xdr:cNvPr id="14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237</xdr:row>
      <xdr:rowOff>228600</xdr:rowOff>
    </xdr:from>
    <xdr:to>
      <xdr:col>3</xdr:col>
      <xdr:colOff>260350</xdr:colOff>
      <xdr:row>237</xdr:row>
      <xdr:rowOff>447675</xdr:rowOff>
    </xdr:to>
    <xdr:pic>
      <xdr:nvPicPr>
        <xdr:cNvPr id="14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237</xdr:row>
      <xdr:rowOff>231775</xdr:rowOff>
    </xdr:from>
    <xdr:to>
      <xdr:col>3</xdr:col>
      <xdr:colOff>539750</xdr:colOff>
      <xdr:row>237</xdr:row>
      <xdr:rowOff>450850</xdr:rowOff>
    </xdr:to>
    <xdr:pic>
      <xdr:nvPicPr>
        <xdr:cNvPr id="14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237</xdr:row>
      <xdr:rowOff>228600</xdr:rowOff>
    </xdr:from>
    <xdr:to>
      <xdr:col>3</xdr:col>
      <xdr:colOff>260350</xdr:colOff>
      <xdr:row>237</xdr:row>
      <xdr:rowOff>447675</xdr:rowOff>
    </xdr:to>
    <xdr:pic>
      <xdr:nvPicPr>
        <xdr:cNvPr id="14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237</xdr:row>
      <xdr:rowOff>231775</xdr:rowOff>
    </xdr:from>
    <xdr:to>
      <xdr:col>3</xdr:col>
      <xdr:colOff>539750</xdr:colOff>
      <xdr:row>237</xdr:row>
      <xdr:rowOff>450850</xdr:rowOff>
    </xdr:to>
    <xdr:pic>
      <xdr:nvPicPr>
        <xdr:cNvPr id="14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237</xdr:row>
      <xdr:rowOff>228600</xdr:rowOff>
    </xdr:from>
    <xdr:to>
      <xdr:col>3</xdr:col>
      <xdr:colOff>260350</xdr:colOff>
      <xdr:row>237</xdr:row>
      <xdr:rowOff>447675</xdr:rowOff>
    </xdr:to>
    <xdr:pic>
      <xdr:nvPicPr>
        <xdr:cNvPr id="14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237</xdr:row>
      <xdr:rowOff>231775</xdr:rowOff>
    </xdr:from>
    <xdr:to>
      <xdr:col>3</xdr:col>
      <xdr:colOff>539750</xdr:colOff>
      <xdr:row>237</xdr:row>
      <xdr:rowOff>450850</xdr:rowOff>
    </xdr:to>
    <xdr:pic>
      <xdr:nvPicPr>
        <xdr:cNvPr id="14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240</xdr:row>
      <xdr:rowOff>228600</xdr:rowOff>
    </xdr:from>
    <xdr:to>
      <xdr:col>3</xdr:col>
      <xdr:colOff>260350</xdr:colOff>
      <xdr:row>240</xdr:row>
      <xdr:rowOff>447675</xdr:rowOff>
    </xdr:to>
    <xdr:pic>
      <xdr:nvPicPr>
        <xdr:cNvPr id="14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240</xdr:row>
      <xdr:rowOff>231775</xdr:rowOff>
    </xdr:from>
    <xdr:to>
      <xdr:col>3</xdr:col>
      <xdr:colOff>539750</xdr:colOff>
      <xdr:row>240</xdr:row>
      <xdr:rowOff>450850</xdr:rowOff>
    </xdr:to>
    <xdr:pic>
      <xdr:nvPicPr>
        <xdr:cNvPr id="14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240</xdr:row>
      <xdr:rowOff>228600</xdr:rowOff>
    </xdr:from>
    <xdr:to>
      <xdr:col>3</xdr:col>
      <xdr:colOff>260350</xdr:colOff>
      <xdr:row>240</xdr:row>
      <xdr:rowOff>447675</xdr:rowOff>
    </xdr:to>
    <xdr:pic>
      <xdr:nvPicPr>
        <xdr:cNvPr id="14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240</xdr:row>
      <xdr:rowOff>231775</xdr:rowOff>
    </xdr:from>
    <xdr:to>
      <xdr:col>3</xdr:col>
      <xdr:colOff>539750</xdr:colOff>
      <xdr:row>240</xdr:row>
      <xdr:rowOff>450850</xdr:rowOff>
    </xdr:to>
    <xdr:pic>
      <xdr:nvPicPr>
        <xdr:cNvPr id="14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240</xdr:row>
      <xdr:rowOff>228600</xdr:rowOff>
    </xdr:from>
    <xdr:to>
      <xdr:col>3</xdr:col>
      <xdr:colOff>260350</xdr:colOff>
      <xdr:row>240</xdr:row>
      <xdr:rowOff>447675</xdr:rowOff>
    </xdr:to>
    <xdr:pic>
      <xdr:nvPicPr>
        <xdr:cNvPr id="14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240</xdr:row>
      <xdr:rowOff>231775</xdr:rowOff>
    </xdr:from>
    <xdr:to>
      <xdr:col>3</xdr:col>
      <xdr:colOff>539750</xdr:colOff>
      <xdr:row>240</xdr:row>
      <xdr:rowOff>450850</xdr:rowOff>
    </xdr:to>
    <xdr:pic>
      <xdr:nvPicPr>
        <xdr:cNvPr id="14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240</xdr:row>
      <xdr:rowOff>228600</xdr:rowOff>
    </xdr:from>
    <xdr:to>
      <xdr:col>3</xdr:col>
      <xdr:colOff>260350</xdr:colOff>
      <xdr:row>240</xdr:row>
      <xdr:rowOff>447675</xdr:rowOff>
    </xdr:to>
    <xdr:pic>
      <xdr:nvPicPr>
        <xdr:cNvPr id="14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240</xdr:row>
      <xdr:rowOff>231775</xdr:rowOff>
    </xdr:from>
    <xdr:to>
      <xdr:col>3</xdr:col>
      <xdr:colOff>539750</xdr:colOff>
      <xdr:row>240</xdr:row>
      <xdr:rowOff>450850</xdr:rowOff>
    </xdr:to>
    <xdr:pic>
      <xdr:nvPicPr>
        <xdr:cNvPr id="14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243</xdr:row>
      <xdr:rowOff>228600</xdr:rowOff>
    </xdr:from>
    <xdr:to>
      <xdr:col>3</xdr:col>
      <xdr:colOff>260350</xdr:colOff>
      <xdr:row>243</xdr:row>
      <xdr:rowOff>447675</xdr:rowOff>
    </xdr:to>
    <xdr:pic>
      <xdr:nvPicPr>
        <xdr:cNvPr id="14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243</xdr:row>
      <xdr:rowOff>231775</xdr:rowOff>
    </xdr:from>
    <xdr:to>
      <xdr:col>3</xdr:col>
      <xdr:colOff>539750</xdr:colOff>
      <xdr:row>243</xdr:row>
      <xdr:rowOff>450850</xdr:rowOff>
    </xdr:to>
    <xdr:pic>
      <xdr:nvPicPr>
        <xdr:cNvPr id="14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243</xdr:row>
      <xdr:rowOff>228600</xdr:rowOff>
    </xdr:from>
    <xdr:to>
      <xdr:col>3</xdr:col>
      <xdr:colOff>260350</xdr:colOff>
      <xdr:row>243</xdr:row>
      <xdr:rowOff>447675</xdr:rowOff>
    </xdr:to>
    <xdr:pic>
      <xdr:nvPicPr>
        <xdr:cNvPr id="14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243</xdr:row>
      <xdr:rowOff>231775</xdr:rowOff>
    </xdr:from>
    <xdr:to>
      <xdr:col>3</xdr:col>
      <xdr:colOff>539750</xdr:colOff>
      <xdr:row>243</xdr:row>
      <xdr:rowOff>450850</xdr:rowOff>
    </xdr:to>
    <xdr:pic>
      <xdr:nvPicPr>
        <xdr:cNvPr id="14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243</xdr:row>
      <xdr:rowOff>228600</xdr:rowOff>
    </xdr:from>
    <xdr:to>
      <xdr:col>3</xdr:col>
      <xdr:colOff>260350</xdr:colOff>
      <xdr:row>243</xdr:row>
      <xdr:rowOff>447675</xdr:rowOff>
    </xdr:to>
    <xdr:pic>
      <xdr:nvPicPr>
        <xdr:cNvPr id="14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243</xdr:row>
      <xdr:rowOff>231775</xdr:rowOff>
    </xdr:from>
    <xdr:to>
      <xdr:col>3</xdr:col>
      <xdr:colOff>539750</xdr:colOff>
      <xdr:row>243</xdr:row>
      <xdr:rowOff>450850</xdr:rowOff>
    </xdr:to>
    <xdr:pic>
      <xdr:nvPicPr>
        <xdr:cNvPr id="14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243</xdr:row>
      <xdr:rowOff>228600</xdr:rowOff>
    </xdr:from>
    <xdr:to>
      <xdr:col>3</xdr:col>
      <xdr:colOff>260350</xdr:colOff>
      <xdr:row>243</xdr:row>
      <xdr:rowOff>447675</xdr:rowOff>
    </xdr:to>
    <xdr:pic>
      <xdr:nvPicPr>
        <xdr:cNvPr id="14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243</xdr:row>
      <xdr:rowOff>231775</xdr:rowOff>
    </xdr:from>
    <xdr:to>
      <xdr:col>3</xdr:col>
      <xdr:colOff>539750</xdr:colOff>
      <xdr:row>243</xdr:row>
      <xdr:rowOff>450850</xdr:rowOff>
    </xdr:to>
    <xdr:pic>
      <xdr:nvPicPr>
        <xdr:cNvPr id="14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246</xdr:row>
      <xdr:rowOff>228600</xdr:rowOff>
    </xdr:from>
    <xdr:to>
      <xdr:col>3</xdr:col>
      <xdr:colOff>260350</xdr:colOff>
      <xdr:row>246</xdr:row>
      <xdr:rowOff>447675</xdr:rowOff>
    </xdr:to>
    <xdr:pic>
      <xdr:nvPicPr>
        <xdr:cNvPr id="14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246</xdr:row>
      <xdr:rowOff>231775</xdr:rowOff>
    </xdr:from>
    <xdr:to>
      <xdr:col>3</xdr:col>
      <xdr:colOff>539750</xdr:colOff>
      <xdr:row>246</xdr:row>
      <xdr:rowOff>450850</xdr:rowOff>
    </xdr:to>
    <xdr:pic>
      <xdr:nvPicPr>
        <xdr:cNvPr id="14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246</xdr:row>
      <xdr:rowOff>228600</xdr:rowOff>
    </xdr:from>
    <xdr:to>
      <xdr:col>3</xdr:col>
      <xdr:colOff>260350</xdr:colOff>
      <xdr:row>246</xdr:row>
      <xdr:rowOff>447675</xdr:rowOff>
    </xdr:to>
    <xdr:pic>
      <xdr:nvPicPr>
        <xdr:cNvPr id="14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246</xdr:row>
      <xdr:rowOff>231775</xdr:rowOff>
    </xdr:from>
    <xdr:to>
      <xdr:col>3</xdr:col>
      <xdr:colOff>539750</xdr:colOff>
      <xdr:row>246</xdr:row>
      <xdr:rowOff>450850</xdr:rowOff>
    </xdr:to>
    <xdr:pic>
      <xdr:nvPicPr>
        <xdr:cNvPr id="14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246</xdr:row>
      <xdr:rowOff>228600</xdr:rowOff>
    </xdr:from>
    <xdr:to>
      <xdr:col>3</xdr:col>
      <xdr:colOff>260350</xdr:colOff>
      <xdr:row>246</xdr:row>
      <xdr:rowOff>447675</xdr:rowOff>
    </xdr:to>
    <xdr:pic>
      <xdr:nvPicPr>
        <xdr:cNvPr id="14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246</xdr:row>
      <xdr:rowOff>231775</xdr:rowOff>
    </xdr:from>
    <xdr:to>
      <xdr:col>3</xdr:col>
      <xdr:colOff>539750</xdr:colOff>
      <xdr:row>246</xdr:row>
      <xdr:rowOff>450850</xdr:rowOff>
    </xdr:to>
    <xdr:pic>
      <xdr:nvPicPr>
        <xdr:cNvPr id="14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246</xdr:row>
      <xdr:rowOff>228600</xdr:rowOff>
    </xdr:from>
    <xdr:to>
      <xdr:col>3</xdr:col>
      <xdr:colOff>260350</xdr:colOff>
      <xdr:row>246</xdr:row>
      <xdr:rowOff>447675</xdr:rowOff>
    </xdr:to>
    <xdr:pic>
      <xdr:nvPicPr>
        <xdr:cNvPr id="14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246</xdr:row>
      <xdr:rowOff>231775</xdr:rowOff>
    </xdr:from>
    <xdr:to>
      <xdr:col>3</xdr:col>
      <xdr:colOff>539750</xdr:colOff>
      <xdr:row>246</xdr:row>
      <xdr:rowOff>450850</xdr:rowOff>
    </xdr:to>
    <xdr:pic>
      <xdr:nvPicPr>
        <xdr:cNvPr id="14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249</xdr:row>
      <xdr:rowOff>228600</xdr:rowOff>
    </xdr:from>
    <xdr:to>
      <xdr:col>3</xdr:col>
      <xdr:colOff>260350</xdr:colOff>
      <xdr:row>249</xdr:row>
      <xdr:rowOff>447675</xdr:rowOff>
    </xdr:to>
    <xdr:pic>
      <xdr:nvPicPr>
        <xdr:cNvPr id="14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249</xdr:row>
      <xdr:rowOff>231775</xdr:rowOff>
    </xdr:from>
    <xdr:to>
      <xdr:col>3</xdr:col>
      <xdr:colOff>539750</xdr:colOff>
      <xdr:row>249</xdr:row>
      <xdr:rowOff>450850</xdr:rowOff>
    </xdr:to>
    <xdr:pic>
      <xdr:nvPicPr>
        <xdr:cNvPr id="14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249</xdr:row>
      <xdr:rowOff>228600</xdr:rowOff>
    </xdr:from>
    <xdr:to>
      <xdr:col>3</xdr:col>
      <xdr:colOff>260350</xdr:colOff>
      <xdr:row>249</xdr:row>
      <xdr:rowOff>447675</xdr:rowOff>
    </xdr:to>
    <xdr:pic>
      <xdr:nvPicPr>
        <xdr:cNvPr id="14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249</xdr:row>
      <xdr:rowOff>231775</xdr:rowOff>
    </xdr:from>
    <xdr:to>
      <xdr:col>3</xdr:col>
      <xdr:colOff>539750</xdr:colOff>
      <xdr:row>249</xdr:row>
      <xdr:rowOff>450850</xdr:rowOff>
    </xdr:to>
    <xdr:pic>
      <xdr:nvPicPr>
        <xdr:cNvPr id="14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249</xdr:row>
      <xdr:rowOff>228600</xdr:rowOff>
    </xdr:from>
    <xdr:to>
      <xdr:col>3</xdr:col>
      <xdr:colOff>260350</xdr:colOff>
      <xdr:row>249</xdr:row>
      <xdr:rowOff>447675</xdr:rowOff>
    </xdr:to>
    <xdr:pic>
      <xdr:nvPicPr>
        <xdr:cNvPr id="14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249</xdr:row>
      <xdr:rowOff>231775</xdr:rowOff>
    </xdr:from>
    <xdr:to>
      <xdr:col>3</xdr:col>
      <xdr:colOff>539750</xdr:colOff>
      <xdr:row>249</xdr:row>
      <xdr:rowOff>450850</xdr:rowOff>
    </xdr:to>
    <xdr:pic>
      <xdr:nvPicPr>
        <xdr:cNvPr id="14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249</xdr:row>
      <xdr:rowOff>228600</xdr:rowOff>
    </xdr:from>
    <xdr:to>
      <xdr:col>3</xdr:col>
      <xdr:colOff>260350</xdr:colOff>
      <xdr:row>249</xdr:row>
      <xdr:rowOff>447675</xdr:rowOff>
    </xdr:to>
    <xdr:pic>
      <xdr:nvPicPr>
        <xdr:cNvPr id="14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249</xdr:row>
      <xdr:rowOff>231775</xdr:rowOff>
    </xdr:from>
    <xdr:to>
      <xdr:col>3</xdr:col>
      <xdr:colOff>539750</xdr:colOff>
      <xdr:row>249</xdr:row>
      <xdr:rowOff>450850</xdr:rowOff>
    </xdr:to>
    <xdr:pic>
      <xdr:nvPicPr>
        <xdr:cNvPr id="14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252</xdr:row>
      <xdr:rowOff>228600</xdr:rowOff>
    </xdr:from>
    <xdr:to>
      <xdr:col>3</xdr:col>
      <xdr:colOff>260350</xdr:colOff>
      <xdr:row>252</xdr:row>
      <xdr:rowOff>447675</xdr:rowOff>
    </xdr:to>
    <xdr:pic>
      <xdr:nvPicPr>
        <xdr:cNvPr id="14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252</xdr:row>
      <xdr:rowOff>231775</xdr:rowOff>
    </xdr:from>
    <xdr:to>
      <xdr:col>3</xdr:col>
      <xdr:colOff>539750</xdr:colOff>
      <xdr:row>252</xdr:row>
      <xdr:rowOff>450850</xdr:rowOff>
    </xdr:to>
    <xdr:pic>
      <xdr:nvPicPr>
        <xdr:cNvPr id="14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252</xdr:row>
      <xdr:rowOff>228600</xdr:rowOff>
    </xdr:from>
    <xdr:to>
      <xdr:col>3</xdr:col>
      <xdr:colOff>260350</xdr:colOff>
      <xdr:row>252</xdr:row>
      <xdr:rowOff>447675</xdr:rowOff>
    </xdr:to>
    <xdr:pic>
      <xdr:nvPicPr>
        <xdr:cNvPr id="14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252</xdr:row>
      <xdr:rowOff>231775</xdr:rowOff>
    </xdr:from>
    <xdr:to>
      <xdr:col>3</xdr:col>
      <xdr:colOff>539750</xdr:colOff>
      <xdr:row>252</xdr:row>
      <xdr:rowOff>450850</xdr:rowOff>
    </xdr:to>
    <xdr:pic>
      <xdr:nvPicPr>
        <xdr:cNvPr id="14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252</xdr:row>
      <xdr:rowOff>228600</xdr:rowOff>
    </xdr:from>
    <xdr:to>
      <xdr:col>3</xdr:col>
      <xdr:colOff>260350</xdr:colOff>
      <xdr:row>252</xdr:row>
      <xdr:rowOff>447675</xdr:rowOff>
    </xdr:to>
    <xdr:pic>
      <xdr:nvPicPr>
        <xdr:cNvPr id="14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252</xdr:row>
      <xdr:rowOff>231775</xdr:rowOff>
    </xdr:from>
    <xdr:to>
      <xdr:col>3</xdr:col>
      <xdr:colOff>539750</xdr:colOff>
      <xdr:row>252</xdr:row>
      <xdr:rowOff>450850</xdr:rowOff>
    </xdr:to>
    <xdr:pic>
      <xdr:nvPicPr>
        <xdr:cNvPr id="14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252</xdr:row>
      <xdr:rowOff>228600</xdr:rowOff>
    </xdr:from>
    <xdr:to>
      <xdr:col>3</xdr:col>
      <xdr:colOff>260350</xdr:colOff>
      <xdr:row>252</xdr:row>
      <xdr:rowOff>447675</xdr:rowOff>
    </xdr:to>
    <xdr:pic>
      <xdr:nvPicPr>
        <xdr:cNvPr id="14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252</xdr:row>
      <xdr:rowOff>231775</xdr:rowOff>
    </xdr:from>
    <xdr:to>
      <xdr:col>3</xdr:col>
      <xdr:colOff>539750</xdr:colOff>
      <xdr:row>252</xdr:row>
      <xdr:rowOff>450850</xdr:rowOff>
    </xdr:to>
    <xdr:pic>
      <xdr:nvPicPr>
        <xdr:cNvPr id="14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256</xdr:row>
      <xdr:rowOff>228600</xdr:rowOff>
    </xdr:from>
    <xdr:to>
      <xdr:col>3</xdr:col>
      <xdr:colOff>260350</xdr:colOff>
      <xdr:row>256</xdr:row>
      <xdr:rowOff>447675</xdr:rowOff>
    </xdr:to>
    <xdr:pic>
      <xdr:nvPicPr>
        <xdr:cNvPr id="14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256</xdr:row>
      <xdr:rowOff>231775</xdr:rowOff>
    </xdr:from>
    <xdr:to>
      <xdr:col>3</xdr:col>
      <xdr:colOff>539750</xdr:colOff>
      <xdr:row>256</xdr:row>
      <xdr:rowOff>450850</xdr:rowOff>
    </xdr:to>
    <xdr:pic>
      <xdr:nvPicPr>
        <xdr:cNvPr id="14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256</xdr:row>
      <xdr:rowOff>228600</xdr:rowOff>
    </xdr:from>
    <xdr:to>
      <xdr:col>3</xdr:col>
      <xdr:colOff>260350</xdr:colOff>
      <xdr:row>256</xdr:row>
      <xdr:rowOff>447675</xdr:rowOff>
    </xdr:to>
    <xdr:pic>
      <xdr:nvPicPr>
        <xdr:cNvPr id="14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256</xdr:row>
      <xdr:rowOff>231775</xdr:rowOff>
    </xdr:from>
    <xdr:to>
      <xdr:col>3</xdr:col>
      <xdr:colOff>539750</xdr:colOff>
      <xdr:row>256</xdr:row>
      <xdr:rowOff>450850</xdr:rowOff>
    </xdr:to>
    <xdr:pic>
      <xdr:nvPicPr>
        <xdr:cNvPr id="14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256</xdr:row>
      <xdr:rowOff>228600</xdr:rowOff>
    </xdr:from>
    <xdr:to>
      <xdr:col>3</xdr:col>
      <xdr:colOff>260350</xdr:colOff>
      <xdr:row>256</xdr:row>
      <xdr:rowOff>447675</xdr:rowOff>
    </xdr:to>
    <xdr:pic>
      <xdr:nvPicPr>
        <xdr:cNvPr id="14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256</xdr:row>
      <xdr:rowOff>231775</xdr:rowOff>
    </xdr:from>
    <xdr:to>
      <xdr:col>3</xdr:col>
      <xdr:colOff>539750</xdr:colOff>
      <xdr:row>256</xdr:row>
      <xdr:rowOff>450850</xdr:rowOff>
    </xdr:to>
    <xdr:pic>
      <xdr:nvPicPr>
        <xdr:cNvPr id="14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256</xdr:row>
      <xdr:rowOff>228600</xdr:rowOff>
    </xdr:from>
    <xdr:to>
      <xdr:col>3</xdr:col>
      <xdr:colOff>260350</xdr:colOff>
      <xdr:row>256</xdr:row>
      <xdr:rowOff>447675</xdr:rowOff>
    </xdr:to>
    <xdr:pic>
      <xdr:nvPicPr>
        <xdr:cNvPr id="14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256</xdr:row>
      <xdr:rowOff>231775</xdr:rowOff>
    </xdr:from>
    <xdr:to>
      <xdr:col>3</xdr:col>
      <xdr:colOff>539750</xdr:colOff>
      <xdr:row>256</xdr:row>
      <xdr:rowOff>450850</xdr:rowOff>
    </xdr:to>
    <xdr:pic>
      <xdr:nvPicPr>
        <xdr:cNvPr id="14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259</xdr:row>
      <xdr:rowOff>228600</xdr:rowOff>
    </xdr:from>
    <xdr:to>
      <xdr:col>3</xdr:col>
      <xdr:colOff>260350</xdr:colOff>
      <xdr:row>259</xdr:row>
      <xdr:rowOff>447675</xdr:rowOff>
    </xdr:to>
    <xdr:pic>
      <xdr:nvPicPr>
        <xdr:cNvPr id="14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259</xdr:row>
      <xdr:rowOff>231775</xdr:rowOff>
    </xdr:from>
    <xdr:to>
      <xdr:col>3</xdr:col>
      <xdr:colOff>539750</xdr:colOff>
      <xdr:row>259</xdr:row>
      <xdr:rowOff>450850</xdr:rowOff>
    </xdr:to>
    <xdr:pic>
      <xdr:nvPicPr>
        <xdr:cNvPr id="14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259</xdr:row>
      <xdr:rowOff>228600</xdr:rowOff>
    </xdr:from>
    <xdr:to>
      <xdr:col>3</xdr:col>
      <xdr:colOff>260350</xdr:colOff>
      <xdr:row>259</xdr:row>
      <xdr:rowOff>447675</xdr:rowOff>
    </xdr:to>
    <xdr:pic>
      <xdr:nvPicPr>
        <xdr:cNvPr id="14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259</xdr:row>
      <xdr:rowOff>231775</xdr:rowOff>
    </xdr:from>
    <xdr:to>
      <xdr:col>3</xdr:col>
      <xdr:colOff>539750</xdr:colOff>
      <xdr:row>259</xdr:row>
      <xdr:rowOff>450850</xdr:rowOff>
    </xdr:to>
    <xdr:pic>
      <xdr:nvPicPr>
        <xdr:cNvPr id="14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259</xdr:row>
      <xdr:rowOff>228600</xdr:rowOff>
    </xdr:from>
    <xdr:to>
      <xdr:col>3</xdr:col>
      <xdr:colOff>260350</xdr:colOff>
      <xdr:row>259</xdr:row>
      <xdr:rowOff>447675</xdr:rowOff>
    </xdr:to>
    <xdr:pic>
      <xdr:nvPicPr>
        <xdr:cNvPr id="14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259</xdr:row>
      <xdr:rowOff>231775</xdr:rowOff>
    </xdr:from>
    <xdr:to>
      <xdr:col>3</xdr:col>
      <xdr:colOff>539750</xdr:colOff>
      <xdr:row>259</xdr:row>
      <xdr:rowOff>450850</xdr:rowOff>
    </xdr:to>
    <xdr:pic>
      <xdr:nvPicPr>
        <xdr:cNvPr id="14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259</xdr:row>
      <xdr:rowOff>228600</xdr:rowOff>
    </xdr:from>
    <xdr:to>
      <xdr:col>3</xdr:col>
      <xdr:colOff>260350</xdr:colOff>
      <xdr:row>259</xdr:row>
      <xdr:rowOff>447675</xdr:rowOff>
    </xdr:to>
    <xdr:pic>
      <xdr:nvPicPr>
        <xdr:cNvPr id="14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259</xdr:row>
      <xdr:rowOff>231775</xdr:rowOff>
    </xdr:from>
    <xdr:to>
      <xdr:col>3</xdr:col>
      <xdr:colOff>539750</xdr:colOff>
      <xdr:row>259</xdr:row>
      <xdr:rowOff>450850</xdr:rowOff>
    </xdr:to>
    <xdr:pic>
      <xdr:nvPicPr>
        <xdr:cNvPr id="14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262</xdr:row>
      <xdr:rowOff>228600</xdr:rowOff>
    </xdr:from>
    <xdr:to>
      <xdr:col>3</xdr:col>
      <xdr:colOff>260350</xdr:colOff>
      <xdr:row>262</xdr:row>
      <xdr:rowOff>447675</xdr:rowOff>
    </xdr:to>
    <xdr:pic>
      <xdr:nvPicPr>
        <xdr:cNvPr id="14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262</xdr:row>
      <xdr:rowOff>231775</xdr:rowOff>
    </xdr:from>
    <xdr:to>
      <xdr:col>3</xdr:col>
      <xdr:colOff>539750</xdr:colOff>
      <xdr:row>262</xdr:row>
      <xdr:rowOff>450850</xdr:rowOff>
    </xdr:to>
    <xdr:pic>
      <xdr:nvPicPr>
        <xdr:cNvPr id="14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262</xdr:row>
      <xdr:rowOff>228600</xdr:rowOff>
    </xdr:from>
    <xdr:to>
      <xdr:col>3</xdr:col>
      <xdr:colOff>260350</xdr:colOff>
      <xdr:row>262</xdr:row>
      <xdr:rowOff>447675</xdr:rowOff>
    </xdr:to>
    <xdr:pic>
      <xdr:nvPicPr>
        <xdr:cNvPr id="14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262</xdr:row>
      <xdr:rowOff>231775</xdr:rowOff>
    </xdr:from>
    <xdr:to>
      <xdr:col>3</xdr:col>
      <xdr:colOff>539750</xdr:colOff>
      <xdr:row>262</xdr:row>
      <xdr:rowOff>450850</xdr:rowOff>
    </xdr:to>
    <xdr:pic>
      <xdr:nvPicPr>
        <xdr:cNvPr id="14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262</xdr:row>
      <xdr:rowOff>228600</xdr:rowOff>
    </xdr:from>
    <xdr:to>
      <xdr:col>3</xdr:col>
      <xdr:colOff>260350</xdr:colOff>
      <xdr:row>262</xdr:row>
      <xdr:rowOff>447675</xdr:rowOff>
    </xdr:to>
    <xdr:pic>
      <xdr:nvPicPr>
        <xdr:cNvPr id="1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262</xdr:row>
      <xdr:rowOff>231775</xdr:rowOff>
    </xdr:from>
    <xdr:to>
      <xdr:col>3</xdr:col>
      <xdr:colOff>539750</xdr:colOff>
      <xdr:row>262</xdr:row>
      <xdr:rowOff>450850</xdr:rowOff>
    </xdr:to>
    <xdr:pic>
      <xdr:nvPicPr>
        <xdr:cNvPr id="14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262</xdr:row>
      <xdr:rowOff>228600</xdr:rowOff>
    </xdr:from>
    <xdr:to>
      <xdr:col>3</xdr:col>
      <xdr:colOff>260350</xdr:colOff>
      <xdr:row>262</xdr:row>
      <xdr:rowOff>447675</xdr:rowOff>
    </xdr:to>
    <xdr:pic>
      <xdr:nvPicPr>
        <xdr:cNvPr id="14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262</xdr:row>
      <xdr:rowOff>231775</xdr:rowOff>
    </xdr:from>
    <xdr:to>
      <xdr:col>3</xdr:col>
      <xdr:colOff>539750</xdr:colOff>
      <xdr:row>262</xdr:row>
      <xdr:rowOff>450850</xdr:rowOff>
    </xdr:to>
    <xdr:pic>
      <xdr:nvPicPr>
        <xdr:cNvPr id="14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267</xdr:row>
      <xdr:rowOff>228600</xdr:rowOff>
    </xdr:from>
    <xdr:to>
      <xdr:col>3</xdr:col>
      <xdr:colOff>260350</xdr:colOff>
      <xdr:row>267</xdr:row>
      <xdr:rowOff>447675</xdr:rowOff>
    </xdr:to>
    <xdr:pic>
      <xdr:nvPicPr>
        <xdr:cNvPr id="14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267</xdr:row>
      <xdr:rowOff>231775</xdr:rowOff>
    </xdr:from>
    <xdr:to>
      <xdr:col>3</xdr:col>
      <xdr:colOff>539750</xdr:colOff>
      <xdr:row>267</xdr:row>
      <xdr:rowOff>450850</xdr:rowOff>
    </xdr:to>
    <xdr:pic>
      <xdr:nvPicPr>
        <xdr:cNvPr id="14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267</xdr:row>
      <xdr:rowOff>228600</xdr:rowOff>
    </xdr:from>
    <xdr:to>
      <xdr:col>3</xdr:col>
      <xdr:colOff>260350</xdr:colOff>
      <xdr:row>267</xdr:row>
      <xdr:rowOff>447675</xdr:rowOff>
    </xdr:to>
    <xdr:pic>
      <xdr:nvPicPr>
        <xdr:cNvPr id="14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267</xdr:row>
      <xdr:rowOff>231775</xdr:rowOff>
    </xdr:from>
    <xdr:to>
      <xdr:col>3</xdr:col>
      <xdr:colOff>539750</xdr:colOff>
      <xdr:row>267</xdr:row>
      <xdr:rowOff>450850</xdr:rowOff>
    </xdr:to>
    <xdr:pic>
      <xdr:nvPicPr>
        <xdr:cNvPr id="14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267</xdr:row>
      <xdr:rowOff>228600</xdr:rowOff>
    </xdr:from>
    <xdr:to>
      <xdr:col>3</xdr:col>
      <xdr:colOff>260350</xdr:colOff>
      <xdr:row>267</xdr:row>
      <xdr:rowOff>447675</xdr:rowOff>
    </xdr:to>
    <xdr:pic>
      <xdr:nvPicPr>
        <xdr:cNvPr id="14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267</xdr:row>
      <xdr:rowOff>231775</xdr:rowOff>
    </xdr:from>
    <xdr:to>
      <xdr:col>3</xdr:col>
      <xdr:colOff>539750</xdr:colOff>
      <xdr:row>267</xdr:row>
      <xdr:rowOff>450850</xdr:rowOff>
    </xdr:to>
    <xdr:pic>
      <xdr:nvPicPr>
        <xdr:cNvPr id="14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267</xdr:row>
      <xdr:rowOff>228600</xdr:rowOff>
    </xdr:from>
    <xdr:to>
      <xdr:col>3</xdr:col>
      <xdr:colOff>260350</xdr:colOff>
      <xdr:row>267</xdr:row>
      <xdr:rowOff>447675</xdr:rowOff>
    </xdr:to>
    <xdr:pic>
      <xdr:nvPicPr>
        <xdr:cNvPr id="15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267</xdr:row>
      <xdr:rowOff>231775</xdr:rowOff>
    </xdr:from>
    <xdr:to>
      <xdr:col>3</xdr:col>
      <xdr:colOff>539750</xdr:colOff>
      <xdr:row>267</xdr:row>
      <xdr:rowOff>450850</xdr:rowOff>
    </xdr:to>
    <xdr:pic>
      <xdr:nvPicPr>
        <xdr:cNvPr id="15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272</xdr:row>
      <xdr:rowOff>228600</xdr:rowOff>
    </xdr:from>
    <xdr:to>
      <xdr:col>3</xdr:col>
      <xdr:colOff>260350</xdr:colOff>
      <xdr:row>272</xdr:row>
      <xdr:rowOff>447675</xdr:rowOff>
    </xdr:to>
    <xdr:pic>
      <xdr:nvPicPr>
        <xdr:cNvPr id="15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272</xdr:row>
      <xdr:rowOff>231775</xdr:rowOff>
    </xdr:from>
    <xdr:to>
      <xdr:col>3</xdr:col>
      <xdr:colOff>539750</xdr:colOff>
      <xdr:row>272</xdr:row>
      <xdr:rowOff>450850</xdr:rowOff>
    </xdr:to>
    <xdr:pic>
      <xdr:nvPicPr>
        <xdr:cNvPr id="15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272</xdr:row>
      <xdr:rowOff>228600</xdr:rowOff>
    </xdr:from>
    <xdr:to>
      <xdr:col>3</xdr:col>
      <xdr:colOff>260350</xdr:colOff>
      <xdr:row>272</xdr:row>
      <xdr:rowOff>447675</xdr:rowOff>
    </xdr:to>
    <xdr:pic>
      <xdr:nvPicPr>
        <xdr:cNvPr id="15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272</xdr:row>
      <xdr:rowOff>231775</xdr:rowOff>
    </xdr:from>
    <xdr:to>
      <xdr:col>3</xdr:col>
      <xdr:colOff>539750</xdr:colOff>
      <xdr:row>272</xdr:row>
      <xdr:rowOff>450850</xdr:rowOff>
    </xdr:to>
    <xdr:pic>
      <xdr:nvPicPr>
        <xdr:cNvPr id="15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272</xdr:row>
      <xdr:rowOff>228600</xdr:rowOff>
    </xdr:from>
    <xdr:to>
      <xdr:col>3</xdr:col>
      <xdr:colOff>260350</xdr:colOff>
      <xdr:row>272</xdr:row>
      <xdr:rowOff>447675</xdr:rowOff>
    </xdr:to>
    <xdr:pic>
      <xdr:nvPicPr>
        <xdr:cNvPr id="15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272</xdr:row>
      <xdr:rowOff>231775</xdr:rowOff>
    </xdr:from>
    <xdr:to>
      <xdr:col>3</xdr:col>
      <xdr:colOff>539750</xdr:colOff>
      <xdr:row>272</xdr:row>
      <xdr:rowOff>450850</xdr:rowOff>
    </xdr:to>
    <xdr:pic>
      <xdr:nvPicPr>
        <xdr:cNvPr id="15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272</xdr:row>
      <xdr:rowOff>228600</xdr:rowOff>
    </xdr:from>
    <xdr:to>
      <xdr:col>3</xdr:col>
      <xdr:colOff>260350</xdr:colOff>
      <xdr:row>272</xdr:row>
      <xdr:rowOff>447675</xdr:rowOff>
    </xdr:to>
    <xdr:pic>
      <xdr:nvPicPr>
        <xdr:cNvPr id="15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272</xdr:row>
      <xdr:rowOff>231775</xdr:rowOff>
    </xdr:from>
    <xdr:to>
      <xdr:col>3</xdr:col>
      <xdr:colOff>539750</xdr:colOff>
      <xdr:row>272</xdr:row>
      <xdr:rowOff>450850</xdr:rowOff>
    </xdr:to>
    <xdr:pic>
      <xdr:nvPicPr>
        <xdr:cNvPr id="15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275</xdr:row>
      <xdr:rowOff>228600</xdr:rowOff>
    </xdr:from>
    <xdr:to>
      <xdr:col>3</xdr:col>
      <xdr:colOff>260350</xdr:colOff>
      <xdr:row>275</xdr:row>
      <xdr:rowOff>447675</xdr:rowOff>
    </xdr:to>
    <xdr:pic>
      <xdr:nvPicPr>
        <xdr:cNvPr id="15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275</xdr:row>
      <xdr:rowOff>231775</xdr:rowOff>
    </xdr:from>
    <xdr:to>
      <xdr:col>3</xdr:col>
      <xdr:colOff>539750</xdr:colOff>
      <xdr:row>275</xdr:row>
      <xdr:rowOff>450850</xdr:rowOff>
    </xdr:to>
    <xdr:pic>
      <xdr:nvPicPr>
        <xdr:cNvPr id="15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275</xdr:row>
      <xdr:rowOff>228600</xdr:rowOff>
    </xdr:from>
    <xdr:to>
      <xdr:col>3</xdr:col>
      <xdr:colOff>260350</xdr:colOff>
      <xdr:row>275</xdr:row>
      <xdr:rowOff>447675</xdr:rowOff>
    </xdr:to>
    <xdr:pic>
      <xdr:nvPicPr>
        <xdr:cNvPr id="15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275</xdr:row>
      <xdr:rowOff>231775</xdr:rowOff>
    </xdr:from>
    <xdr:to>
      <xdr:col>3</xdr:col>
      <xdr:colOff>539750</xdr:colOff>
      <xdr:row>275</xdr:row>
      <xdr:rowOff>450850</xdr:rowOff>
    </xdr:to>
    <xdr:pic>
      <xdr:nvPicPr>
        <xdr:cNvPr id="15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275</xdr:row>
      <xdr:rowOff>228600</xdr:rowOff>
    </xdr:from>
    <xdr:to>
      <xdr:col>3</xdr:col>
      <xdr:colOff>260350</xdr:colOff>
      <xdr:row>275</xdr:row>
      <xdr:rowOff>447675</xdr:rowOff>
    </xdr:to>
    <xdr:pic>
      <xdr:nvPicPr>
        <xdr:cNvPr id="15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275</xdr:row>
      <xdr:rowOff>231775</xdr:rowOff>
    </xdr:from>
    <xdr:to>
      <xdr:col>3</xdr:col>
      <xdr:colOff>539750</xdr:colOff>
      <xdr:row>275</xdr:row>
      <xdr:rowOff>450850</xdr:rowOff>
    </xdr:to>
    <xdr:pic>
      <xdr:nvPicPr>
        <xdr:cNvPr id="15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275</xdr:row>
      <xdr:rowOff>228600</xdr:rowOff>
    </xdr:from>
    <xdr:to>
      <xdr:col>3</xdr:col>
      <xdr:colOff>260350</xdr:colOff>
      <xdr:row>275</xdr:row>
      <xdr:rowOff>447675</xdr:rowOff>
    </xdr:to>
    <xdr:pic>
      <xdr:nvPicPr>
        <xdr:cNvPr id="15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275</xdr:row>
      <xdr:rowOff>231775</xdr:rowOff>
    </xdr:from>
    <xdr:to>
      <xdr:col>3</xdr:col>
      <xdr:colOff>539750</xdr:colOff>
      <xdr:row>275</xdr:row>
      <xdr:rowOff>450850</xdr:rowOff>
    </xdr:to>
    <xdr:pic>
      <xdr:nvPicPr>
        <xdr:cNvPr id="15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280</xdr:row>
      <xdr:rowOff>228600</xdr:rowOff>
    </xdr:from>
    <xdr:to>
      <xdr:col>3</xdr:col>
      <xdr:colOff>260350</xdr:colOff>
      <xdr:row>280</xdr:row>
      <xdr:rowOff>447675</xdr:rowOff>
    </xdr:to>
    <xdr:pic>
      <xdr:nvPicPr>
        <xdr:cNvPr id="15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280</xdr:row>
      <xdr:rowOff>231775</xdr:rowOff>
    </xdr:from>
    <xdr:to>
      <xdr:col>3</xdr:col>
      <xdr:colOff>539750</xdr:colOff>
      <xdr:row>280</xdr:row>
      <xdr:rowOff>450850</xdr:rowOff>
    </xdr:to>
    <xdr:pic>
      <xdr:nvPicPr>
        <xdr:cNvPr id="15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280</xdr:row>
      <xdr:rowOff>228600</xdr:rowOff>
    </xdr:from>
    <xdr:to>
      <xdr:col>3</xdr:col>
      <xdr:colOff>260350</xdr:colOff>
      <xdr:row>280</xdr:row>
      <xdr:rowOff>447675</xdr:rowOff>
    </xdr:to>
    <xdr:pic>
      <xdr:nvPicPr>
        <xdr:cNvPr id="15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280</xdr:row>
      <xdr:rowOff>231775</xdr:rowOff>
    </xdr:from>
    <xdr:to>
      <xdr:col>3</xdr:col>
      <xdr:colOff>539750</xdr:colOff>
      <xdr:row>280</xdr:row>
      <xdr:rowOff>450850</xdr:rowOff>
    </xdr:to>
    <xdr:pic>
      <xdr:nvPicPr>
        <xdr:cNvPr id="15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280</xdr:row>
      <xdr:rowOff>228600</xdr:rowOff>
    </xdr:from>
    <xdr:to>
      <xdr:col>3</xdr:col>
      <xdr:colOff>260350</xdr:colOff>
      <xdr:row>280</xdr:row>
      <xdr:rowOff>447675</xdr:rowOff>
    </xdr:to>
    <xdr:pic>
      <xdr:nvPicPr>
        <xdr:cNvPr id="15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280</xdr:row>
      <xdr:rowOff>231775</xdr:rowOff>
    </xdr:from>
    <xdr:to>
      <xdr:col>3</xdr:col>
      <xdr:colOff>539750</xdr:colOff>
      <xdr:row>280</xdr:row>
      <xdr:rowOff>450850</xdr:rowOff>
    </xdr:to>
    <xdr:pic>
      <xdr:nvPicPr>
        <xdr:cNvPr id="15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280</xdr:row>
      <xdr:rowOff>228600</xdr:rowOff>
    </xdr:from>
    <xdr:to>
      <xdr:col>3</xdr:col>
      <xdr:colOff>260350</xdr:colOff>
      <xdr:row>280</xdr:row>
      <xdr:rowOff>447675</xdr:rowOff>
    </xdr:to>
    <xdr:pic>
      <xdr:nvPicPr>
        <xdr:cNvPr id="15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280</xdr:row>
      <xdr:rowOff>231775</xdr:rowOff>
    </xdr:from>
    <xdr:to>
      <xdr:col>3</xdr:col>
      <xdr:colOff>539750</xdr:colOff>
      <xdr:row>280</xdr:row>
      <xdr:rowOff>450850</xdr:rowOff>
    </xdr:to>
    <xdr:pic>
      <xdr:nvPicPr>
        <xdr:cNvPr id="15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283</xdr:row>
      <xdr:rowOff>228600</xdr:rowOff>
    </xdr:from>
    <xdr:to>
      <xdr:col>3</xdr:col>
      <xdr:colOff>260350</xdr:colOff>
      <xdr:row>283</xdr:row>
      <xdr:rowOff>447675</xdr:rowOff>
    </xdr:to>
    <xdr:pic>
      <xdr:nvPicPr>
        <xdr:cNvPr id="15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283</xdr:row>
      <xdr:rowOff>231775</xdr:rowOff>
    </xdr:from>
    <xdr:to>
      <xdr:col>3</xdr:col>
      <xdr:colOff>539750</xdr:colOff>
      <xdr:row>283</xdr:row>
      <xdr:rowOff>450850</xdr:rowOff>
    </xdr:to>
    <xdr:pic>
      <xdr:nvPicPr>
        <xdr:cNvPr id="15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283</xdr:row>
      <xdr:rowOff>228600</xdr:rowOff>
    </xdr:from>
    <xdr:to>
      <xdr:col>3</xdr:col>
      <xdr:colOff>260350</xdr:colOff>
      <xdr:row>283</xdr:row>
      <xdr:rowOff>447675</xdr:rowOff>
    </xdr:to>
    <xdr:pic>
      <xdr:nvPicPr>
        <xdr:cNvPr id="15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283</xdr:row>
      <xdr:rowOff>231775</xdr:rowOff>
    </xdr:from>
    <xdr:to>
      <xdr:col>3</xdr:col>
      <xdr:colOff>539750</xdr:colOff>
      <xdr:row>283</xdr:row>
      <xdr:rowOff>450850</xdr:rowOff>
    </xdr:to>
    <xdr:pic>
      <xdr:nvPicPr>
        <xdr:cNvPr id="15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283</xdr:row>
      <xdr:rowOff>228600</xdr:rowOff>
    </xdr:from>
    <xdr:to>
      <xdr:col>3</xdr:col>
      <xdr:colOff>260350</xdr:colOff>
      <xdr:row>283</xdr:row>
      <xdr:rowOff>447675</xdr:rowOff>
    </xdr:to>
    <xdr:pic>
      <xdr:nvPicPr>
        <xdr:cNvPr id="15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283</xdr:row>
      <xdr:rowOff>231775</xdr:rowOff>
    </xdr:from>
    <xdr:to>
      <xdr:col>3</xdr:col>
      <xdr:colOff>539750</xdr:colOff>
      <xdr:row>283</xdr:row>
      <xdr:rowOff>450850</xdr:rowOff>
    </xdr:to>
    <xdr:pic>
      <xdr:nvPicPr>
        <xdr:cNvPr id="15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283</xdr:row>
      <xdr:rowOff>228600</xdr:rowOff>
    </xdr:from>
    <xdr:to>
      <xdr:col>3</xdr:col>
      <xdr:colOff>260350</xdr:colOff>
      <xdr:row>283</xdr:row>
      <xdr:rowOff>447675</xdr:rowOff>
    </xdr:to>
    <xdr:pic>
      <xdr:nvPicPr>
        <xdr:cNvPr id="15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283</xdr:row>
      <xdr:rowOff>231775</xdr:rowOff>
    </xdr:from>
    <xdr:to>
      <xdr:col>3</xdr:col>
      <xdr:colOff>539750</xdr:colOff>
      <xdr:row>283</xdr:row>
      <xdr:rowOff>450850</xdr:rowOff>
    </xdr:to>
    <xdr:pic>
      <xdr:nvPicPr>
        <xdr:cNvPr id="15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288</xdr:row>
      <xdr:rowOff>228600</xdr:rowOff>
    </xdr:from>
    <xdr:to>
      <xdr:col>3</xdr:col>
      <xdr:colOff>260350</xdr:colOff>
      <xdr:row>288</xdr:row>
      <xdr:rowOff>447675</xdr:rowOff>
    </xdr:to>
    <xdr:pic>
      <xdr:nvPicPr>
        <xdr:cNvPr id="15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288</xdr:row>
      <xdr:rowOff>231775</xdr:rowOff>
    </xdr:from>
    <xdr:to>
      <xdr:col>3</xdr:col>
      <xdr:colOff>539750</xdr:colOff>
      <xdr:row>288</xdr:row>
      <xdr:rowOff>450850</xdr:rowOff>
    </xdr:to>
    <xdr:pic>
      <xdr:nvPicPr>
        <xdr:cNvPr id="15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288</xdr:row>
      <xdr:rowOff>228600</xdr:rowOff>
    </xdr:from>
    <xdr:to>
      <xdr:col>3</xdr:col>
      <xdr:colOff>260350</xdr:colOff>
      <xdr:row>288</xdr:row>
      <xdr:rowOff>447675</xdr:rowOff>
    </xdr:to>
    <xdr:pic>
      <xdr:nvPicPr>
        <xdr:cNvPr id="15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288</xdr:row>
      <xdr:rowOff>231775</xdr:rowOff>
    </xdr:from>
    <xdr:to>
      <xdr:col>3</xdr:col>
      <xdr:colOff>539750</xdr:colOff>
      <xdr:row>288</xdr:row>
      <xdr:rowOff>450850</xdr:rowOff>
    </xdr:to>
    <xdr:pic>
      <xdr:nvPicPr>
        <xdr:cNvPr id="15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288</xdr:row>
      <xdr:rowOff>228600</xdr:rowOff>
    </xdr:from>
    <xdr:to>
      <xdr:col>3</xdr:col>
      <xdr:colOff>260350</xdr:colOff>
      <xdr:row>288</xdr:row>
      <xdr:rowOff>447675</xdr:rowOff>
    </xdr:to>
    <xdr:pic>
      <xdr:nvPicPr>
        <xdr:cNvPr id="15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288</xdr:row>
      <xdr:rowOff>231775</xdr:rowOff>
    </xdr:from>
    <xdr:to>
      <xdr:col>3</xdr:col>
      <xdr:colOff>539750</xdr:colOff>
      <xdr:row>288</xdr:row>
      <xdr:rowOff>450850</xdr:rowOff>
    </xdr:to>
    <xdr:pic>
      <xdr:nvPicPr>
        <xdr:cNvPr id="15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288</xdr:row>
      <xdr:rowOff>228600</xdr:rowOff>
    </xdr:from>
    <xdr:to>
      <xdr:col>3</xdr:col>
      <xdr:colOff>260350</xdr:colOff>
      <xdr:row>288</xdr:row>
      <xdr:rowOff>447675</xdr:rowOff>
    </xdr:to>
    <xdr:pic>
      <xdr:nvPicPr>
        <xdr:cNvPr id="15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288</xdr:row>
      <xdr:rowOff>231775</xdr:rowOff>
    </xdr:from>
    <xdr:to>
      <xdr:col>3</xdr:col>
      <xdr:colOff>539750</xdr:colOff>
      <xdr:row>288</xdr:row>
      <xdr:rowOff>450850</xdr:rowOff>
    </xdr:to>
    <xdr:pic>
      <xdr:nvPicPr>
        <xdr:cNvPr id="15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293</xdr:row>
      <xdr:rowOff>228600</xdr:rowOff>
    </xdr:from>
    <xdr:to>
      <xdr:col>3</xdr:col>
      <xdr:colOff>260350</xdr:colOff>
      <xdr:row>293</xdr:row>
      <xdr:rowOff>447675</xdr:rowOff>
    </xdr:to>
    <xdr:pic>
      <xdr:nvPicPr>
        <xdr:cNvPr id="15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293</xdr:row>
      <xdr:rowOff>231775</xdr:rowOff>
    </xdr:from>
    <xdr:to>
      <xdr:col>3</xdr:col>
      <xdr:colOff>539750</xdr:colOff>
      <xdr:row>293</xdr:row>
      <xdr:rowOff>450850</xdr:rowOff>
    </xdr:to>
    <xdr:pic>
      <xdr:nvPicPr>
        <xdr:cNvPr id="15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293</xdr:row>
      <xdr:rowOff>228600</xdr:rowOff>
    </xdr:from>
    <xdr:to>
      <xdr:col>3</xdr:col>
      <xdr:colOff>260350</xdr:colOff>
      <xdr:row>293</xdr:row>
      <xdr:rowOff>447675</xdr:rowOff>
    </xdr:to>
    <xdr:pic>
      <xdr:nvPicPr>
        <xdr:cNvPr id="15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293</xdr:row>
      <xdr:rowOff>231775</xdr:rowOff>
    </xdr:from>
    <xdr:to>
      <xdr:col>3</xdr:col>
      <xdr:colOff>539750</xdr:colOff>
      <xdr:row>293</xdr:row>
      <xdr:rowOff>450850</xdr:rowOff>
    </xdr:to>
    <xdr:pic>
      <xdr:nvPicPr>
        <xdr:cNvPr id="15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293</xdr:row>
      <xdr:rowOff>228600</xdr:rowOff>
    </xdr:from>
    <xdr:to>
      <xdr:col>3</xdr:col>
      <xdr:colOff>260350</xdr:colOff>
      <xdr:row>293</xdr:row>
      <xdr:rowOff>447675</xdr:rowOff>
    </xdr:to>
    <xdr:pic>
      <xdr:nvPicPr>
        <xdr:cNvPr id="15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293</xdr:row>
      <xdr:rowOff>231775</xdr:rowOff>
    </xdr:from>
    <xdr:to>
      <xdr:col>3</xdr:col>
      <xdr:colOff>539750</xdr:colOff>
      <xdr:row>293</xdr:row>
      <xdr:rowOff>450850</xdr:rowOff>
    </xdr:to>
    <xdr:pic>
      <xdr:nvPicPr>
        <xdr:cNvPr id="15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293</xdr:row>
      <xdr:rowOff>228600</xdr:rowOff>
    </xdr:from>
    <xdr:to>
      <xdr:col>3</xdr:col>
      <xdr:colOff>260350</xdr:colOff>
      <xdr:row>293</xdr:row>
      <xdr:rowOff>447675</xdr:rowOff>
    </xdr:to>
    <xdr:pic>
      <xdr:nvPicPr>
        <xdr:cNvPr id="15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293</xdr:row>
      <xdr:rowOff>231775</xdr:rowOff>
    </xdr:from>
    <xdr:to>
      <xdr:col>3</xdr:col>
      <xdr:colOff>539750</xdr:colOff>
      <xdr:row>293</xdr:row>
      <xdr:rowOff>450850</xdr:rowOff>
    </xdr:to>
    <xdr:pic>
      <xdr:nvPicPr>
        <xdr:cNvPr id="15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296</xdr:row>
      <xdr:rowOff>228600</xdr:rowOff>
    </xdr:from>
    <xdr:to>
      <xdr:col>3</xdr:col>
      <xdr:colOff>260350</xdr:colOff>
      <xdr:row>296</xdr:row>
      <xdr:rowOff>447675</xdr:rowOff>
    </xdr:to>
    <xdr:pic>
      <xdr:nvPicPr>
        <xdr:cNvPr id="15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296</xdr:row>
      <xdr:rowOff>231775</xdr:rowOff>
    </xdr:from>
    <xdr:to>
      <xdr:col>3</xdr:col>
      <xdr:colOff>539750</xdr:colOff>
      <xdr:row>296</xdr:row>
      <xdr:rowOff>450850</xdr:rowOff>
    </xdr:to>
    <xdr:pic>
      <xdr:nvPicPr>
        <xdr:cNvPr id="15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296</xdr:row>
      <xdr:rowOff>228600</xdr:rowOff>
    </xdr:from>
    <xdr:to>
      <xdr:col>3</xdr:col>
      <xdr:colOff>260350</xdr:colOff>
      <xdr:row>296</xdr:row>
      <xdr:rowOff>447675</xdr:rowOff>
    </xdr:to>
    <xdr:pic>
      <xdr:nvPicPr>
        <xdr:cNvPr id="15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296</xdr:row>
      <xdr:rowOff>231775</xdr:rowOff>
    </xdr:from>
    <xdr:to>
      <xdr:col>3</xdr:col>
      <xdr:colOff>539750</xdr:colOff>
      <xdr:row>296</xdr:row>
      <xdr:rowOff>450850</xdr:rowOff>
    </xdr:to>
    <xdr:pic>
      <xdr:nvPicPr>
        <xdr:cNvPr id="15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296</xdr:row>
      <xdr:rowOff>228600</xdr:rowOff>
    </xdr:from>
    <xdr:to>
      <xdr:col>3</xdr:col>
      <xdr:colOff>260350</xdr:colOff>
      <xdr:row>296</xdr:row>
      <xdr:rowOff>447675</xdr:rowOff>
    </xdr:to>
    <xdr:pic>
      <xdr:nvPicPr>
        <xdr:cNvPr id="15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296</xdr:row>
      <xdr:rowOff>231775</xdr:rowOff>
    </xdr:from>
    <xdr:to>
      <xdr:col>3</xdr:col>
      <xdr:colOff>539750</xdr:colOff>
      <xdr:row>296</xdr:row>
      <xdr:rowOff>450850</xdr:rowOff>
    </xdr:to>
    <xdr:pic>
      <xdr:nvPicPr>
        <xdr:cNvPr id="15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296</xdr:row>
      <xdr:rowOff>228600</xdr:rowOff>
    </xdr:from>
    <xdr:to>
      <xdr:col>3</xdr:col>
      <xdr:colOff>260350</xdr:colOff>
      <xdr:row>296</xdr:row>
      <xdr:rowOff>447675</xdr:rowOff>
    </xdr:to>
    <xdr:pic>
      <xdr:nvPicPr>
        <xdr:cNvPr id="15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296</xdr:row>
      <xdr:rowOff>231775</xdr:rowOff>
    </xdr:from>
    <xdr:to>
      <xdr:col>3</xdr:col>
      <xdr:colOff>539750</xdr:colOff>
      <xdr:row>296</xdr:row>
      <xdr:rowOff>450850</xdr:rowOff>
    </xdr:to>
    <xdr:pic>
      <xdr:nvPicPr>
        <xdr:cNvPr id="15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301</xdr:row>
      <xdr:rowOff>228600</xdr:rowOff>
    </xdr:from>
    <xdr:to>
      <xdr:col>3</xdr:col>
      <xdr:colOff>260350</xdr:colOff>
      <xdr:row>301</xdr:row>
      <xdr:rowOff>447675</xdr:rowOff>
    </xdr:to>
    <xdr:pic>
      <xdr:nvPicPr>
        <xdr:cNvPr id="15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301</xdr:row>
      <xdr:rowOff>231775</xdr:rowOff>
    </xdr:from>
    <xdr:to>
      <xdr:col>3</xdr:col>
      <xdr:colOff>539750</xdr:colOff>
      <xdr:row>301</xdr:row>
      <xdr:rowOff>450850</xdr:rowOff>
    </xdr:to>
    <xdr:pic>
      <xdr:nvPicPr>
        <xdr:cNvPr id="15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301</xdr:row>
      <xdr:rowOff>228600</xdr:rowOff>
    </xdr:from>
    <xdr:to>
      <xdr:col>3</xdr:col>
      <xdr:colOff>260350</xdr:colOff>
      <xdr:row>301</xdr:row>
      <xdr:rowOff>447675</xdr:rowOff>
    </xdr:to>
    <xdr:pic>
      <xdr:nvPicPr>
        <xdr:cNvPr id="15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301</xdr:row>
      <xdr:rowOff>231775</xdr:rowOff>
    </xdr:from>
    <xdr:to>
      <xdr:col>3</xdr:col>
      <xdr:colOff>539750</xdr:colOff>
      <xdr:row>301</xdr:row>
      <xdr:rowOff>450850</xdr:rowOff>
    </xdr:to>
    <xdr:pic>
      <xdr:nvPicPr>
        <xdr:cNvPr id="15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301</xdr:row>
      <xdr:rowOff>228600</xdr:rowOff>
    </xdr:from>
    <xdr:to>
      <xdr:col>3</xdr:col>
      <xdr:colOff>260350</xdr:colOff>
      <xdr:row>301</xdr:row>
      <xdr:rowOff>447675</xdr:rowOff>
    </xdr:to>
    <xdr:pic>
      <xdr:nvPicPr>
        <xdr:cNvPr id="15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301</xdr:row>
      <xdr:rowOff>231775</xdr:rowOff>
    </xdr:from>
    <xdr:to>
      <xdr:col>3</xdr:col>
      <xdr:colOff>539750</xdr:colOff>
      <xdr:row>301</xdr:row>
      <xdr:rowOff>450850</xdr:rowOff>
    </xdr:to>
    <xdr:pic>
      <xdr:nvPicPr>
        <xdr:cNvPr id="15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301</xdr:row>
      <xdr:rowOff>228600</xdr:rowOff>
    </xdr:from>
    <xdr:to>
      <xdr:col>3</xdr:col>
      <xdr:colOff>260350</xdr:colOff>
      <xdr:row>301</xdr:row>
      <xdr:rowOff>447675</xdr:rowOff>
    </xdr:to>
    <xdr:pic>
      <xdr:nvPicPr>
        <xdr:cNvPr id="15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301</xdr:row>
      <xdr:rowOff>231775</xdr:rowOff>
    </xdr:from>
    <xdr:to>
      <xdr:col>3</xdr:col>
      <xdr:colOff>539750</xdr:colOff>
      <xdr:row>301</xdr:row>
      <xdr:rowOff>450850</xdr:rowOff>
    </xdr:to>
    <xdr:pic>
      <xdr:nvPicPr>
        <xdr:cNvPr id="15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306</xdr:row>
      <xdr:rowOff>228600</xdr:rowOff>
    </xdr:from>
    <xdr:to>
      <xdr:col>3</xdr:col>
      <xdr:colOff>260350</xdr:colOff>
      <xdr:row>306</xdr:row>
      <xdr:rowOff>447675</xdr:rowOff>
    </xdr:to>
    <xdr:pic>
      <xdr:nvPicPr>
        <xdr:cNvPr id="15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306</xdr:row>
      <xdr:rowOff>231775</xdr:rowOff>
    </xdr:from>
    <xdr:to>
      <xdr:col>3</xdr:col>
      <xdr:colOff>539750</xdr:colOff>
      <xdr:row>306</xdr:row>
      <xdr:rowOff>450850</xdr:rowOff>
    </xdr:to>
    <xdr:pic>
      <xdr:nvPicPr>
        <xdr:cNvPr id="15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306</xdr:row>
      <xdr:rowOff>228600</xdr:rowOff>
    </xdr:from>
    <xdr:to>
      <xdr:col>3</xdr:col>
      <xdr:colOff>260350</xdr:colOff>
      <xdr:row>306</xdr:row>
      <xdr:rowOff>447675</xdr:rowOff>
    </xdr:to>
    <xdr:pic>
      <xdr:nvPicPr>
        <xdr:cNvPr id="15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306</xdr:row>
      <xdr:rowOff>231775</xdr:rowOff>
    </xdr:from>
    <xdr:to>
      <xdr:col>3</xdr:col>
      <xdr:colOff>539750</xdr:colOff>
      <xdr:row>306</xdr:row>
      <xdr:rowOff>450850</xdr:rowOff>
    </xdr:to>
    <xdr:pic>
      <xdr:nvPicPr>
        <xdr:cNvPr id="15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306</xdr:row>
      <xdr:rowOff>228600</xdr:rowOff>
    </xdr:from>
    <xdr:to>
      <xdr:col>3</xdr:col>
      <xdr:colOff>260350</xdr:colOff>
      <xdr:row>306</xdr:row>
      <xdr:rowOff>447675</xdr:rowOff>
    </xdr:to>
    <xdr:pic>
      <xdr:nvPicPr>
        <xdr:cNvPr id="15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306</xdr:row>
      <xdr:rowOff>231775</xdr:rowOff>
    </xdr:from>
    <xdr:to>
      <xdr:col>3</xdr:col>
      <xdr:colOff>539750</xdr:colOff>
      <xdr:row>306</xdr:row>
      <xdr:rowOff>450850</xdr:rowOff>
    </xdr:to>
    <xdr:pic>
      <xdr:nvPicPr>
        <xdr:cNvPr id="15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306</xdr:row>
      <xdr:rowOff>228600</xdr:rowOff>
    </xdr:from>
    <xdr:to>
      <xdr:col>3</xdr:col>
      <xdr:colOff>260350</xdr:colOff>
      <xdr:row>306</xdr:row>
      <xdr:rowOff>447675</xdr:rowOff>
    </xdr:to>
    <xdr:pic>
      <xdr:nvPicPr>
        <xdr:cNvPr id="15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306</xdr:row>
      <xdr:rowOff>231775</xdr:rowOff>
    </xdr:from>
    <xdr:to>
      <xdr:col>3</xdr:col>
      <xdr:colOff>539750</xdr:colOff>
      <xdr:row>306</xdr:row>
      <xdr:rowOff>450850</xdr:rowOff>
    </xdr:to>
    <xdr:pic>
      <xdr:nvPicPr>
        <xdr:cNvPr id="15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311</xdr:row>
      <xdr:rowOff>228600</xdr:rowOff>
    </xdr:from>
    <xdr:to>
      <xdr:col>3</xdr:col>
      <xdr:colOff>260350</xdr:colOff>
      <xdr:row>311</xdr:row>
      <xdr:rowOff>447675</xdr:rowOff>
    </xdr:to>
    <xdr:pic>
      <xdr:nvPicPr>
        <xdr:cNvPr id="15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311</xdr:row>
      <xdr:rowOff>231775</xdr:rowOff>
    </xdr:from>
    <xdr:to>
      <xdr:col>3</xdr:col>
      <xdr:colOff>539750</xdr:colOff>
      <xdr:row>311</xdr:row>
      <xdr:rowOff>450850</xdr:rowOff>
    </xdr:to>
    <xdr:pic>
      <xdr:nvPicPr>
        <xdr:cNvPr id="15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311</xdr:row>
      <xdr:rowOff>228600</xdr:rowOff>
    </xdr:from>
    <xdr:to>
      <xdr:col>3</xdr:col>
      <xdr:colOff>260350</xdr:colOff>
      <xdr:row>311</xdr:row>
      <xdr:rowOff>447675</xdr:rowOff>
    </xdr:to>
    <xdr:pic>
      <xdr:nvPicPr>
        <xdr:cNvPr id="15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311</xdr:row>
      <xdr:rowOff>231775</xdr:rowOff>
    </xdr:from>
    <xdr:to>
      <xdr:col>3</xdr:col>
      <xdr:colOff>539750</xdr:colOff>
      <xdr:row>311</xdr:row>
      <xdr:rowOff>450850</xdr:rowOff>
    </xdr:to>
    <xdr:pic>
      <xdr:nvPicPr>
        <xdr:cNvPr id="15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311</xdr:row>
      <xdr:rowOff>228600</xdr:rowOff>
    </xdr:from>
    <xdr:to>
      <xdr:col>3</xdr:col>
      <xdr:colOff>260350</xdr:colOff>
      <xdr:row>311</xdr:row>
      <xdr:rowOff>447675</xdr:rowOff>
    </xdr:to>
    <xdr:pic>
      <xdr:nvPicPr>
        <xdr:cNvPr id="15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311</xdr:row>
      <xdr:rowOff>231775</xdr:rowOff>
    </xdr:from>
    <xdr:to>
      <xdr:col>3</xdr:col>
      <xdr:colOff>539750</xdr:colOff>
      <xdr:row>311</xdr:row>
      <xdr:rowOff>450850</xdr:rowOff>
    </xdr:to>
    <xdr:pic>
      <xdr:nvPicPr>
        <xdr:cNvPr id="15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311</xdr:row>
      <xdr:rowOff>228600</xdr:rowOff>
    </xdr:from>
    <xdr:to>
      <xdr:col>3</xdr:col>
      <xdr:colOff>260350</xdr:colOff>
      <xdr:row>311</xdr:row>
      <xdr:rowOff>447675</xdr:rowOff>
    </xdr:to>
    <xdr:pic>
      <xdr:nvPicPr>
        <xdr:cNvPr id="15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311</xdr:row>
      <xdr:rowOff>231775</xdr:rowOff>
    </xdr:from>
    <xdr:to>
      <xdr:col>3</xdr:col>
      <xdr:colOff>539750</xdr:colOff>
      <xdr:row>311</xdr:row>
      <xdr:rowOff>450850</xdr:rowOff>
    </xdr:to>
    <xdr:pic>
      <xdr:nvPicPr>
        <xdr:cNvPr id="15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314</xdr:row>
      <xdr:rowOff>228600</xdr:rowOff>
    </xdr:from>
    <xdr:to>
      <xdr:col>3</xdr:col>
      <xdr:colOff>260350</xdr:colOff>
      <xdr:row>314</xdr:row>
      <xdr:rowOff>447675</xdr:rowOff>
    </xdr:to>
    <xdr:pic>
      <xdr:nvPicPr>
        <xdr:cNvPr id="15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314</xdr:row>
      <xdr:rowOff>231775</xdr:rowOff>
    </xdr:from>
    <xdr:to>
      <xdr:col>3</xdr:col>
      <xdr:colOff>539750</xdr:colOff>
      <xdr:row>314</xdr:row>
      <xdr:rowOff>450850</xdr:rowOff>
    </xdr:to>
    <xdr:pic>
      <xdr:nvPicPr>
        <xdr:cNvPr id="15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314</xdr:row>
      <xdr:rowOff>228600</xdr:rowOff>
    </xdr:from>
    <xdr:to>
      <xdr:col>3</xdr:col>
      <xdr:colOff>260350</xdr:colOff>
      <xdr:row>314</xdr:row>
      <xdr:rowOff>447675</xdr:rowOff>
    </xdr:to>
    <xdr:pic>
      <xdr:nvPicPr>
        <xdr:cNvPr id="15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314</xdr:row>
      <xdr:rowOff>231775</xdr:rowOff>
    </xdr:from>
    <xdr:to>
      <xdr:col>3</xdr:col>
      <xdr:colOff>539750</xdr:colOff>
      <xdr:row>314</xdr:row>
      <xdr:rowOff>450850</xdr:rowOff>
    </xdr:to>
    <xdr:pic>
      <xdr:nvPicPr>
        <xdr:cNvPr id="15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314</xdr:row>
      <xdr:rowOff>228600</xdr:rowOff>
    </xdr:from>
    <xdr:to>
      <xdr:col>3</xdr:col>
      <xdr:colOff>260350</xdr:colOff>
      <xdr:row>314</xdr:row>
      <xdr:rowOff>447675</xdr:rowOff>
    </xdr:to>
    <xdr:pic>
      <xdr:nvPicPr>
        <xdr:cNvPr id="15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314</xdr:row>
      <xdr:rowOff>231775</xdr:rowOff>
    </xdr:from>
    <xdr:to>
      <xdr:col>3</xdr:col>
      <xdr:colOff>539750</xdr:colOff>
      <xdr:row>314</xdr:row>
      <xdr:rowOff>450850</xdr:rowOff>
    </xdr:to>
    <xdr:pic>
      <xdr:nvPicPr>
        <xdr:cNvPr id="15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314</xdr:row>
      <xdr:rowOff>228600</xdr:rowOff>
    </xdr:from>
    <xdr:to>
      <xdr:col>3</xdr:col>
      <xdr:colOff>260350</xdr:colOff>
      <xdr:row>314</xdr:row>
      <xdr:rowOff>447675</xdr:rowOff>
    </xdr:to>
    <xdr:pic>
      <xdr:nvPicPr>
        <xdr:cNvPr id="15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314</xdr:row>
      <xdr:rowOff>231775</xdr:rowOff>
    </xdr:from>
    <xdr:to>
      <xdr:col>3</xdr:col>
      <xdr:colOff>539750</xdr:colOff>
      <xdr:row>314</xdr:row>
      <xdr:rowOff>450850</xdr:rowOff>
    </xdr:to>
    <xdr:pic>
      <xdr:nvPicPr>
        <xdr:cNvPr id="15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319</xdr:row>
      <xdr:rowOff>228600</xdr:rowOff>
    </xdr:from>
    <xdr:to>
      <xdr:col>3</xdr:col>
      <xdr:colOff>260350</xdr:colOff>
      <xdr:row>319</xdr:row>
      <xdr:rowOff>447675</xdr:rowOff>
    </xdr:to>
    <xdr:pic>
      <xdr:nvPicPr>
        <xdr:cNvPr id="15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319</xdr:row>
      <xdr:rowOff>231775</xdr:rowOff>
    </xdr:from>
    <xdr:to>
      <xdr:col>3</xdr:col>
      <xdr:colOff>539750</xdr:colOff>
      <xdr:row>319</xdr:row>
      <xdr:rowOff>450850</xdr:rowOff>
    </xdr:to>
    <xdr:pic>
      <xdr:nvPicPr>
        <xdr:cNvPr id="15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319</xdr:row>
      <xdr:rowOff>228600</xdr:rowOff>
    </xdr:from>
    <xdr:to>
      <xdr:col>3</xdr:col>
      <xdr:colOff>260350</xdr:colOff>
      <xdr:row>319</xdr:row>
      <xdr:rowOff>447675</xdr:rowOff>
    </xdr:to>
    <xdr:pic>
      <xdr:nvPicPr>
        <xdr:cNvPr id="15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319</xdr:row>
      <xdr:rowOff>231775</xdr:rowOff>
    </xdr:from>
    <xdr:to>
      <xdr:col>3</xdr:col>
      <xdr:colOff>539750</xdr:colOff>
      <xdr:row>319</xdr:row>
      <xdr:rowOff>450850</xdr:rowOff>
    </xdr:to>
    <xdr:pic>
      <xdr:nvPicPr>
        <xdr:cNvPr id="15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319</xdr:row>
      <xdr:rowOff>228600</xdr:rowOff>
    </xdr:from>
    <xdr:to>
      <xdr:col>3</xdr:col>
      <xdr:colOff>260350</xdr:colOff>
      <xdr:row>319</xdr:row>
      <xdr:rowOff>447675</xdr:rowOff>
    </xdr:to>
    <xdr:pic>
      <xdr:nvPicPr>
        <xdr:cNvPr id="15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319</xdr:row>
      <xdr:rowOff>231775</xdr:rowOff>
    </xdr:from>
    <xdr:to>
      <xdr:col>3</xdr:col>
      <xdr:colOff>539750</xdr:colOff>
      <xdr:row>319</xdr:row>
      <xdr:rowOff>450850</xdr:rowOff>
    </xdr:to>
    <xdr:pic>
      <xdr:nvPicPr>
        <xdr:cNvPr id="15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319</xdr:row>
      <xdr:rowOff>228600</xdr:rowOff>
    </xdr:from>
    <xdr:to>
      <xdr:col>3</xdr:col>
      <xdr:colOff>260350</xdr:colOff>
      <xdr:row>319</xdr:row>
      <xdr:rowOff>447675</xdr:rowOff>
    </xdr:to>
    <xdr:pic>
      <xdr:nvPicPr>
        <xdr:cNvPr id="15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319</xdr:row>
      <xdr:rowOff>231775</xdr:rowOff>
    </xdr:from>
    <xdr:to>
      <xdr:col>3</xdr:col>
      <xdr:colOff>539750</xdr:colOff>
      <xdr:row>319</xdr:row>
      <xdr:rowOff>450850</xdr:rowOff>
    </xdr:to>
    <xdr:pic>
      <xdr:nvPicPr>
        <xdr:cNvPr id="15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322</xdr:row>
      <xdr:rowOff>228600</xdr:rowOff>
    </xdr:from>
    <xdr:to>
      <xdr:col>3</xdr:col>
      <xdr:colOff>260350</xdr:colOff>
      <xdr:row>322</xdr:row>
      <xdr:rowOff>447675</xdr:rowOff>
    </xdr:to>
    <xdr:pic>
      <xdr:nvPicPr>
        <xdr:cNvPr id="15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322</xdr:row>
      <xdr:rowOff>231775</xdr:rowOff>
    </xdr:from>
    <xdr:to>
      <xdr:col>3</xdr:col>
      <xdr:colOff>539750</xdr:colOff>
      <xdr:row>322</xdr:row>
      <xdr:rowOff>450850</xdr:rowOff>
    </xdr:to>
    <xdr:pic>
      <xdr:nvPicPr>
        <xdr:cNvPr id="15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322</xdr:row>
      <xdr:rowOff>228600</xdr:rowOff>
    </xdr:from>
    <xdr:to>
      <xdr:col>3</xdr:col>
      <xdr:colOff>260350</xdr:colOff>
      <xdr:row>322</xdr:row>
      <xdr:rowOff>447675</xdr:rowOff>
    </xdr:to>
    <xdr:pic>
      <xdr:nvPicPr>
        <xdr:cNvPr id="16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322</xdr:row>
      <xdr:rowOff>231775</xdr:rowOff>
    </xdr:from>
    <xdr:to>
      <xdr:col>3</xdr:col>
      <xdr:colOff>539750</xdr:colOff>
      <xdr:row>322</xdr:row>
      <xdr:rowOff>450850</xdr:rowOff>
    </xdr:to>
    <xdr:pic>
      <xdr:nvPicPr>
        <xdr:cNvPr id="16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322</xdr:row>
      <xdr:rowOff>228600</xdr:rowOff>
    </xdr:from>
    <xdr:to>
      <xdr:col>3</xdr:col>
      <xdr:colOff>260350</xdr:colOff>
      <xdr:row>322</xdr:row>
      <xdr:rowOff>447675</xdr:rowOff>
    </xdr:to>
    <xdr:pic>
      <xdr:nvPicPr>
        <xdr:cNvPr id="16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322</xdr:row>
      <xdr:rowOff>231775</xdr:rowOff>
    </xdr:from>
    <xdr:to>
      <xdr:col>3</xdr:col>
      <xdr:colOff>539750</xdr:colOff>
      <xdr:row>322</xdr:row>
      <xdr:rowOff>450850</xdr:rowOff>
    </xdr:to>
    <xdr:pic>
      <xdr:nvPicPr>
        <xdr:cNvPr id="16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322</xdr:row>
      <xdr:rowOff>228600</xdr:rowOff>
    </xdr:from>
    <xdr:to>
      <xdr:col>3</xdr:col>
      <xdr:colOff>260350</xdr:colOff>
      <xdr:row>322</xdr:row>
      <xdr:rowOff>447675</xdr:rowOff>
    </xdr:to>
    <xdr:pic>
      <xdr:nvPicPr>
        <xdr:cNvPr id="16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322</xdr:row>
      <xdr:rowOff>231775</xdr:rowOff>
    </xdr:from>
    <xdr:to>
      <xdr:col>3</xdr:col>
      <xdr:colOff>539750</xdr:colOff>
      <xdr:row>322</xdr:row>
      <xdr:rowOff>450850</xdr:rowOff>
    </xdr:to>
    <xdr:pic>
      <xdr:nvPicPr>
        <xdr:cNvPr id="16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327</xdr:row>
      <xdr:rowOff>228600</xdr:rowOff>
    </xdr:from>
    <xdr:to>
      <xdr:col>3</xdr:col>
      <xdr:colOff>260350</xdr:colOff>
      <xdr:row>327</xdr:row>
      <xdr:rowOff>447675</xdr:rowOff>
    </xdr:to>
    <xdr:pic>
      <xdr:nvPicPr>
        <xdr:cNvPr id="16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327</xdr:row>
      <xdr:rowOff>231775</xdr:rowOff>
    </xdr:from>
    <xdr:to>
      <xdr:col>3</xdr:col>
      <xdr:colOff>539750</xdr:colOff>
      <xdr:row>327</xdr:row>
      <xdr:rowOff>450850</xdr:rowOff>
    </xdr:to>
    <xdr:pic>
      <xdr:nvPicPr>
        <xdr:cNvPr id="16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327</xdr:row>
      <xdr:rowOff>228600</xdr:rowOff>
    </xdr:from>
    <xdr:to>
      <xdr:col>3</xdr:col>
      <xdr:colOff>260350</xdr:colOff>
      <xdr:row>327</xdr:row>
      <xdr:rowOff>447675</xdr:rowOff>
    </xdr:to>
    <xdr:pic>
      <xdr:nvPicPr>
        <xdr:cNvPr id="16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327</xdr:row>
      <xdr:rowOff>231775</xdr:rowOff>
    </xdr:from>
    <xdr:to>
      <xdr:col>3</xdr:col>
      <xdr:colOff>539750</xdr:colOff>
      <xdr:row>327</xdr:row>
      <xdr:rowOff>450850</xdr:rowOff>
    </xdr:to>
    <xdr:pic>
      <xdr:nvPicPr>
        <xdr:cNvPr id="16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327</xdr:row>
      <xdr:rowOff>228600</xdr:rowOff>
    </xdr:from>
    <xdr:to>
      <xdr:col>3</xdr:col>
      <xdr:colOff>260350</xdr:colOff>
      <xdr:row>327</xdr:row>
      <xdr:rowOff>447675</xdr:rowOff>
    </xdr:to>
    <xdr:pic>
      <xdr:nvPicPr>
        <xdr:cNvPr id="16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327</xdr:row>
      <xdr:rowOff>231775</xdr:rowOff>
    </xdr:from>
    <xdr:to>
      <xdr:col>3</xdr:col>
      <xdr:colOff>539750</xdr:colOff>
      <xdr:row>327</xdr:row>
      <xdr:rowOff>450850</xdr:rowOff>
    </xdr:to>
    <xdr:pic>
      <xdr:nvPicPr>
        <xdr:cNvPr id="16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327</xdr:row>
      <xdr:rowOff>228600</xdr:rowOff>
    </xdr:from>
    <xdr:to>
      <xdr:col>3</xdr:col>
      <xdr:colOff>260350</xdr:colOff>
      <xdr:row>327</xdr:row>
      <xdr:rowOff>447675</xdr:rowOff>
    </xdr:to>
    <xdr:pic>
      <xdr:nvPicPr>
        <xdr:cNvPr id="16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327</xdr:row>
      <xdr:rowOff>231775</xdr:rowOff>
    </xdr:from>
    <xdr:to>
      <xdr:col>3</xdr:col>
      <xdr:colOff>539750</xdr:colOff>
      <xdr:row>327</xdr:row>
      <xdr:rowOff>450850</xdr:rowOff>
    </xdr:to>
    <xdr:pic>
      <xdr:nvPicPr>
        <xdr:cNvPr id="16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330</xdr:row>
      <xdr:rowOff>228600</xdr:rowOff>
    </xdr:from>
    <xdr:to>
      <xdr:col>3</xdr:col>
      <xdr:colOff>260350</xdr:colOff>
      <xdr:row>330</xdr:row>
      <xdr:rowOff>447675</xdr:rowOff>
    </xdr:to>
    <xdr:pic>
      <xdr:nvPicPr>
        <xdr:cNvPr id="16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330</xdr:row>
      <xdr:rowOff>231775</xdr:rowOff>
    </xdr:from>
    <xdr:to>
      <xdr:col>3</xdr:col>
      <xdr:colOff>539750</xdr:colOff>
      <xdr:row>330</xdr:row>
      <xdr:rowOff>450850</xdr:rowOff>
    </xdr:to>
    <xdr:pic>
      <xdr:nvPicPr>
        <xdr:cNvPr id="16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330</xdr:row>
      <xdr:rowOff>228600</xdr:rowOff>
    </xdr:from>
    <xdr:to>
      <xdr:col>3</xdr:col>
      <xdr:colOff>260350</xdr:colOff>
      <xdr:row>330</xdr:row>
      <xdr:rowOff>447675</xdr:rowOff>
    </xdr:to>
    <xdr:pic>
      <xdr:nvPicPr>
        <xdr:cNvPr id="16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330</xdr:row>
      <xdr:rowOff>231775</xdr:rowOff>
    </xdr:from>
    <xdr:to>
      <xdr:col>3</xdr:col>
      <xdr:colOff>539750</xdr:colOff>
      <xdr:row>330</xdr:row>
      <xdr:rowOff>450850</xdr:rowOff>
    </xdr:to>
    <xdr:pic>
      <xdr:nvPicPr>
        <xdr:cNvPr id="16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330</xdr:row>
      <xdr:rowOff>228600</xdr:rowOff>
    </xdr:from>
    <xdr:to>
      <xdr:col>3</xdr:col>
      <xdr:colOff>260350</xdr:colOff>
      <xdr:row>330</xdr:row>
      <xdr:rowOff>447675</xdr:rowOff>
    </xdr:to>
    <xdr:pic>
      <xdr:nvPicPr>
        <xdr:cNvPr id="16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330</xdr:row>
      <xdr:rowOff>231775</xdr:rowOff>
    </xdr:from>
    <xdr:to>
      <xdr:col>3</xdr:col>
      <xdr:colOff>539750</xdr:colOff>
      <xdr:row>330</xdr:row>
      <xdr:rowOff>450850</xdr:rowOff>
    </xdr:to>
    <xdr:pic>
      <xdr:nvPicPr>
        <xdr:cNvPr id="16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330</xdr:row>
      <xdr:rowOff>228600</xdr:rowOff>
    </xdr:from>
    <xdr:to>
      <xdr:col>3</xdr:col>
      <xdr:colOff>260350</xdr:colOff>
      <xdr:row>330</xdr:row>
      <xdr:rowOff>447675</xdr:rowOff>
    </xdr:to>
    <xdr:pic>
      <xdr:nvPicPr>
        <xdr:cNvPr id="16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330</xdr:row>
      <xdr:rowOff>231775</xdr:rowOff>
    </xdr:from>
    <xdr:to>
      <xdr:col>3</xdr:col>
      <xdr:colOff>539750</xdr:colOff>
      <xdr:row>330</xdr:row>
      <xdr:rowOff>450850</xdr:rowOff>
    </xdr:to>
    <xdr:pic>
      <xdr:nvPicPr>
        <xdr:cNvPr id="16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335</xdr:row>
      <xdr:rowOff>228600</xdr:rowOff>
    </xdr:from>
    <xdr:to>
      <xdr:col>3</xdr:col>
      <xdr:colOff>260350</xdr:colOff>
      <xdr:row>335</xdr:row>
      <xdr:rowOff>447675</xdr:rowOff>
    </xdr:to>
    <xdr:pic>
      <xdr:nvPicPr>
        <xdr:cNvPr id="16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335</xdr:row>
      <xdr:rowOff>231775</xdr:rowOff>
    </xdr:from>
    <xdr:to>
      <xdr:col>3</xdr:col>
      <xdr:colOff>539750</xdr:colOff>
      <xdr:row>335</xdr:row>
      <xdr:rowOff>450850</xdr:rowOff>
    </xdr:to>
    <xdr:pic>
      <xdr:nvPicPr>
        <xdr:cNvPr id="16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335</xdr:row>
      <xdr:rowOff>228600</xdr:rowOff>
    </xdr:from>
    <xdr:to>
      <xdr:col>3</xdr:col>
      <xdr:colOff>260350</xdr:colOff>
      <xdr:row>335</xdr:row>
      <xdr:rowOff>447675</xdr:rowOff>
    </xdr:to>
    <xdr:pic>
      <xdr:nvPicPr>
        <xdr:cNvPr id="16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335</xdr:row>
      <xdr:rowOff>231775</xdr:rowOff>
    </xdr:from>
    <xdr:to>
      <xdr:col>3</xdr:col>
      <xdr:colOff>539750</xdr:colOff>
      <xdr:row>335</xdr:row>
      <xdr:rowOff>450850</xdr:rowOff>
    </xdr:to>
    <xdr:pic>
      <xdr:nvPicPr>
        <xdr:cNvPr id="16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335</xdr:row>
      <xdr:rowOff>228600</xdr:rowOff>
    </xdr:from>
    <xdr:to>
      <xdr:col>3</xdr:col>
      <xdr:colOff>260350</xdr:colOff>
      <xdr:row>335</xdr:row>
      <xdr:rowOff>447675</xdr:rowOff>
    </xdr:to>
    <xdr:pic>
      <xdr:nvPicPr>
        <xdr:cNvPr id="16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335</xdr:row>
      <xdr:rowOff>231775</xdr:rowOff>
    </xdr:from>
    <xdr:to>
      <xdr:col>3</xdr:col>
      <xdr:colOff>539750</xdr:colOff>
      <xdr:row>335</xdr:row>
      <xdr:rowOff>450850</xdr:rowOff>
    </xdr:to>
    <xdr:pic>
      <xdr:nvPicPr>
        <xdr:cNvPr id="16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335</xdr:row>
      <xdr:rowOff>228600</xdr:rowOff>
    </xdr:from>
    <xdr:to>
      <xdr:col>3</xdr:col>
      <xdr:colOff>260350</xdr:colOff>
      <xdr:row>335</xdr:row>
      <xdr:rowOff>447675</xdr:rowOff>
    </xdr:to>
    <xdr:pic>
      <xdr:nvPicPr>
        <xdr:cNvPr id="16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335</xdr:row>
      <xdr:rowOff>231775</xdr:rowOff>
    </xdr:from>
    <xdr:to>
      <xdr:col>3</xdr:col>
      <xdr:colOff>539750</xdr:colOff>
      <xdr:row>335</xdr:row>
      <xdr:rowOff>450850</xdr:rowOff>
    </xdr:to>
    <xdr:pic>
      <xdr:nvPicPr>
        <xdr:cNvPr id="16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340</xdr:row>
      <xdr:rowOff>228600</xdr:rowOff>
    </xdr:from>
    <xdr:to>
      <xdr:col>3</xdr:col>
      <xdr:colOff>260350</xdr:colOff>
      <xdr:row>340</xdr:row>
      <xdr:rowOff>447675</xdr:rowOff>
    </xdr:to>
    <xdr:pic>
      <xdr:nvPicPr>
        <xdr:cNvPr id="16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340</xdr:row>
      <xdr:rowOff>231775</xdr:rowOff>
    </xdr:from>
    <xdr:to>
      <xdr:col>3</xdr:col>
      <xdr:colOff>539750</xdr:colOff>
      <xdr:row>340</xdr:row>
      <xdr:rowOff>450850</xdr:rowOff>
    </xdr:to>
    <xdr:pic>
      <xdr:nvPicPr>
        <xdr:cNvPr id="16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340</xdr:row>
      <xdr:rowOff>228600</xdr:rowOff>
    </xdr:from>
    <xdr:to>
      <xdr:col>3</xdr:col>
      <xdr:colOff>260350</xdr:colOff>
      <xdr:row>340</xdr:row>
      <xdr:rowOff>447675</xdr:rowOff>
    </xdr:to>
    <xdr:pic>
      <xdr:nvPicPr>
        <xdr:cNvPr id="16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340</xdr:row>
      <xdr:rowOff>231775</xdr:rowOff>
    </xdr:from>
    <xdr:to>
      <xdr:col>3</xdr:col>
      <xdr:colOff>539750</xdr:colOff>
      <xdr:row>340</xdr:row>
      <xdr:rowOff>450850</xdr:rowOff>
    </xdr:to>
    <xdr:pic>
      <xdr:nvPicPr>
        <xdr:cNvPr id="16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340</xdr:row>
      <xdr:rowOff>228600</xdr:rowOff>
    </xdr:from>
    <xdr:to>
      <xdr:col>3</xdr:col>
      <xdr:colOff>260350</xdr:colOff>
      <xdr:row>340</xdr:row>
      <xdr:rowOff>447675</xdr:rowOff>
    </xdr:to>
    <xdr:pic>
      <xdr:nvPicPr>
        <xdr:cNvPr id="16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340</xdr:row>
      <xdr:rowOff>231775</xdr:rowOff>
    </xdr:from>
    <xdr:to>
      <xdr:col>3</xdr:col>
      <xdr:colOff>539750</xdr:colOff>
      <xdr:row>340</xdr:row>
      <xdr:rowOff>450850</xdr:rowOff>
    </xdr:to>
    <xdr:pic>
      <xdr:nvPicPr>
        <xdr:cNvPr id="16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340</xdr:row>
      <xdr:rowOff>228600</xdr:rowOff>
    </xdr:from>
    <xdr:to>
      <xdr:col>3</xdr:col>
      <xdr:colOff>260350</xdr:colOff>
      <xdr:row>340</xdr:row>
      <xdr:rowOff>447675</xdr:rowOff>
    </xdr:to>
    <xdr:pic>
      <xdr:nvPicPr>
        <xdr:cNvPr id="16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340</xdr:row>
      <xdr:rowOff>231775</xdr:rowOff>
    </xdr:from>
    <xdr:to>
      <xdr:col>3</xdr:col>
      <xdr:colOff>539750</xdr:colOff>
      <xdr:row>340</xdr:row>
      <xdr:rowOff>450850</xdr:rowOff>
    </xdr:to>
    <xdr:pic>
      <xdr:nvPicPr>
        <xdr:cNvPr id="16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345</xdr:row>
      <xdr:rowOff>228600</xdr:rowOff>
    </xdr:from>
    <xdr:to>
      <xdr:col>3</xdr:col>
      <xdr:colOff>260350</xdr:colOff>
      <xdr:row>345</xdr:row>
      <xdr:rowOff>447675</xdr:rowOff>
    </xdr:to>
    <xdr:pic>
      <xdr:nvPicPr>
        <xdr:cNvPr id="16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345</xdr:row>
      <xdr:rowOff>231775</xdr:rowOff>
    </xdr:from>
    <xdr:to>
      <xdr:col>3</xdr:col>
      <xdr:colOff>539750</xdr:colOff>
      <xdr:row>345</xdr:row>
      <xdr:rowOff>450850</xdr:rowOff>
    </xdr:to>
    <xdr:pic>
      <xdr:nvPicPr>
        <xdr:cNvPr id="16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345</xdr:row>
      <xdr:rowOff>228600</xdr:rowOff>
    </xdr:from>
    <xdr:to>
      <xdr:col>3</xdr:col>
      <xdr:colOff>260350</xdr:colOff>
      <xdr:row>345</xdr:row>
      <xdr:rowOff>447675</xdr:rowOff>
    </xdr:to>
    <xdr:pic>
      <xdr:nvPicPr>
        <xdr:cNvPr id="16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345</xdr:row>
      <xdr:rowOff>231775</xdr:rowOff>
    </xdr:from>
    <xdr:to>
      <xdr:col>3</xdr:col>
      <xdr:colOff>539750</xdr:colOff>
      <xdr:row>345</xdr:row>
      <xdr:rowOff>450850</xdr:rowOff>
    </xdr:to>
    <xdr:pic>
      <xdr:nvPicPr>
        <xdr:cNvPr id="16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345</xdr:row>
      <xdr:rowOff>228600</xdr:rowOff>
    </xdr:from>
    <xdr:to>
      <xdr:col>3</xdr:col>
      <xdr:colOff>260350</xdr:colOff>
      <xdr:row>345</xdr:row>
      <xdr:rowOff>447675</xdr:rowOff>
    </xdr:to>
    <xdr:pic>
      <xdr:nvPicPr>
        <xdr:cNvPr id="16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345</xdr:row>
      <xdr:rowOff>231775</xdr:rowOff>
    </xdr:from>
    <xdr:to>
      <xdr:col>3</xdr:col>
      <xdr:colOff>539750</xdr:colOff>
      <xdr:row>345</xdr:row>
      <xdr:rowOff>450850</xdr:rowOff>
    </xdr:to>
    <xdr:pic>
      <xdr:nvPicPr>
        <xdr:cNvPr id="16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345</xdr:row>
      <xdr:rowOff>228600</xdr:rowOff>
    </xdr:from>
    <xdr:to>
      <xdr:col>3</xdr:col>
      <xdr:colOff>260350</xdr:colOff>
      <xdr:row>345</xdr:row>
      <xdr:rowOff>447675</xdr:rowOff>
    </xdr:to>
    <xdr:pic>
      <xdr:nvPicPr>
        <xdr:cNvPr id="16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345</xdr:row>
      <xdr:rowOff>231775</xdr:rowOff>
    </xdr:from>
    <xdr:to>
      <xdr:col>3</xdr:col>
      <xdr:colOff>539750</xdr:colOff>
      <xdr:row>345</xdr:row>
      <xdr:rowOff>450850</xdr:rowOff>
    </xdr:to>
    <xdr:pic>
      <xdr:nvPicPr>
        <xdr:cNvPr id="16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348</xdr:row>
      <xdr:rowOff>228600</xdr:rowOff>
    </xdr:from>
    <xdr:to>
      <xdr:col>3</xdr:col>
      <xdr:colOff>260350</xdr:colOff>
      <xdr:row>348</xdr:row>
      <xdr:rowOff>447675</xdr:rowOff>
    </xdr:to>
    <xdr:pic>
      <xdr:nvPicPr>
        <xdr:cNvPr id="16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348</xdr:row>
      <xdr:rowOff>231775</xdr:rowOff>
    </xdr:from>
    <xdr:to>
      <xdr:col>3</xdr:col>
      <xdr:colOff>539750</xdr:colOff>
      <xdr:row>348</xdr:row>
      <xdr:rowOff>450850</xdr:rowOff>
    </xdr:to>
    <xdr:pic>
      <xdr:nvPicPr>
        <xdr:cNvPr id="16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348</xdr:row>
      <xdr:rowOff>228600</xdr:rowOff>
    </xdr:from>
    <xdr:to>
      <xdr:col>3</xdr:col>
      <xdr:colOff>260350</xdr:colOff>
      <xdr:row>348</xdr:row>
      <xdr:rowOff>447675</xdr:rowOff>
    </xdr:to>
    <xdr:pic>
      <xdr:nvPicPr>
        <xdr:cNvPr id="16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348</xdr:row>
      <xdr:rowOff>231775</xdr:rowOff>
    </xdr:from>
    <xdr:to>
      <xdr:col>3</xdr:col>
      <xdr:colOff>539750</xdr:colOff>
      <xdr:row>348</xdr:row>
      <xdr:rowOff>450850</xdr:rowOff>
    </xdr:to>
    <xdr:pic>
      <xdr:nvPicPr>
        <xdr:cNvPr id="16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348</xdr:row>
      <xdr:rowOff>228600</xdr:rowOff>
    </xdr:from>
    <xdr:to>
      <xdr:col>3</xdr:col>
      <xdr:colOff>260350</xdr:colOff>
      <xdr:row>348</xdr:row>
      <xdr:rowOff>447675</xdr:rowOff>
    </xdr:to>
    <xdr:pic>
      <xdr:nvPicPr>
        <xdr:cNvPr id="16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348</xdr:row>
      <xdr:rowOff>231775</xdr:rowOff>
    </xdr:from>
    <xdr:to>
      <xdr:col>3</xdr:col>
      <xdr:colOff>539750</xdr:colOff>
      <xdr:row>348</xdr:row>
      <xdr:rowOff>450850</xdr:rowOff>
    </xdr:to>
    <xdr:pic>
      <xdr:nvPicPr>
        <xdr:cNvPr id="16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348</xdr:row>
      <xdr:rowOff>228600</xdr:rowOff>
    </xdr:from>
    <xdr:to>
      <xdr:col>3</xdr:col>
      <xdr:colOff>260350</xdr:colOff>
      <xdr:row>348</xdr:row>
      <xdr:rowOff>447675</xdr:rowOff>
    </xdr:to>
    <xdr:pic>
      <xdr:nvPicPr>
        <xdr:cNvPr id="16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348</xdr:row>
      <xdr:rowOff>231775</xdr:rowOff>
    </xdr:from>
    <xdr:to>
      <xdr:col>3</xdr:col>
      <xdr:colOff>539750</xdr:colOff>
      <xdr:row>348</xdr:row>
      <xdr:rowOff>450850</xdr:rowOff>
    </xdr:to>
    <xdr:pic>
      <xdr:nvPicPr>
        <xdr:cNvPr id="16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352</xdr:row>
      <xdr:rowOff>228600</xdr:rowOff>
    </xdr:from>
    <xdr:to>
      <xdr:col>3</xdr:col>
      <xdr:colOff>260350</xdr:colOff>
      <xdr:row>352</xdr:row>
      <xdr:rowOff>447675</xdr:rowOff>
    </xdr:to>
    <xdr:pic>
      <xdr:nvPicPr>
        <xdr:cNvPr id="16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352</xdr:row>
      <xdr:rowOff>231775</xdr:rowOff>
    </xdr:from>
    <xdr:to>
      <xdr:col>3</xdr:col>
      <xdr:colOff>539750</xdr:colOff>
      <xdr:row>352</xdr:row>
      <xdr:rowOff>450850</xdr:rowOff>
    </xdr:to>
    <xdr:pic>
      <xdr:nvPicPr>
        <xdr:cNvPr id="16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352</xdr:row>
      <xdr:rowOff>228600</xdr:rowOff>
    </xdr:from>
    <xdr:to>
      <xdr:col>3</xdr:col>
      <xdr:colOff>260350</xdr:colOff>
      <xdr:row>352</xdr:row>
      <xdr:rowOff>447675</xdr:rowOff>
    </xdr:to>
    <xdr:pic>
      <xdr:nvPicPr>
        <xdr:cNvPr id="16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352</xdr:row>
      <xdr:rowOff>231775</xdr:rowOff>
    </xdr:from>
    <xdr:to>
      <xdr:col>3</xdr:col>
      <xdr:colOff>539750</xdr:colOff>
      <xdr:row>352</xdr:row>
      <xdr:rowOff>450850</xdr:rowOff>
    </xdr:to>
    <xdr:pic>
      <xdr:nvPicPr>
        <xdr:cNvPr id="16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352</xdr:row>
      <xdr:rowOff>228600</xdr:rowOff>
    </xdr:from>
    <xdr:to>
      <xdr:col>3</xdr:col>
      <xdr:colOff>260350</xdr:colOff>
      <xdr:row>352</xdr:row>
      <xdr:rowOff>447675</xdr:rowOff>
    </xdr:to>
    <xdr:pic>
      <xdr:nvPicPr>
        <xdr:cNvPr id="16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352</xdr:row>
      <xdr:rowOff>231775</xdr:rowOff>
    </xdr:from>
    <xdr:to>
      <xdr:col>3</xdr:col>
      <xdr:colOff>539750</xdr:colOff>
      <xdr:row>352</xdr:row>
      <xdr:rowOff>450850</xdr:rowOff>
    </xdr:to>
    <xdr:pic>
      <xdr:nvPicPr>
        <xdr:cNvPr id="16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352</xdr:row>
      <xdr:rowOff>228600</xdr:rowOff>
    </xdr:from>
    <xdr:to>
      <xdr:col>3</xdr:col>
      <xdr:colOff>260350</xdr:colOff>
      <xdr:row>352</xdr:row>
      <xdr:rowOff>447675</xdr:rowOff>
    </xdr:to>
    <xdr:pic>
      <xdr:nvPicPr>
        <xdr:cNvPr id="16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352</xdr:row>
      <xdr:rowOff>231775</xdr:rowOff>
    </xdr:from>
    <xdr:to>
      <xdr:col>3</xdr:col>
      <xdr:colOff>539750</xdr:colOff>
      <xdr:row>352</xdr:row>
      <xdr:rowOff>450850</xdr:rowOff>
    </xdr:to>
    <xdr:pic>
      <xdr:nvPicPr>
        <xdr:cNvPr id="16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356</xdr:row>
      <xdr:rowOff>228600</xdr:rowOff>
    </xdr:from>
    <xdr:to>
      <xdr:col>3</xdr:col>
      <xdr:colOff>260350</xdr:colOff>
      <xdr:row>356</xdr:row>
      <xdr:rowOff>447675</xdr:rowOff>
    </xdr:to>
    <xdr:pic>
      <xdr:nvPicPr>
        <xdr:cNvPr id="16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356</xdr:row>
      <xdr:rowOff>231775</xdr:rowOff>
    </xdr:from>
    <xdr:to>
      <xdr:col>3</xdr:col>
      <xdr:colOff>539750</xdr:colOff>
      <xdr:row>356</xdr:row>
      <xdr:rowOff>450850</xdr:rowOff>
    </xdr:to>
    <xdr:pic>
      <xdr:nvPicPr>
        <xdr:cNvPr id="16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356</xdr:row>
      <xdr:rowOff>228600</xdr:rowOff>
    </xdr:from>
    <xdr:to>
      <xdr:col>3</xdr:col>
      <xdr:colOff>260350</xdr:colOff>
      <xdr:row>356</xdr:row>
      <xdr:rowOff>447675</xdr:rowOff>
    </xdr:to>
    <xdr:pic>
      <xdr:nvPicPr>
        <xdr:cNvPr id="16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356</xdr:row>
      <xdr:rowOff>231775</xdr:rowOff>
    </xdr:from>
    <xdr:to>
      <xdr:col>3</xdr:col>
      <xdr:colOff>539750</xdr:colOff>
      <xdr:row>356</xdr:row>
      <xdr:rowOff>450850</xdr:rowOff>
    </xdr:to>
    <xdr:pic>
      <xdr:nvPicPr>
        <xdr:cNvPr id="16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356</xdr:row>
      <xdr:rowOff>228600</xdr:rowOff>
    </xdr:from>
    <xdr:to>
      <xdr:col>3</xdr:col>
      <xdr:colOff>260350</xdr:colOff>
      <xdr:row>356</xdr:row>
      <xdr:rowOff>447675</xdr:rowOff>
    </xdr:to>
    <xdr:pic>
      <xdr:nvPicPr>
        <xdr:cNvPr id="16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356</xdr:row>
      <xdr:rowOff>231775</xdr:rowOff>
    </xdr:from>
    <xdr:to>
      <xdr:col>3</xdr:col>
      <xdr:colOff>539750</xdr:colOff>
      <xdr:row>356</xdr:row>
      <xdr:rowOff>450850</xdr:rowOff>
    </xdr:to>
    <xdr:pic>
      <xdr:nvPicPr>
        <xdr:cNvPr id="16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356</xdr:row>
      <xdr:rowOff>228600</xdr:rowOff>
    </xdr:from>
    <xdr:to>
      <xdr:col>3</xdr:col>
      <xdr:colOff>260350</xdr:colOff>
      <xdr:row>356</xdr:row>
      <xdr:rowOff>447675</xdr:rowOff>
    </xdr:to>
    <xdr:pic>
      <xdr:nvPicPr>
        <xdr:cNvPr id="16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356</xdr:row>
      <xdr:rowOff>231775</xdr:rowOff>
    </xdr:from>
    <xdr:to>
      <xdr:col>3</xdr:col>
      <xdr:colOff>539750</xdr:colOff>
      <xdr:row>356</xdr:row>
      <xdr:rowOff>450850</xdr:rowOff>
    </xdr:to>
    <xdr:pic>
      <xdr:nvPicPr>
        <xdr:cNvPr id="16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256</xdr:row>
      <xdr:rowOff>228600</xdr:rowOff>
    </xdr:from>
    <xdr:to>
      <xdr:col>10</xdr:col>
      <xdr:colOff>260350</xdr:colOff>
      <xdr:row>256</xdr:row>
      <xdr:rowOff>447675</xdr:rowOff>
    </xdr:to>
    <xdr:pic>
      <xdr:nvPicPr>
        <xdr:cNvPr id="16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256</xdr:row>
      <xdr:rowOff>231775</xdr:rowOff>
    </xdr:from>
    <xdr:to>
      <xdr:col>10</xdr:col>
      <xdr:colOff>539750</xdr:colOff>
      <xdr:row>256</xdr:row>
      <xdr:rowOff>450850</xdr:rowOff>
    </xdr:to>
    <xdr:pic>
      <xdr:nvPicPr>
        <xdr:cNvPr id="16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256</xdr:row>
      <xdr:rowOff>228600</xdr:rowOff>
    </xdr:from>
    <xdr:to>
      <xdr:col>10</xdr:col>
      <xdr:colOff>260350</xdr:colOff>
      <xdr:row>256</xdr:row>
      <xdr:rowOff>447675</xdr:rowOff>
    </xdr:to>
    <xdr:pic>
      <xdr:nvPicPr>
        <xdr:cNvPr id="16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256</xdr:row>
      <xdr:rowOff>231775</xdr:rowOff>
    </xdr:from>
    <xdr:to>
      <xdr:col>10</xdr:col>
      <xdr:colOff>539750</xdr:colOff>
      <xdr:row>256</xdr:row>
      <xdr:rowOff>450850</xdr:rowOff>
    </xdr:to>
    <xdr:pic>
      <xdr:nvPicPr>
        <xdr:cNvPr id="16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256</xdr:row>
      <xdr:rowOff>228600</xdr:rowOff>
    </xdr:from>
    <xdr:to>
      <xdr:col>10</xdr:col>
      <xdr:colOff>260350</xdr:colOff>
      <xdr:row>256</xdr:row>
      <xdr:rowOff>447675</xdr:rowOff>
    </xdr:to>
    <xdr:pic>
      <xdr:nvPicPr>
        <xdr:cNvPr id="16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256</xdr:row>
      <xdr:rowOff>231775</xdr:rowOff>
    </xdr:from>
    <xdr:to>
      <xdr:col>10</xdr:col>
      <xdr:colOff>539750</xdr:colOff>
      <xdr:row>256</xdr:row>
      <xdr:rowOff>450850</xdr:rowOff>
    </xdr:to>
    <xdr:pic>
      <xdr:nvPicPr>
        <xdr:cNvPr id="16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256</xdr:row>
      <xdr:rowOff>228600</xdr:rowOff>
    </xdr:from>
    <xdr:to>
      <xdr:col>10</xdr:col>
      <xdr:colOff>260350</xdr:colOff>
      <xdr:row>256</xdr:row>
      <xdr:rowOff>447675</xdr:rowOff>
    </xdr:to>
    <xdr:pic>
      <xdr:nvPicPr>
        <xdr:cNvPr id="16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256</xdr:row>
      <xdr:rowOff>231775</xdr:rowOff>
    </xdr:from>
    <xdr:to>
      <xdr:col>10</xdr:col>
      <xdr:colOff>539750</xdr:colOff>
      <xdr:row>256</xdr:row>
      <xdr:rowOff>450850</xdr:rowOff>
    </xdr:to>
    <xdr:pic>
      <xdr:nvPicPr>
        <xdr:cNvPr id="16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259</xdr:row>
      <xdr:rowOff>228600</xdr:rowOff>
    </xdr:from>
    <xdr:to>
      <xdr:col>10</xdr:col>
      <xdr:colOff>260350</xdr:colOff>
      <xdr:row>259</xdr:row>
      <xdr:rowOff>447675</xdr:rowOff>
    </xdr:to>
    <xdr:pic>
      <xdr:nvPicPr>
        <xdr:cNvPr id="16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259</xdr:row>
      <xdr:rowOff>231775</xdr:rowOff>
    </xdr:from>
    <xdr:to>
      <xdr:col>10</xdr:col>
      <xdr:colOff>539750</xdr:colOff>
      <xdr:row>259</xdr:row>
      <xdr:rowOff>450850</xdr:rowOff>
    </xdr:to>
    <xdr:pic>
      <xdr:nvPicPr>
        <xdr:cNvPr id="16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259</xdr:row>
      <xdr:rowOff>228600</xdr:rowOff>
    </xdr:from>
    <xdr:to>
      <xdr:col>10</xdr:col>
      <xdr:colOff>260350</xdr:colOff>
      <xdr:row>259</xdr:row>
      <xdr:rowOff>447675</xdr:rowOff>
    </xdr:to>
    <xdr:pic>
      <xdr:nvPicPr>
        <xdr:cNvPr id="16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259</xdr:row>
      <xdr:rowOff>231775</xdr:rowOff>
    </xdr:from>
    <xdr:to>
      <xdr:col>10</xdr:col>
      <xdr:colOff>539750</xdr:colOff>
      <xdr:row>259</xdr:row>
      <xdr:rowOff>450850</xdr:rowOff>
    </xdr:to>
    <xdr:pic>
      <xdr:nvPicPr>
        <xdr:cNvPr id="16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259</xdr:row>
      <xdr:rowOff>228600</xdr:rowOff>
    </xdr:from>
    <xdr:to>
      <xdr:col>10</xdr:col>
      <xdr:colOff>260350</xdr:colOff>
      <xdr:row>259</xdr:row>
      <xdr:rowOff>447675</xdr:rowOff>
    </xdr:to>
    <xdr:pic>
      <xdr:nvPicPr>
        <xdr:cNvPr id="16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259</xdr:row>
      <xdr:rowOff>231775</xdr:rowOff>
    </xdr:from>
    <xdr:to>
      <xdr:col>10</xdr:col>
      <xdr:colOff>539750</xdr:colOff>
      <xdr:row>259</xdr:row>
      <xdr:rowOff>450850</xdr:rowOff>
    </xdr:to>
    <xdr:pic>
      <xdr:nvPicPr>
        <xdr:cNvPr id="16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259</xdr:row>
      <xdr:rowOff>228600</xdr:rowOff>
    </xdr:from>
    <xdr:to>
      <xdr:col>10</xdr:col>
      <xdr:colOff>260350</xdr:colOff>
      <xdr:row>259</xdr:row>
      <xdr:rowOff>447675</xdr:rowOff>
    </xdr:to>
    <xdr:pic>
      <xdr:nvPicPr>
        <xdr:cNvPr id="16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259</xdr:row>
      <xdr:rowOff>231775</xdr:rowOff>
    </xdr:from>
    <xdr:to>
      <xdr:col>10</xdr:col>
      <xdr:colOff>539750</xdr:colOff>
      <xdr:row>259</xdr:row>
      <xdr:rowOff>450850</xdr:rowOff>
    </xdr:to>
    <xdr:pic>
      <xdr:nvPicPr>
        <xdr:cNvPr id="16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262</xdr:row>
      <xdr:rowOff>228600</xdr:rowOff>
    </xdr:from>
    <xdr:to>
      <xdr:col>10</xdr:col>
      <xdr:colOff>260350</xdr:colOff>
      <xdr:row>262</xdr:row>
      <xdr:rowOff>447675</xdr:rowOff>
    </xdr:to>
    <xdr:pic>
      <xdr:nvPicPr>
        <xdr:cNvPr id="16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262</xdr:row>
      <xdr:rowOff>231775</xdr:rowOff>
    </xdr:from>
    <xdr:to>
      <xdr:col>10</xdr:col>
      <xdr:colOff>539750</xdr:colOff>
      <xdr:row>262</xdr:row>
      <xdr:rowOff>450850</xdr:rowOff>
    </xdr:to>
    <xdr:pic>
      <xdr:nvPicPr>
        <xdr:cNvPr id="16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262</xdr:row>
      <xdr:rowOff>228600</xdr:rowOff>
    </xdr:from>
    <xdr:to>
      <xdr:col>10</xdr:col>
      <xdr:colOff>260350</xdr:colOff>
      <xdr:row>262</xdr:row>
      <xdr:rowOff>447675</xdr:rowOff>
    </xdr:to>
    <xdr:pic>
      <xdr:nvPicPr>
        <xdr:cNvPr id="16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262</xdr:row>
      <xdr:rowOff>231775</xdr:rowOff>
    </xdr:from>
    <xdr:to>
      <xdr:col>10</xdr:col>
      <xdr:colOff>539750</xdr:colOff>
      <xdr:row>262</xdr:row>
      <xdr:rowOff>450850</xdr:rowOff>
    </xdr:to>
    <xdr:pic>
      <xdr:nvPicPr>
        <xdr:cNvPr id="16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262</xdr:row>
      <xdr:rowOff>228600</xdr:rowOff>
    </xdr:from>
    <xdr:to>
      <xdr:col>10</xdr:col>
      <xdr:colOff>260350</xdr:colOff>
      <xdr:row>262</xdr:row>
      <xdr:rowOff>447675</xdr:rowOff>
    </xdr:to>
    <xdr:pic>
      <xdr:nvPicPr>
        <xdr:cNvPr id="16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262</xdr:row>
      <xdr:rowOff>231775</xdr:rowOff>
    </xdr:from>
    <xdr:to>
      <xdr:col>10</xdr:col>
      <xdr:colOff>539750</xdr:colOff>
      <xdr:row>262</xdr:row>
      <xdr:rowOff>450850</xdr:rowOff>
    </xdr:to>
    <xdr:pic>
      <xdr:nvPicPr>
        <xdr:cNvPr id="16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262</xdr:row>
      <xdr:rowOff>228600</xdr:rowOff>
    </xdr:from>
    <xdr:to>
      <xdr:col>10</xdr:col>
      <xdr:colOff>260350</xdr:colOff>
      <xdr:row>262</xdr:row>
      <xdr:rowOff>447675</xdr:rowOff>
    </xdr:to>
    <xdr:pic>
      <xdr:nvPicPr>
        <xdr:cNvPr id="16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262</xdr:row>
      <xdr:rowOff>231775</xdr:rowOff>
    </xdr:from>
    <xdr:to>
      <xdr:col>10</xdr:col>
      <xdr:colOff>539750</xdr:colOff>
      <xdr:row>262</xdr:row>
      <xdr:rowOff>450850</xdr:rowOff>
    </xdr:to>
    <xdr:pic>
      <xdr:nvPicPr>
        <xdr:cNvPr id="16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267</xdr:row>
      <xdr:rowOff>228600</xdr:rowOff>
    </xdr:from>
    <xdr:to>
      <xdr:col>10</xdr:col>
      <xdr:colOff>260350</xdr:colOff>
      <xdr:row>267</xdr:row>
      <xdr:rowOff>447675</xdr:rowOff>
    </xdr:to>
    <xdr:pic>
      <xdr:nvPicPr>
        <xdr:cNvPr id="16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267</xdr:row>
      <xdr:rowOff>231775</xdr:rowOff>
    </xdr:from>
    <xdr:to>
      <xdr:col>10</xdr:col>
      <xdr:colOff>539750</xdr:colOff>
      <xdr:row>267</xdr:row>
      <xdr:rowOff>450850</xdr:rowOff>
    </xdr:to>
    <xdr:pic>
      <xdr:nvPicPr>
        <xdr:cNvPr id="16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267</xdr:row>
      <xdr:rowOff>228600</xdr:rowOff>
    </xdr:from>
    <xdr:to>
      <xdr:col>10</xdr:col>
      <xdr:colOff>260350</xdr:colOff>
      <xdr:row>267</xdr:row>
      <xdr:rowOff>447675</xdr:rowOff>
    </xdr:to>
    <xdr:pic>
      <xdr:nvPicPr>
        <xdr:cNvPr id="16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267</xdr:row>
      <xdr:rowOff>231775</xdr:rowOff>
    </xdr:from>
    <xdr:to>
      <xdr:col>10</xdr:col>
      <xdr:colOff>539750</xdr:colOff>
      <xdr:row>267</xdr:row>
      <xdr:rowOff>450850</xdr:rowOff>
    </xdr:to>
    <xdr:pic>
      <xdr:nvPicPr>
        <xdr:cNvPr id="16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267</xdr:row>
      <xdr:rowOff>228600</xdr:rowOff>
    </xdr:from>
    <xdr:to>
      <xdr:col>10</xdr:col>
      <xdr:colOff>260350</xdr:colOff>
      <xdr:row>267</xdr:row>
      <xdr:rowOff>447675</xdr:rowOff>
    </xdr:to>
    <xdr:pic>
      <xdr:nvPicPr>
        <xdr:cNvPr id="16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267</xdr:row>
      <xdr:rowOff>231775</xdr:rowOff>
    </xdr:from>
    <xdr:to>
      <xdr:col>10</xdr:col>
      <xdr:colOff>539750</xdr:colOff>
      <xdr:row>267</xdr:row>
      <xdr:rowOff>450850</xdr:rowOff>
    </xdr:to>
    <xdr:pic>
      <xdr:nvPicPr>
        <xdr:cNvPr id="16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267</xdr:row>
      <xdr:rowOff>228600</xdr:rowOff>
    </xdr:from>
    <xdr:to>
      <xdr:col>10</xdr:col>
      <xdr:colOff>260350</xdr:colOff>
      <xdr:row>267</xdr:row>
      <xdr:rowOff>447675</xdr:rowOff>
    </xdr:to>
    <xdr:pic>
      <xdr:nvPicPr>
        <xdr:cNvPr id="17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267</xdr:row>
      <xdr:rowOff>231775</xdr:rowOff>
    </xdr:from>
    <xdr:to>
      <xdr:col>10</xdr:col>
      <xdr:colOff>539750</xdr:colOff>
      <xdr:row>267</xdr:row>
      <xdr:rowOff>450850</xdr:rowOff>
    </xdr:to>
    <xdr:pic>
      <xdr:nvPicPr>
        <xdr:cNvPr id="17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272</xdr:row>
      <xdr:rowOff>228600</xdr:rowOff>
    </xdr:from>
    <xdr:to>
      <xdr:col>10</xdr:col>
      <xdr:colOff>260350</xdr:colOff>
      <xdr:row>272</xdr:row>
      <xdr:rowOff>447675</xdr:rowOff>
    </xdr:to>
    <xdr:pic>
      <xdr:nvPicPr>
        <xdr:cNvPr id="17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272</xdr:row>
      <xdr:rowOff>231775</xdr:rowOff>
    </xdr:from>
    <xdr:to>
      <xdr:col>10</xdr:col>
      <xdr:colOff>539750</xdr:colOff>
      <xdr:row>272</xdr:row>
      <xdr:rowOff>450850</xdr:rowOff>
    </xdr:to>
    <xdr:pic>
      <xdr:nvPicPr>
        <xdr:cNvPr id="17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272</xdr:row>
      <xdr:rowOff>228600</xdr:rowOff>
    </xdr:from>
    <xdr:to>
      <xdr:col>10</xdr:col>
      <xdr:colOff>260350</xdr:colOff>
      <xdr:row>272</xdr:row>
      <xdr:rowOff>447675</xdr:rowOff>
    </xdr:to>
    <xdr:pic>
      <xdr:nvPicPr>
        <xdr:cNvPr id="17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272</xdr:row>
      <xdr:rowOff>231775</xdr:rowOff>
    </xdr:from>
    <xdr:to>
      <xdr:col>10</xdr:col>
      <xdr:colOff>539750</xdr:colOff>
      <xdr:row>272</xdr:row>
      <xdr:rowOff>450850</xdr:rowOff>
    </xdr:to>
    <xdr:pic>
      <xdr:nvPicPr>
        <xdr:cNvPr id="17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272</xdr:row>
      <xdr:rowOff>228600</xdr:rowOff>
    </xdr:from>
    <xdr:to>
      <xdr:col>10</xdr:col>
      <xdr:colOff>260350</xdr:colOff>
      <xdr:row>272</xdr:row>
      <xdr:rowOff>447675</xdr:rowOff>
    </xdr:to>
    <xdr:pic>
      <xdr:nvPicPr>
        <xdr:cNvPr id="17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272</xdr:row>
      <xdr:rowOff>231775</xdr:rowOff>
    </xdr:from>
    <xdr:to>
      <xdr:col>10</xdr:col>
      <xdr:colOff>539750</xdr:colOff>
      <xdr:row>272</xdr:row>
      <xdr:rowOff>450850</xdr:rowOff>
    </xdr:to>
    <xdr:pic>
      <xdr:nvPicPr>
        <xdr:cNvPr id="17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272</xdr:row>
      <xdr:rowOff>228600</xdr:rowOff>
    </xdr:from>
    <xdr:to>
      <xdr:col>10</xdr:col>
      <xdr:colOff>260350</xdr:colOff>
      <xdr:row>272</xdr:row>
      <xdr:rowOff>447675</xdr:rowOff>
    </xdr:to>
    <xdr:pic>
      <xdr:nvPicPr>
        <xdr:cNvPr id="17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272</xdr:row>
      <xdr:rowOff>231775</xdr:rowOff>
    </xdr:from>
    <xdr:to>
      <xdr:col>10</xdr:col>
      <xdr:colOff>539750</xdr:colOff>
      <xdr:row>272</xdr:row>
      <xdr:rowOff>450850</xdr:rowOff>
    </xdr:to>
    <xdr:pic>
      <xdr:nvPicPr>
        <xdr:cNvPr id="17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275</xdr:row>
      <xdr:rowOff>228600</xdr:rowOff>
    </xdr:from>
    <xdr:to>
      <xdr:col>10</xdr:col>
      <xdr:colOff>260350</xdr:colOff>
      <xdr:row>275</xdr:row>
      <xdr:rowOff>447675</xdr:rowOff>
    </xdr:to>
    <xdr:pic>
      <xdr:nvPicPr>
        <xdr:cNvPr id="17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275</xdr:row>
      <xdr:rowOff>231775</xdr:rowOff>
    </xdr:from>
    <xdr:to>
      <xdr:col>10</xdr:col>
      <xdr:colOff>539750</xdr:colOff>
      <xdr:row>275</xdr:row>
      <xdr:rowOff>450850</xdr:rowOff>
    </xdr:to>
    <xdr:pic>
      <xdr:nvPicPr>
        <xdr:cNvPr id="17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275</xdr:row>
      <xdr:rowOff>228600</xdr:rowOff>
    </xdr:from>
    <xdr:to>
      <xdr:col>10</xdr:col>
      <xdr:colOff>260350</xdr:colOff>
      <xdr:row>275</xdr:row>
      <xdr:rowOff>447675</xdr:rowOff>
    </xdr:to>
    <xdr:pic>
      <xdr:nvPicPr>
        <xdr:cNvPr id="17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275</xdr:row>
      <xdr:rowOff>231775</xdr:rowOff>
    </xdr:from>
    <xdr:to>
      <xdr:col>10</xdr:col>
      <xdr:colOff>539750</xdr:colOff>
      <xdr:row>275</xdr:row>
      <xdr:rowOff>450850</xdr:rowOff>
    </xdr:to>
    <xdr:pic>
      <xdr:nvPicPr>
        <xdr:cNvPr id="17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275</xdr:row>
      <xdr:rowOff>228600</xdr:rowOff>
    </xdr:from>
    <xdr:to>
      <xdr:col>10</xdr:col>
      <xdr:colOff>260350</xdr:colOff>
      <xdr:row>275</xdr:row>
      <xdr:rowOff>447675</xdr:rowOff>
    </xdr:to>
    <xdr:pic>
      <xdr:nvPicPr>
        <xdr:cNvPr id="17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275</xdr:row>
      <xdr:rowOff>231775</xdr:rowOff>
    </xdr:from>
    <xdr:to>
      <xdr:col>10</xdr:col>
      <xdr:colOff>539750</xdr:colOff>
      <xdr:row>275</xdr:row>
      <xdr:rowOff>450850</xdr:rowOff>
    </xdr:to>
    <xdr:pic>
      <xdr:nvPicPr>
        <xdr:cNvPr id="17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275</xdr:row>
      <xdr:rowOff>228600</xdr:rowOff>
    </xdr:from>
    <xdr:to>
      <xdr:col>10</xdr:col>
      <xdr:colOff>260350</xdr:colOff>
      <xdr:row>275</xdr:row>
      <xdr:rowOff>447675</xdr:rowOff>
    </xdr:to>
    <xdr:pic>
      <xdr:nvPicPr>
        <xdr:cNvPr id="17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275</xdr:row>
      <xdr:rowOff>231775</xdr:rowOff>
    </xdr:from>
    <xdr:to>
      <xdr:col>10</xdr:col>
      <xdr:colOff>539750</xdr:colOff>
      <xdr:row>275</xdr:row>
      <xdr:rowOff>450850</xdr:rowOff>
    </xdr:to>
    <xdr:pic>
      <xdr:nvPicPr>
        <xdr:cNvPr id="17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280</xdr:row>
      <xdr:rowOff>228600</xdr:rowOff>
    </xdr:from>
    <xdr:to>
      <xdr:col>10</xdr:col>
      <xdr:colOff>260350</xdr:colOff>
      <xdr:row>280</xdr:row>
      <xdr:rowOff>447675</xdr:rowOff>
    </xdr:to>
    <xdr:pic>
      <xdr:nvPicPr>
        <xdr:cNvPr id="17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280</xdr:row>
      <xdr:rowOff>231775</xdr:rowOff>
    </xdr:from>
    <xdr:to>
      <xdr:col>10</xdr:col>
      <xdr:colOff>539750</xdr:colOff>
      <xdr:row>280</xdr:row>
      <xdr:rowOff>450850</xdr:rowOff>
    </xdr:to>
    <xdr:pic>
      <xdr:nvPicPr>
        <xdr:cNvPr id="17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280</xdr:row>
      <xdr:rowOff>228600</xdr:rowOff>
    </xdr:from>
    <xdr:to>
      <xdr:col>10</xdr:col>
      <xdr:colOff>260350</xdr:colOff>
      <xdr:row>280</xdr:row>
      <xdr:rowOff>447675</xdr:rowOff>
    </xdr:to>
    <xdr:pic>
      <xdr:nvPicPr>
        <xdr:cNvPr id="17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280</xdr:row>
      <xdr:rowOff>231775</xdr:rowOff>
    </xdr:from>
    <xdr:to>
      <xdr:col>10</xdr:col>
      <xdr:colOff>539750</xdr:colOff>
      <xdr:row>280</xdr:row>
      <xdr:rowOff>450850</xdr:rowOff>
    </xdr:to>
    <xdr:pic>
      <xdr:nvPicPr>
        <xdr:cNvPr id="17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280</xdr:row>
      <xdr:rowOff>228600</xdr:rowOff>
    </xdr:from>
    <xdr:to>
      <xdr:col>10</xdr:col>
      <xdr:colOff>260350</xdr:colOff>
      <xdr:row>280</xdr:row>
      <xdr:rowOff>447675</xdr:rowOff>
    </xdr:to>
    <xdr:pic>
      <xdr:nvPicPr>
        <xdr:cNvPr id="17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280</xdr:row>
      <xdr:rowOff>231775</xdr:rowOff>
    </xdr:from>
    <xdr:to>
      <xdr:col>10</xdr:col>
      <xdr:colOff>539750</xdr:colOff>
      <xdr:row>280</xdr:row>
      <xdr:rowOff>450850</xdr:rowOff>
    </xdr:to>
    <xdr:pic>
      <xdr:nvPicPr>
        <xdr:cNvPr id="17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280</xdr:row>
      <xdr:rowOff>228600</xdr:rowOff>
    </xdr:from>
    <xdr:to>
      <xdr:col>10</xdr:col>
      <xdr:colOff>260350</xdr:colOff>
      <xdr:row>280</xdr:row>
      <xdr:rowOff>447675</xdr:rowOff>
    </xdr:to>
    <xdr:pic>
      <xdr:nvPicPr>
        <xdr:cNvPr id="17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280</xdr:row>
      <xdr:rowOff>231775</xdr:rowOff>
    </xdr:from>
    <xdr:to>
      <xdr:col>10</xdr:col>
      <xdr:colOff>539750</xdr:colOff>
      <xdr:row>280</xdr:row>
      <xdr:rowOff>450850</xdr:rowOff>
    </xdr:to>
    <xdr:pic>
      <xdr:nvPicPr>
        <xdr:cNvPr id="17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283</xdr:row>
      <xdr:rowOff>228600</xdr:rowOff>
    </xdr:from>
    <xdr:to>
      <xdr:col>10</xdr:col>
      <xdr:colOff>260350</xdr:colOff>
      <xdr:row>283</xdr:row>
      <xdr:rowOff>447675</xdr:rowOff>
    </xdr:to>
    <xdr:pic>
      <xdr:nvPicPr>
        <xdr:cNvPr id="17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283</xdr:row>
      <xdr:rowOff>231775</xdr:rowOff>
    </xdr:from>
    <xdr:to>
      <xdr:col>10</xdr:col>
      <xdr:colOff>539750</xdr:colOff>
      <xdr:row>283</xdr:row>
      <xdr:rowOff>450850</xdr:rowOff>
    </xdr:to>
    <xdr:pic>
      <xdr:nvPicPr>
        <xdr:cNvPr id="17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283</xdr:row>
      <xdr:rowOff>228600</xdr:rowOff>
    </xdr:from>
    <xdr:to>
      <xdr:col>10</xdr:col>
      <xdr:colOff>260350</xdr:colOff>
      <xdr:row>283</xdr:row>
      <xdr:rowOff>447675</xdr:rowOff>
    </xdr:to>
    <xdr:pic>
      <xdr:nvPicPr>
        <xdr:cNvPr id="17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283</xdr:row>
      <xdr:rowOff>231775</xdr:rowOff>
    </xdr:from>
    <xdr:to>
      <xdr:col>10</xdr:col>
      <xdr:colOff>539750</xdr:colOff>
      <xdr:row>283</xdr:row>
      <xdr:rowOff>450850</xdr:rowOff>
    </xdr:to>
    <xdr:pic>
      <xdr:nvPicPr>
        <xdr:cNvPr id="17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283</xdr:row>
      <xdr:rowOff>228600</xdr:rowOff>
    </xdr:from>
    <xdr:to>
      <xdr:col>10</xdr:col>
      <xdr:colOff>260350</xdr:colOff>
      <xdr:row>283</xdr:row>
      <xdr:rowOff>447675</xdr:rowOff>
    </xdr:to>
    <xdr:pic>
      <xdr:nvPicPr>
        <xdr:cNvPr id="17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283</xdr:row>
      <xdr:rowOff>231775</xdr:rowOff>
    </xdr:from>
    <xdr:to>
      <xdr:col>10</xdr:col>
      <xdr:colOff>539750</xdr:colOff>
      <xdr:row>283</xdr:row>
      <xdr:rowOff>450850</xdr:rowOff>
    </xdr:to>
    <xdr:pic>
      <xdr:nvPicPr>
        <xdr:cNvPr id="17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283</xdr:row>
      <xdr:rowOff>228600</xdr:rowOff>
    </xdr:from>
    <xdr:to>
      <xdr:col>10</xdr:col>
      <xdr:colOff>260350</xdr:colOff>
      <xdr:row>283</xdr:row>
      <xdr:rowOff>447675</xdr:rowOff>
    </xdr:to>
    <xdr:pic>
      <xdr:nvPicPr>
        <xdr:cNvPr id="17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283</xdr:row>
      <xdr:rowOff>231775</xdr:rowOff>
    </xdr:from>
    <xdr:to>
      <xdr:col>10</xdr:col>
      <xdr:colOff>539750</xdr:colOff>
      <xdr:row>283</xdr:row>
      <xdr:rowOff>450850</xdr:rowOff>
    </xdr:to>
    <xdr:pic>
      <xdr:nvPicPr>
        <xdr:cNvPr id="17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288</xdr:row>
      <xdr:rowOff>228600</xdr:rowOff>
    </xdr:from>
    <xdr:to>
      <xdr:col>10</xdr:col>
      <xdr:colOff>260350</xdr:colOff>
      <xdr:row>288</xdr:row>
      <xdr:rowOff>447675</xdr:rowOff>
    </xdr:to>
    <xdr:pic>
      <xdr:nvPicPr>
        <xdr:cNvPr id="17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288</xdr:row>
      <xdr:rowOff>231775</xdr:rowOff>
    </xdr:from>
    <xdr:to>
      <xdr:col>10</xdr:col>
      <xdr:colOff>539750</xdr:colOff>
      <xdr:row>288</xdr:row>
      <xdr:rowOff>450850</xdr:rowOff>
    </xdr:to>
    <xdr:pic>
      <xdr:nvPicPr>
        <xdr:cNvPr id="17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288</xdr:row>
      <xdr:rowOff>228600</xdr:rowOff>
    </xdr:from>
    <xdr:to>
      <xdr:col>10</xdr:col>
      <xdr:colOff>260350</xdr:colOff>
      <xdr:row>288</xdr:row>
      <xdr:rowOff>447675</xdr:rowOff>
    </xdr:to>
    <xdr:pic>
      <xdr:nvPicPr>
        <xdr:cNvPr id="17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288</xdr:row>
      <xdr:rowOff>231775</xdr:rowOff>
    </xdr:from>
    <xdr:to>
      <xdr:col>10</xdr:col>
      <xdr:colOff>539750</xdr:colOff>
      <xdr:row>288</xdr:row>
      <xdr:rowOff>450850</xdr:rowOff>
    </xdr:to>
    <xdr:pic>
      <xdr:nvPicPr>
        <xdr:cNvPr id="17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288</xdr:row>
      <xdr:rowOff>228600</xdr:rowOff>
    </xdr:from>
    <xdr:to>
      <xdr:col>10</xdr:col>
      <xdr:colOff>260350</xdr:colOff>
      <xdr:row>288</xdr:row>
      <xdr:rowOff>447675</xdr:rowOff>
    </xdr:to>
    <xdr:pic>
      <xdr:nvPicPr>
        <xdr:cNvPr id="17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288</xdr:row>
      <xdr:rowOff>231775</xdr:rowOff>
    </xdr:from>
    <xdr:to>
      <xdr:col>10</xdr:col>
      <xdr:colOff>539750</xdr:colOff>
      <xdr:row>288</xdr:row>
      <xdr:rowOff>450850</xdr:rowOff>
    </xdr:to>
    <xdr:pic>
      <xdr:nvPicPr>
        <xdr:cNvPr id="17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288</xdr:row>
      <xdr:rowOff>228600</xdr:rowOff>
    </xdr:from>
    <xdr:to>
      <xdr:col>10</xdr:col>
      <xdr:colOff>260350</xdr:colOff>
      <xdr:row>288</xdr:row>
      <xdr:rowOff>447675</xdr:rowOff>
    </xdr:to>
    <xdr:pic>
      <xdr:nvPicPr>
        <xdr:cNvPr id="17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288</xdr:row>
      <xdr:rowOff>231775</xdr:rowOff>
    </xdr:from>
    <xdr:to>
      <xdr:col>10</xdr:col>
      <xdr:colOff>539750</xdr:colOff>
      <xdr:row>288</xdr:row>
      <xdr:rowOff>450850</xdr:rowOff>
    </xdr:to>
    <xdr:pic>
      <xdr:nvPicPr>
        <xdr:cNvPr id="17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293</xdr:row>
      <xdr:rowOff>228600</xdr:rowOff>
    </xdr:from>
    <xdr:to>
      <xdr:col>10</xdr:col>
      <xdr:colOff>260350</xdr:colOff>
      <xdr:row>293</xdr:row>
      <xdr:rowOff>447675</xdr:rowOff>
    </xdr:to>
    <xdr:pic>
      <xdr:nvPicPr>
        <xdr:cNvPr id="17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293</xdr:row>
      <xdr:rowOff>231775</xdr:rowOff>
    </xdr:from>
    <xdr:to>
      <xdr:col>10</xdr:col>
      <xdr:colOff>539750</xdr:colOff>
      <xdr:row>293</xdr:row>
      <xdr:rowOff>450850</xdr:rowOff>
    </xdr:to>
    <xdr:pic>
      <xdr:nvPicPr>
        <xdr:cNvPr id="17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293</xdr:row>
      <xdr:rowOff>228600</xdr:rowOff>
    </xdr:from>
    <xdr:to>
      <xdr:col>10</xdr:col>
      <xdr:colOff>260350</xdr:colOff>
      <xdr:row>293</xdr:row>
      <xdr:rowOff>447675</xdr:rowOff>
    </xdr:to>
    <xdr:pic>
      <xdr:nvPicPr>
        <xdr:cNvPr id="17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293</xdr:row>
      <xdr:rowOff>231775</xdr:rowOff>
    </xdr:from>
    <xdr:to>
      <xdr:col>10</xdr:col>
      <xdr:colOff>539750</xdr:colOff>
      <xdr:row>293</xdr:row>
      <xdr:rowOff>450850</xdr:rowOff>
    </xdr:to>
    <xdr:pic>
      <xdr:nvPicPr>
        <xdr:cNvPr id="17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293</xdr:row>
      <xdr:rowOff>228600</xdr:rowOff>
    </xdr:from>
    <xdr:to>
      <xdr:col>10</xdr:col>
      <xdr:colOff>260350</xdr:colOff>
      <xdr:row>293</xdr:row>
      <xdr:rowOff>447675</xdr:rowOff>
    </xdr:to>
    <xdr:pic>
      <xdr:nvPicPr>
        <xdr:cNvPr id="1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293</xdr:row>
      <xdr:rowOff>231775</xdr:rowOff>
    </xdr:from>
    <xdr:to>
      <xdr:col>10</xdr:col>
      <xdr:colOff>539750</xdr:colOff>
      <xdr:row>293</xdr:row>
      <xdr:rowOff>450850</xdr:rowOff>
    </xdr:to>
    <xdr:pic>
      <xdr:nvPicPr>
        <xdr:cNvPr id="17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293</xdr:row>
      <xdr:rowOff>228600</xdr:rowOff>
    </xdr:from>
    <xdr:to>
      <xdr:col>10</xdr:col>
      <xdr:colOff>260350</xdr:colOff>
      <xdr:row>293</xdr:row>
      <xdr:rowOff>447675</xdr:rowOff>
    </xdr:to>
    <xdr:pic>
      <xdr:nvPicPr>
        <xdr:cNvPr id="17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293</xdr:row>
      <xdr:rowOff>231775</xdr:rowOff>
    </xdr:from>
    <xdr:to>
      <xdr:col>10</xdr:col>
      <xdr:colOff>539750</xdr:colOff>
      <xdr:row>293</xdr:row>
      <xdr:rowOff>450850</xdr:rowOff>
    </xdr:to>
    <xdr:pic>
      <xdr:nvPicPr>
        <xdr:cNvPr id="17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296</xdr:row>
      <xdr:rowOff>228600</xdr:rowOff>
    </xdr:from>
    <xdr:to>
      <xdr:col>10</xdr:col>
      <xdr:colOff>260350</xdr:colOff>
      <xdr:row>296</xdr:row>
      <xdr:rowOff>447675</xdr:rowOff>
    </xdr:to>
    <xdr:pic>
      <xdr:nvPicPr>
        <xdr:cNvPr id="17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296</xdr:row>
      <xdr:rowOff>231775</xdr:rowOff>
    </xdr:from>
    <xdr:to>
      <xdr:col>10</xdr:col>
      <xdr:colOff>539750</xdr:colOff>
      <xdr:row>296</xdr:row>
      <xdr:rowOff>450850</xdr:rowOff>
    </xdr:to>
    <xdr:pic>
      <xdr:nvPicPr>
        <xdr:cNvPr id="17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296</xdr:row>
      <xdr:rowOff>228600</xdr:rowOff>
    </xdr:from>
    <xdr:to>
      <xdr:col>10</xdr:col>
      <xdr:colOff>260350</xdr:colOff>
      <xdr:row>296</xdr:row>
      <xdr:rowOff>447675</xdr:rowOff>
    </xdr:to>
    <xdr:pic>
      <xdr:nvPicPr>
        <xdr:cNvPr id="17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296</xdr:row>
      <xdr:rowOff>231775</xdr:rowOff>
    </xdr:from>
    <xdr:to>
      <xdr:col>10</xdr:col>
      <xdr:colOff>539750</xdr:colOff>
      <xdr:row>296</xdr:row>
      <xdr:rowOff>450850</xdr:rowOff>
    </xdr:to>
    <xdr:pic>
      <xdr:nvPicPr>
        <xdr:cNvPr id="17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296</xdr:row>
      <xdr:rowOff>228600</xdr:rowOff>
    </xdr:from>
    <xdr:to>
      <xdr:col>10</xdr:col>
      <xdr:colOff>260350</xdr:colOff>
      <xdr:row>296</xdr:row>
      <xdr:rowOff>447675</xdr:rowOff>
    </xdr:to>
    <xdr:pic>
      <xdr:nvPicPr>
        <xdr:cNvPr id="17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296</xdr:row>
      <xdr:rowOff>231775</xdr:rowOff>
    </xdr:from>
    <xdr:to>
      <xdr:col>10</xdr:col>
      <xdr:colOff>539750</xdr:colOff>
      <xdr:row>296</xdr:row>
      <xdr:rowOff>450850</xdr:rowOff>
    </xdr:to>
    <xdr:pic>
      <xdr:nvPicPr>
        <xdr:cNvPr id="17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296</xdr:row>
      <xdr:rowOff>228600</xdr:rowOff>
    </xdr:from>
    <xdr:to>
      <xdr:col>10</xdr:col>
      <xdr:colOff>260350</xdr:colOff>
      <xdr:row>296</xdr:row>
      <xdr:rowOff>447675</xdr:rowOff>
    </xdr:to>
    <xdr:pic>
      <xdr:nvPicPr>
        <xdr:cNvPr id="17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296</xdr:row>
      <xdr:rowOff>231775</xdr:rowOff>
    </xdr:from>
    <xdr:to>
      <xdr:col>10</xdr:col>
      <xdr:colOff>539750</xdr:colOff>
      <xdr:row>296</xdr:row>
      <xdr:rowOff>450850</xdr:rowOff>
    </xdr:to>
    <xdr:pic>
      <xdr:nvPicPr>
        <xdr:cNvPr id="17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301</xdr:row>
      <xdr:rowOff>228600</xdr:rowOff>
    </xdr:from>
    <xdr:to>
      <xdr:col>10</xdr:col>
      <xdr:colOff>260350</xdr:colOff>
      <xdr:row>301</xdr:row>
      <xdr:rowOff>447675</xdr:rowOff>
    </xdr:to>
    <xdr:pic>
      <xdr:nvPicPr>
        <xdr:cNvPr id="17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301</xdr:row>
      <xdr:rowOff>231775</xdr:rowOff>
    </xdr:from>
    <xdr:to>
      <xdr:col>10</xdr:col>
      <xdr:colOff>539750</xdr:colOff>
      <xdr:row>301</xdr:row>
      <xdr:rowOff>450850</xdr:rowOff>
    </xdr:to>
    <xdr:pic>
      <xdr:nvPicPr>
        <xdr:cNvPr id="17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301</xdr:row>
      <xdr:rowOff>228600</xdr:rowOff>
    </xdr:from>
    <xdr:to>
      <xdr:col>10</xdr:col>
      <xdr:colOff>260350</xdr:colOff>
      <xdr:row>301</xdr:row>
      <xdr:rowOff>447675</xdr:rowOff>
    </xdr:to>
    <xdr:pic>
      <xdr:nvPicPr>
        <xdr:cNvPr id="17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301</xdr:row>
      <xdr:rowOff>231775</xdr:rowOff>
    </xdr:from>
    <xdr:to>
      <xdr:col>10</xdr:col>
      <xdr:colOff>539750</xdr:colOff>
      <xdr:row>301</xdr:row>
      <xdr:rowOff>450850</xdr:rowOff>
    </xdr:to>
    <xdr:pic>
      <xdr:nvPicPr>
        <xdr:cNvPr id="17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301</xdr:row>
      <xdr:rowOff>228600</xdr:rowOff>
    </xdr:from>
    <xdr:to>
      <xdr:col>10</xdr:col>
      <xdr:colOff>260350</xdr:colOff>
      <xdr:row>301</xdr:row>
      <xdr:rowOff>447675</xdr:rowOff>
    </xdr:to>
    <xdr:pic>
      <xdr:nvPicPr>
        <xdr:cNvPr id="17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301</xdr:row>
      <xdr:rowOff>231775</xdr:rowOff>
    </xdr:from>
    <xdr:to>
      <xdr:col>10</xdr:col>
      <xdr:colOff>539750</xdr:colOff>
      <xdr:row>301</xdr:row>
      <xdr:rowOff>450850</xdr:rowOff>
    </xdr:to>
    <xdr:pic>
      <xdr:nvPicPr>
        <xdr:cNvPr id="17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301</xdr:row>
      <xdr:rowOff>228600</xdr:rowOff>
    </xdr:from>
    <xdr:to>
      <xdr:col>10</xdr:col>
      <xdr:colOff>260350</xdr:colOff>
      <xdr:row>301</xdr:row>
      <xdr:rowOff>447675</xdr:rowOff>
    </xdr:to>
    <xdr:pic>
      <xdr:nvPicPr>
        <xdr:cNvPr id="17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301</xdr:row>
      <xdr:rowOff>231775</xdr:rowOff>
    </xdr:from>
    <xdr:to>
      <xdr:col>10</xdr:col>
      <xdr:colOff>539750</xdr:colOff>
      <xdr:row>301</xdr:row>
      <xdr:rowOff>450850</xdr:rowOff>
    </xdr:to>
    <xdr:pic>
      <xdr:nvPicPr>
        <xdr:cNvPr id="17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306</xdr:row>
      <xdr:rowOff>228600</xdr:rowOff>
    </xdr:from>
    <xdr:to>
      <xdr:col>10</xdr:col>
      <xdr:colOff>260350</xdr:colOff>
      <xdr:row>306</xdr:row>
      <xdr:rowOff>447675</xdr:rowOff>
    </xdr:to>
    <xdr:pic>
      <xdr:nvPicPr>
        <xdr:cNvPr id="17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306</xdr:row>
      <xdr:rowOff>231775</xdr:rowOff>
    </xdr:from>
    <xdr:to>
      <xdr:col>10</xdr:col>
      <xdr:colOff>539750</xdr:colOff>
      <xdr:row>306</xdr:row>
      <xdr:rowOff>450850</xdr:rowOff>
    </xdr:to>
    <xdr:pic>
      <xdr:nvPicPr>
        <xdr:cNvPr id="17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306</xdr:row>
      <xdr:rowOff>228600</xdr:rowOff>
    </xdr:from>
    <xdr:to>
      <xdr:col>10</xdr:col>
      <xdr:colOff>260350</xdr:colOff>
      <xdr:row>306</xdr:row>
      <xdr:rowOff>447675</xdr:rowOff>
    </xdr:to>
    <xdr:pic>
      <xdr:nvPicPr>
        <xdr:cNvPr id="17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306</xdr:row>
      <xdr:rowOff>231775</xdr:rowOff>
    </xdr:from>
    <xdr:to>
      <xdr:col>10</xdr:col>
      <xdr:colOff>539750</xdr:colOff>
      <xdr:row>306</xdr:row>
      <xdr:rowOff>450850</xdr:rowOff>
    </xdr:to>
    <xdr:pic>
      <xdr:nvPicPr>
        <xdr:cNvPr id="17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306</xdr:row>
      <xdr:rowOff>228600</xdr:rowOff>
    </xdr:from>
    <xdr:to>
      <xdr:col>10</xdr:col>
      <xdr:colOff>260350</xdr:colOff>
      <xdr:row>306</xdr:row>
      <xdr:rowOff>447675</xdr:rowOff>
    </xdr:to>
    <xdr:pic>
      <xdr:nvPicPr>
        <xdr:cNvPr id="17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306</xdr:row>
      <xdr:rowOff>231775</xdr:rowOff>
    </xdr:from>
    <xdr:to>
      <xdr:col>10</xdr:col>
      <xdr:colOff>539750</xdr:colOff>
      <xdr:row>306</xdr:row>
      <xdr:rowOff>450850</xdr:rowOff>
    </xdr:to>
    <xdr:pic>
      <xdr:nvPicPr>
        <xdr:cNvPr id="17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306</xdr:row>
      <xdr:rowOff>228600</xdr:rowOff>
    </xdr:from>
    <xdr:to>
      <xdr:col>10</xdr:col>
      <xdr:colOff>260350</xdr:colOff>
      <xdr:row>306</xdr:row>
      <xdr:rowOff>447675</xdr:rowOff>
    </xdr:to>
    <xdr:pic>
      <xdr:nvPicPr>
        <xdr:cNvPr id="17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306</xdr:row>
      <xdr:rowOff>231775</xdr:rowOff>
    </xdr:from>
    <xdr:to>
      <xdr:col>10</xdr:col>
      <xdr:colOff>539750</xdr:colOff>
      <xdr:row>306</xdr:row>
      <xdr:rowOff>450850</xdr:rowOff>
    </xdr:to>
    <xdr:pic>
      <xdr:nvPicPr>
        <xdr:cNvPr id="17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311</xdr:row>
      <xdr:rowOff>228600</xdr:rowOff>
    </xdr:from>
    <xdr:to>
      <xdr:col>10</xdr:col>
      <xdr:colOff>260350</xdr:colOff>
      <xdr:row>311</xdr:row>
      <xdr:rowOff>447675</xdr:rowOff>
    </xdr:to>
    <xdr:pic>
      <xdr:nvPicPr>
        <xdr:cNvPr id="17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311</xdr:row>
      <xdr:rowOff>231775</xdr:rowOff>
    </xdr:from>
    <xdr:to>
      <xdr:col>10</xdr:col>
      <xdr:colOff>539750</xdr:colOff>
      <xdr:row>311</xdr:row>
      <xdr:rowOff>450850</xdr:rowOff>
    </xdr:to>
    <xdr:pic>
      <xdr:nvPicPr>
        <xdr:cNvPr id="17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311</xdr:row>
      <xdr:rowOff>228600</xdr:rowOff>
    </xdr:from>
    <xdr:to>
      <xdr:col>10</xdr:col>
      <xdr:colOff>260350</xdr:colOff>
      <xdr:row>311</xdr:row>
      <xdr:rowOff>447675</xdr:rowOff>
    </xdr:to>
    <xdr:pic>
      <xdr:nvPicPr>
        <xdr:cNvPr id="17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311</xdr:row>
      <xdr:rowOff>231775</xdr:rowOff>
    </xdr:from>
    <xdr:to>
      <xdr:col>10</xdr:col>
      <xdr:colOff>539750</xdr:colOff>
      <xdr:row>311</xdr:row>
      <xdr:rowOff>450850</xdr:rowOff>
    </xdr:to>
    <xdr:pic>
      <xdr:nvPicPr>
        <xdr:cNvPr id="17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311</xdr:row>
      <xdr:rowOff>228600</xdr:rowOff>
    </xdr:from>
    <xdr:to>
      <xdr:col>10</xdr:col>
      <xdr:colOff>260350</xdr:colOff>
      <xdr:row>311</xdr:row>
      <xdr:rowOff>447675</xdr:rowOff>
    </xdr:to>
    <xdr:pic>
      <xdr:nvPicPr>
        <xdr:cNvPr id="17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311</xdr:row>
      <xdr:rowOff>231775</xdr:rowOff>
    </xdr:from>
    <xdr:to>
      <xdr:col>10</xdr:col>
      <xdr:colOff>539750</xdr:colOff>
      <xdr:row>311</xdr:row>
      <xdr:rowOff>450850</xdr:rowOff>
    </xdr:to>
    <xdr:pic>
      <xdr:nvPicPr>
        <xdr:cNvPr id="17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311</xdr:row>
      <xdr:rowOff>228600</xdr:rowOff>
    </xdr:from>
    <xdr:to>
      <xdr:col>10</xdr:col>
      <xdr:colOff>260350</xdr:colOff>
      <xdr:row>311</xdr:row>
      <xdr:rowOff>447675</xdr:rowOff>
    </xdr:to>
    <xdr:pic>
      <xdr:nvPicPr>
        <xdr:cNvPr id="17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311</xdr:row>
      <xdr:rowOff>231775</xdr:rowOff>
    </xdr:from>
    <xdr:to>
      <xdr:col>10</xdr:col>
      <xdr:colOff>539750</xdr:colOff>
      <xdr:row>311</xdr:row>
      <xdr:rowOff>450850</xdr:rowOff>
    </xdr:to>
    <xdr:pic>
      <xdr:nvPicPr>
        <xdr:cNvPr id="17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314</xdr:row>
      <xdr:rowOff>228600</xdr:rowOff>
    </xdr:from>
    <xdr:to>
      <xdr:col>10</xdr:col>
      <xdr:colOff>260350</xdr:colOff>
      <xdr:row>314</xdr:row>
      <xdr:rowOff>447675</xdr:rowOff>
    </xdr:to>
    <xdr:pic>
      <xdr:nvPicPr>
        <xdr:cNvPr id="17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314</xdr:row>
      <xdr:rowOff>231775</xdr:rowOff>
    </xdr:from>
    <xdr:to>
      <xdr:col>10</xdr:col>
      <xdr:colOff>539750</xdr:colOff>
      <xdr:row>314</xdr:row>
      <xdr:rowOff>450850</xdr:rowOff>
    </xdr:to>
    <xdr:pic>
      <xdr:nvPicPr>
        <xdr:cNvPr id="17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314</xdr:row>
      <xdr:rowOff>228600</xdr:rowOff>
    </xdr:from>
    <xdr:to>
      <xdr:col>10</xdr:col>
      <xdr:colOff>260350</xdr:colOff>
      <xdr:row>314</xdr:row>
      <xdr:rowOff>447675</xdr:rowOff>
    </xdr:to>
    <xdr:pic>
      <xdr:nvPicPr>
        <xdr:cNvPr id="17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314</xdr:row>
      <xdr:rowOff>231775</xdr:rowOff>
    </xdr:from>
    <xdr:to>
      <xdr:col>10</xdr:col>
      <xdr:colOff>539750</xdr:colOff>
      <xdr:row>314</xdr:row>
      <xdr:rowOff>450850</xdr:rowOff>
    </xdr:to>
    <xdr:pic>
      <xdr:nvPicPr>
        <xdr:cNvPr id="17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314</xdr:row>
      <xdr:rowOff>228600</xdr:rowOff>
    </xdr:from>
    <xdr:to>
      <xdr:col>10</xdr:col>
      <xdr:colOff>260350</xdr:colOff>
      <xdr:row>314</xdr:row>
      <xdr:rowOff>447675</xdr:rowOff>
    </xdr:to>
    <xdr:pic>
      <xdr:nvPicPr>
        <xdr:cNvPr id="17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314</xdr:row>
      <xdr:rowOff>231775</xdr:rowOff>
    </xdr:from>
    <xdr:to>
      <xdr:col>10</xdr:col>
      <xdr:colOff>539750</xdr:colOff>
      <xdr:row>314</xdr:row>
      <xdr:rowOff>450850</xdr:rowOff>
    </xdr:to>
    <xdr:pic>
      <xdr:nvPicPr>
        <xdr:cNvPr id="17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314</xdr:row>
      <xdr:rowOff>228600</xdr:rowOff>
    </xdr:from>
    <xdr:to>
      <xdr:col>10</xdr:col>
      <xdr:colOff>260350</xdr:colOff>
      <xdr:row>314</xdr:row>
      <xdr:rowOff>447675</xdr:rowOff>
    </xdr:to>
    <xdr:pic>
      <xdr:nvPicPr>
        <xdr:cNvPr id="17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314</xdr:row>
      <xdr:rowOff>231775</xdr:rowOff>
    </xdr:from>
    <xdr:to>
      <xdr:col>10</xdr:col>
      <xdr:colOff>539750</xdr:colOff>
      <xdr:row>314</xdr:row>
      <xdr:rowOff>450850</xdr:rowOff>
    </xdr:to>
    <xdr:pic>
      <xdr:nvPicPr>
        <xdr:cNvPr id="17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319</xdr:row>
      <xdr:rowOff>228600</xdr:rowOff>
    </xdr:from>
    <xdr:to>
      <xdr:col>10</xdr:col>
      <xdr:colOff>260350</xdr:colOff>
      <xdr:row>319</xdr:row>
      <xdr:rowOff>447675</xdr:rowOff>
    </xdr:to>
    <xdr:pic>
      <xdr:nvPicPr>
        <xdr:cNvPr id="17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319</xdr:row>
      <xdr:rowOff>231775</xdr:rowOff>
    </xdr:from>
    <xdr:to>
      <xdr:col>10</xdr:col>
      <xdr:colOff>539750</xdr:colOff>
      <xdr:row>319</xdr:row>
      <xdr:rowOff>450850</xdr:rowOff>
    </xdr:to>
    <xdr:pic>
      <xdr:nvPicPr>
        <xdr:cNvPr id="17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319</xdr:row>
      <xdr:rowOff>228600</xdr:rowOff>
    </xdr:from>
    <xdr:to>
      <xdr:col>10</xdr:col>
      <xdr:colOff>260350</xdr:colOff>
      <xdr:row>319</xdr:row>
      <xdr:rowOff>447675</xdr:rowOff>
    </xdr:to>
    <xdr:pic>
      <xdr:nvPicPr>
        <xdr:cNvPr id="17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319</xdr:row>
      <xdr:rowOff>231775</xdr:rowOff>
    </xdr:from>
    <xdr:to>
      <xdr:col>10</xdr:col>
      <xdr:colOff>539750</xdr:colOff>
      <xdr:row>319</xdr:row>
      <xdr:rowOff>450850</xdr:rowOff>
    </xdr:to>
    <xdr:pic>
      <xdr:nvPicPr>
        <xdr:cNvPr id="17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319</xdr:row>
      <xdr:rowOff>228600</xdr:rowOff>
    </xdr:from>
    <xdr:to>
      <xdr:col>10</xdr:col>
      <xdr:colOff>260350</xdr:colOff>
      <xdr:row>319</xdr:row>
      <xdr:rowOff>447675</xdr:rowOff>
    </xdr:to>
    <xdr:pic>
      <xdr:nvPicPr>
        <xdr:cNvPr id="17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319</xdr:row>
      <xdr:rowOff>231775</xdr:rowOff>
    </xdr:from>
    <xdr:to>
      <xdr:col>10</xdr:col>
      <xdr:colOff>539750</xdr:colOff>
      <xdr:row>319</xdr:row>
      <xdr:rowOff>450850</xdr:rowOff>
    </xdr:to>
    <xdr:pic>
      <xdr:nvPicPr>
        <xdr:cNvPr id="17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319</xdr:row>
      <xdr:rowOff>228600</xdr:rowOff>
    </xdr:from>
    <xdr:to>
      <xdr:col>10</xdr:col>
      <xdr:colOff>260350</xdr:colOff>
      <xdr:row>319</xdr:row>
      <xdr:rowOff>447675</xdr:rowOff>
    </xdr:to>
    <xdr:pic>
      <xdr:nvPicPr>
        <xdr:cNvPr id="17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319</xdr:row>
      <xdr:rowOff>231775</xdr:rowOff>
    </xdr:from>
    <xdr:to>
      <xdr:col>10</xdr:col>
      <xdr:colOff>539750</xdr:colOff>
      <xdr:row>319</xdr:row>
      <xdr:rowOff>450850</xdr:rowOff>
    </xdr:to>
    <xdr:pic>
      <xdr:nvPicPr>
        <xdr:cNvPr id="17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322</xdr:row>
      <xdr:rowOff>228600</xdr:rowOff>
    </xdr:from>
    <xdr:to>
      <xdr:col>10</xdr:col>
      <xdr:colOff>260350</xdr:colOff>
      <xdr:row>322</xdr:row>
      <xdr:rowOff>447675</xdr:rowOff>
    </xdr:to>
    <xdr:pic>
      <xdr:nvPicPr>
        <xdr:cNvPr id="17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322</xdr:row>
      <xdr:rowOff>231775</xdr:rowOff>
    </xdr:from>
    <xdr:to>
      <xdr:col>10</xdr:col>
      <xdr:colOff>539750</xdr:colOff>
      <xdr:row>322</xdr:row>
      <xdr:rowOff>450850</xdr:rowOff>
    </xdr:to>
    <xdr:pic>
      <xdr:nvPicPr>
        <xdr:cNvPr id="17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322</xdr:row>
      <xdr:rowOff>228600</xdr:rowOff>
    </xdr:from>
    <xdr:to>
      <xdr:col>10</xdr:col>
      <xdr:colOff>260350</xdr:colOff>
      <xdr:row>322</xdr:row>
      <xdr:rowOff>447675</xdr:rowOff>
    </xdr:to>
    <xdr:pic>
      <xdr:nvPicPr>
        <xdr:cNvPr id="18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322</xdr:row>
      <xdr:rowOff>231775</xdr:rowOff>
    </xdr:from>
    <xdr:to>
      <xdr:col>10</xdr:col>
      <xdr:colOff>539750</xdr:colOff>
      <xdr:row>322</xdr:row>
      <xdr:rowOff>450850</xdr:rowOff>
    </xdr:to>
    <xdr:pic>
      <xdr:nvPicPr>
        <xdr:cNvPr id="18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322</xdr:row>
      <xdr:rowOff>228600</xdr:rowOff>
    </xdr:from>
    <xdr:to>
      <xdr:col>10</xdr:col>
      <xdr:colOff>260350</xdr:colOff>
      <xdr:row>322</xdr:row>
      <xdr:rowOff>447675</xdr:rowOff>
    </xdr:to>
    <xdr:pic>
      <xdr:nvPicPr>
        <xdr:cNvPr id="18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322</xdr:row>
      <xdr:rowOff>231775</xdr:rowOff>
    </xdr:from>
    <xdr:to>
      <xdr:col>10</xdr:col>
      <xdr:colOff>539750</xdr:colOff>
      <xdr:row>322</xdr:row>
      <xdr:rowOff>450850</xdr:rowOff>
    </xdr:to>
    <xdr:pic>
      <xdr:nvPicPr>
        <xdr:cNvPr id="18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322</xdr:row>
      <xdr:rowOff>228600</xdr:rowOff>
    </xdr:from>
    <xdr:to>
      <xdr:col>10</xdr:col>
      <xdr:colOff>260350</xdr:colOff>
      <xdr:row>322</xdr:row>
      <xdr:rowOff>447675</xdr:rowOff>
    </xdr:to>
    <xdr:pic>
      <xdr:nvPicPr>
        <xdr:cNvPr id="18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322</xdr:row>
      <xdr:rowOff>231775</xdr:rowOff>
    </xdr:from>
    <xdr:to>
      <xdr:col>10</xdr:col>
      <xdr:colOff>539750</xdr:colOff>
      <xdr:row>322</xdr:row>
      <xdr:rowOff>450850</xdr:rowOff>
    </xdr:to>
    <xdr:pic>
      <xdr:nvPicPr>
        <xdr:cNvPr id="18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327</xdr:row>
      <xdr:rowOff>228600</xdr:rowOff>
    </xdr:from>
    <xdr:to>
      <xdr:col>10</xdr:col>
      <xdr:colOff>260350</xdr:colOff>
      <xdr:row>327</xdr:row>
      <xdr:rowOff>447675</xdr:rowOff>
    </xdr:to>
    <xdr:pic>
      <xdr:nvPicPr>
        <xdr:cNvPr id="18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327</xdr:row>
      <xdr:rowOff>231775</xdr:rowOff>
    </xdr:from>
    <xdr:to>
      <xdr:col>10</xdr:col>
      <xdr:colOff>539750</xdr:colOff>
      <xdr:row>327</xdr:row>
      <xdr:rowOff>450850</xdr:rowOff>
    </xdr:to>
    <xdr:pic>
      <xdr:nvPicPr>
        <xdr:cNvPr id="18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327</xdr:row>
      <xdr:rowOff>228600</xdr:rowOff>
    </xdr:from>
    <xdr:to>
      <xdr:col>10</xdr:col>
      <xdr:colOff>260350</xdr:colOff>
      <xdr:row>327</xdr:row>
      <xdr:rowOff>447675</xdr:rowOff>
    </xdr:to>
    <xdr:pic>
      <xdr:nvPicPr>
        <xdr:cNvPr id="18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327</xdr:row>
      <xdr:rowOff>231775</xdr:rowOff>
    </xdr:from>
    <xdr:to>
      <xdr:col>10</xdr:col>
      <xdr:colOff>539750</xdr:colOff>
      <xdr:row>327</xdr:row>
      <xdr:rowOff>450850</xdr:rowOff>
    </xdr:to>
    <xdr:pic>
      <xdr:nvPicPr>
        <xdr:cNvPr id="18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327</xdr:row>
      <xdr:rowOff>228600</xdr:rowOff>
    </xdr:from>
    <xdr:to>
      <xdr:col>10</xdr:col>
      <xdr:colOff>260350</xdr:colOff>
      <xdr:row>327</xdr:row>
      <xdr:rowOff>447675</xdr:rowOff>
    </xdr:to>
    <xdr:pic>
      <xdr:nvPicPr>
        <xdr:cNvPr id="18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327</xdr:row>
      <xdr:rowOff>231775</xdr:rowOff>
    </xdr:from>
    <xdr:to>
      <xdr:col>10</xdr:col>
      <xdr:colOff>539750</xdr:colOff>
      <xdr:row>327</xdr:row>
      <xdr:rowOff>450850</xdr:rowOff>
    </xdr:to>
    <xdr:pic>
      <xdr:nvPicPr>
        <xdr:cNvPr id="18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327</xdr:row>
      <xdr:rowOff>228600</xdr:rowOff>
    </xdr:from>
    <xdr:to>
      <xdr:col>10</xdr:col>
      <xdr:colOff>260350</xdr:colOff>
      <xdr:row>327</xdr:row>
      <xdr:rowOff>447675</xdr:rowOff>
    </xdr:to>
    <xdr:pic>
      <xdr:nvPicPr>
        <xdr:cNvPr id="18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327</xdr:row>
      <xdr:rowOff>231775</xdr:rowOff>
    </xdr:from>
    <xdr:to>
      <xdr:col>10</xdr:col>
      <xdr:colOff>539750</xdr:colOff>
      <xdr:row>327</xdr:row>
      <xdr:rowOff>450850</xdr:rowOff>
    </xdr:to>
    <xdr:pic>
      <xdr:nvPicPr>
        <xdr:cNvPr id="18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330</xdr:row>
      <xdr:rowOff>228600</xdr:rowOff>
    </xdr:from>
    <xdr:to>
      <xdr:col>10</xdr:col>
      <xdr:colOff>260350</xdr:colOff>
      <xdr:row>330</xdr:row>
      <xdr:rowOff>447675</xdr:rowOff>
    </xdr:to>
    <xdr:pic>
      <xdr:nvPicPr>
        <xdr:cNvPr id="18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330</xdr:row>
      <xdr:rowOff>231775</xdr:rowOff>
    </xdr:from>
    <xdr:to>
      <xdr:col>10</xdr:col>
      <xdr:colOff>539750</xdr:colOff>
      <xdr:row>330</xdr:row>
      <xdr:rowOff>450850</xdr:rowOff>
    </xdr:to>
    <xdr:pic>
      <xdr:nvPicPr>
        <xdr:cNvPr id="18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330</xdr:row>
      <xdr:rowOff>228600</xdr:rowOff>
    </xdr:from>
    <xdr:to>
      <xdr:col>10</xdr:col>
      <xdr:colOff>260350</xdr:colOff>
      <xdr:row>330</xdr:row>
      <xdr:rowOff>447675</xdr:rowOff>
    </xdr:to>
    <xdr:pic>
      <xdr:nvPicPr>
        <xdr:cNvPr id="18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330</xdr:row>
      <xdr:rowOff>231775</xdr:rowOff>
    </xdr:from>
    <xdr:to>
      <xdr:col>10</xdr:col>
      <xdr:colOff>539750</xdr:colOff>
      <xdr:row>330</xdr:row>
      <xdr:rowOff>450850</xdr:rowOff>
    </xdr:to>
    <xdr:pic>
      <xdr:nvPicPr>
        <xdr:cNvPr id="18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330</xdr:row>
      <xdr:rowOff>228600</xdr:rowOff>
    </xdr:from>
    <xdr:to>
      <xdr:col>10</xdr:col>
      <xdr:colOff>260350</xdr:colOff>
      <xdr:row>330</xdr:row>
      <xdr:rowOff>447675</xdr:rowOff>
    </xdr:to>
    <xdr:pic>
      <xdr:nvPicPr>
        <xdr:cNvPr id="18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330</xdr:row>
      <xdr:rowOff>231775</xdr:rowOff>
    </xdr:from>
    <xdr:to>
      <xdr:col>10</xdr:col>
      <xdr:colOff>539750</xdr:colOff>
      <xdr:row>330</xdr:row>
      <xdr:rowOff>450850</xdr:rowOff>
    </xdr:to>
    <xdr:pic>
      <xdr:nvPicPr>
        <xdr:cNvPr id="18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330</xdr:row>
      <xdr:rowOff>228600</xdr:rowOff>
    </xdr:from>
    <xdr:to>
      <xdr:col>10</xdr:col>
      <xdr:colOff>260350</xdr:colOff>
      <xdr:row>330</xdr:row>
      <xdr:rowOff>447675</xdr:rowOff>
    </xdr:to>
    <xdr:pic>
      <xdr:nvPicPr>
        <xdr:cNvPr id="18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330</xdr:row>
      <xdr:rowOff>231775</xdr:rowOff>
    </xdr:from>
    <xdr:to>
      <xdr:col>10</xdr:col>
      <xdr:colOff>539750</xdr:colOff>
      <xdr:row>330</xdr:row>
      <xdr:rowOff>450850</xdr:rowOff>
    </xdr:to>
    <xdr:pic>
      <xdr:nvPicPr>
        <xdr:cNvPr id="18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335</xdr:row>
      <xdr:rowOff>228600</xdr:rowOff>
    </xdr:from>
    <xdr:to>
      <xdr:col>10</xdr:col>
      <xdr:colOff>260350</xdr:colOff>
      <xdr:row>335</xdr:row>
      <xdr:rowOff>447675</xdr:rowOff>
    </xdr:to>
    <xdr:pic>
      <xdr:nvPicPr>
        <xdr:cNvPr id="18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335</xdr:row>
      <xdr:rowOff>231775</xdr:rowOff>
    </xdr:from>
    <xdr:to>
      <xdr:col>10</xdr:col>
      <xdr:colOff>539750</xdr:colOff>
      <xdr:row>335</xdr:row>
      <xdr:rowOff>450850</xdr:rowOff>
    </xdr:to>
    <xdr:pic>
      <xdr:nvPicPr>
        <xdr:cNvPr id="18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335</xdr:row>
      <xdr:rowOff>228600</xdr:rowOff>
    </xdr:from>
    <xdr:to>
      <xdr:col>10</xdr:col>
      <xdr:colOff>260350</xdr:colOff>
      <xdr:row>335</xdr:row>
      <xdr:rowOff>447675</xdr:rowOff>
    </xdr:to>
    <xdr:pic>
      <xdr:nvPicPr>
        <xdr:cNvPr id="18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335</xdr:row>
      <xdr:rowOff>231775</xdr:rowOff>
    </xdr:from>
    <xdr:to>
      <xdr:col>10</xdr:col>
      <xdr:colOff>539750</xdr:colOff>
      <xdr:row>335</xdr:row>
      <xdr:rowOff>450850</xdr:rowOff>
    </xdr:to>
    <xdr:pic>
      <xdr:nvPicPr>
        <xdr:cNvPr id="18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335</xdr:row>
      <xdr:rowOff>228600</xdr:rowOff>
    </xdr:from>
    <xdr:to>
      <xdr:col>10</xdr:col>
      <xdr:colOff>260350</xdr:colOff>
      <xdr:row>335</xdr:row>
      <xdr:rowOff>447675</xdr:rowOff>
    </xdr:to>
    <xdr:pic>
      <xdr:nvPicPr>
        <xdr:cNvPr id="18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335</xdr:row>
      <xdr:rowOff>231775</xdr:rowOff>
    </xdr:from>
    <xdr:to>
      <xdr:col>10</xdr:col>
      <xdr:colOff>539750</xdr:colOff>
      <xdr:row>335</xdr:row>
      <xdr:rowOff>450850</xdr:rowOff>
    </xdr:to>
    <xdr:pic>
      <xdr:nvPicPr>
        <xdr:cNvPr id="18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335</xdr:row>
      <xdr:rowOff>228600</xdr:rowOff>
    </xdr:from>
    <xdr:to>
      <xdr:col>10</xdr:col>
      <xdr:colOff>260350</xdr:colOff>
      <xdr:row>335</xdr:row>
      <xdr:rowOff>447675</xdr:rowOff>
    </xdr:to>
    <xdr:pic>
      <xdr:nvPicPr>
        <xdr:cNvPr id="18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335</xdr:row>
      <xdr:rowOff>231775</xdr:rowOff>
    </xdr:from>
    <xdr:to>
      <xdr:col>10</xdr:col>
      <xdr:colOff>539750</xdr:colOff>
      <xdr:row>335</xdr:row>
      <xdr:rowOff>450850</xdr:rowOff>
    </xdr:to>
    <xdr:pic>
      <xdr:nvPicPr>
        <xdr:cNvPr id="18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340</xdr:row>
      <xdr:rowOff>228600</xdr:rowOff>
    </xdr:from>
    <xdr:to>
      <xdr:col>10</xdr:col>
      <xdr:colOff>260350</xdr:colOff>
      <xdr:row>340</xdr:row>
      <xdr:rowOff>447675</xdr:rowOff>
    </xdr:to>
    <xdr:pic>
      <xdr:nvPicPr>
        <xdr:cNvPr id="18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340</xdr:row>
      <xdr:rowOff>231775</xdr:rowOff>
    </xdr:from>
    <xdr:to>
      <xdr:col>10</xdr:col>
      <xdr:colOff>539750</xdr:colOff>
      <xdr:row>340</xdr:row>
      <xdr:rowOff>450850</xdr:rowOff>
    </xdr:to>
    <xdr:pic>
      <xdr:nvPicPr>
        <xdr:cNvPr id="18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340</xdr:row>
      <xdr:rowOff>228600</xdr:rowOff>
    </xdr:from>
    <xdr:to>
      <xdr:col>10</xdr:col>
      <xdr:colOff>260350</xdr:colOff>
      <xdr:row>340</xdr:row>
      <xdr:rowOff>447675</xdr:rowOff>
    </xdr:to>
    <xdr:pic>
      <xdr:nvPicPr>
        <xdr:cNvPr id="18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340</xdr:row>
      <xdr:rowOff>231775</xdr:rowOff>
    </xdr:from>
    <xdr:to>
      <xdr:col>10</xdr:col>
      <xdr:colOff>539750</xdr:colOff>
      <xdr:row>340</xdr:row>
      <xdr:rowOff>450850</xdr:rowOff>
    </xdr:to>
    <xdr:pic>
      <xdr:nvPicPr>
        <xdr:cNvPr id="18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340</xdr:row>
      <xdr:rowOff>228600</xdr:rowOff>
    </xdr:from>
    <xdr:to>
      <xdr:col>10</xdr:col>
      <xdr:colOff>260350</xdr:colOff>
      <xdr:row>340</xdr:row>
      <xdr:rowOff>447675</xdr:rowOff>
    </xdr:to>
    <xdr:pic>
      <xdr:nvPicPr>
        <xdr:cNvPr id="18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340</xdr:row>
      <xdr:rowOff>231775</xdr:rowOff>
    </xdr:from>
    <xdr:to>
      <xdr:col>10</xdr:col>
      <xdr:colOff>539750</xdr:colOff>
      <xdr:row>340</xdr:row>
      <xdr:rowOff>450850</xdr:rowOff>
    </xdr:to>
    <xdr:pic>
      <xdr:nvPicPr>
        <xdr:cNvPr id="18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340</xdr:row>
      <xdr:rowOff>228600</xdr:rowOff>
    </xdr:from>
    <xdr:to>
      <xdr:col>10</xdr:col>
      <xdr:colOff>260350</xdr:colOff>
      <xdr:row>340</xdr:row>
      <xdr:rowOff>447675</xdr:rowOff>
    </xdr:to>
    <xdr:pic>
      <xdr:nvPicPr>
        <xdr:cNvPr id="18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340</xdr:row>
      <xdr:rowOff>231775</xdr:rowOff>
    </xdr:from>
    <xdr:to>
      <xdr:col>10</xdr:col>
      <xdr:colOff>539750</xdr:colOff>
      <xdr:row>340</xdr:row>
      <xdr:rowOff>450850</xdr:rowOff>
    </xdr:to>
    <xdr:pic>
      <xdr:nvPicPr>
        <xdr:cNvPr id="18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345</xdr:row>
      <xdr:rowOff>228600</xdr:rowOff>
    </xdr:from>
    <xdr:to>
      <xdr:col>10</xdr:col>
      <xdr:colOff>260350</xdr:colOff>
      <xdr:row>345</xdr:row>
      <xdr:rowOff>447675</xdr:rowOff>
    </xdr:to>
    <xdr:pic>
      <xdr:nvPicPr>
        <xdr:cNvPr id="18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345</xdr:row>
      <xdr:rowOff>231775</xdr:rowOff>
    </xdr:from>
    <xdr:to>
      <xdr:col>10</xdr:col>
      <xdr:colOff>539750</xdr:colOff>
      <xdr:row>345</xdr:row>
      <xdr:rowOff>450850</xdr:rowOff>
    </xdr:to>
    <xdr:pic>
      <xdr:nvPicPr>
        <xdr:cNvPr id="18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345</xdr:row>
      <xdr:rowOff>228600</xdr:rowOff>
    </xdr:from>
    <xdr:to>
      <xdr:col>10</xdr:col>
      <xdr:colOff>260350</xdr:colOff>
      <xdr:row>345</xdr:row>
      <xdr:rowOff>447675</xdr:rowOff>
    </xdr:to>
    <xdr:pic>
      <xdr:nvPicPr>
        <xdr:cNvPr id="18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345</xdr:row>
      <xdr:rowOff>231775</xdr:rowOff>
    </xdr:from>
    <xdr:to>
      <xdr:col>10</xdr:col>
      <xdr:colOff>539750</xdr:colOff>
      <xdr:row>345</xdr:row>
      <xdr:rowOff>450850</xdr:rowOff>
    </xdr:to>
    <xdr:pic>
      <xdr:nvPicPr>
        <xdr:cNvPr id="18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345</xdr:row>
      <xdr:rowOff>228600</xdr:rowOff>
    </xdr:from>
    <xdr:to>
      <xdr:col>10</xdr:col>
      <xdr:colOff>260350</xdr:colOff>
      <xdr:row>345</xdr:row>
      <xdr:rowOff>447675</xdr:rowOff>
    </xdr:to>
    <xdr:pic>
      <xdr:nvPicPr>
        <xdr:cNvPr id="18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345</xdr:row>
      <xdr:rowOff>231775</xdr:rowOff>
    </xdr:from>
    <xdr:to>
      <xdr:col>10</xdr:col>
      <xdr:colOff>539750</xdr:colOff>
      <xdr:row>345</xdr:row>
      <xdr:rowOff>450850</xdr:rowOff>
    </xdr:to>
    <xdr:pic>
      <xdr:nvPicPr>
        <xdr:cNvPr id="18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345</xdr:row>
      <xdr:rowOff>228600</xdr:rowOff>
    </xdr:from>
    <xdr:to>
      <xdr:col>10</xdr:col>
      <xdr:colOff>260350</xdr:colOff>
      <xdr:row>345</xdr:row>
      <xdr:rowOff>447675</xdr:rowOff>
    </xdr:to>
    <xdr:pic>
      <xdr:nvPicPr>
        <xdr:cNvPr id="18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345</xdr:row>
      <xdr:rowOff>231775</xdr:rowOff>
    </xdr:from>
    <xdr:to>
      <xdr:col>10</xdr:col>
      <xdr:colOff>539750</xdr:colOff>
      <xdr:row>345</xdr:row>
      <xdr:rowOff>450850</xdr:rowOff>
    </xdr:to>
    <xdr:pic>
      <xdr:nvPicPr>
        <xdr:cNvPr id="18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348</xdr:row>
      <xdr:rowOff>228600</xdr:rowOff>
    </xdr:from>
    <xdr:to>
      <xdr:col>10</xdr:col>
      <xdr:colOff>260350</xdr:colOff>
      <xdr:row>348</xdr:row>
      <xdr:rowOff>447675</xdr:rowOff>
    </xdr:to>
    <xdr:pic>
      <xdr:nvPicPr>
        <xdr:cNvPr id="18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348</xdr:row>
      <xdr:rowOff>231775</xdr:rowOff>
    </xdr:from>
    <xdr:to>
      <xdr:col>10</xdr:col>
      <xdr:colOff>539750</xdr:colOff>
      <xdr:row>348</xdr:row>
      <xdr:rowOff>450850</xdr:rowOff>
    </xdr:to>
    <xdr:pic>
      <xdr:nvPicPr>
        <xdr:cNvPr id="18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348</xdr:row>
      <xdr:rowOff>228600</xdr:rowOff>
    </xdr:from>
    <xdr:to>
      <xdr:col>10</xdr:col>
      <xdr:colOff>260350</xdr:colOff>
      <xdr:row>348</xdr:row>
      <xdr:rowOff>447675</xdr:rowOff>
    </xdr:to>
    <xdr:pic>
      <xdr:nvPicPr>
        <xdr:cNvPr id="18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348</xdr:row>
      <xdr:rowOff>231775</xdr:rowOff>
    </xdr:from>
    <xdr:to>
      <xdr:col>10</xdr:col>
      <xdr:colOff>539750</xdr:colOff>
      <xdr:row>348</xdr:row>
      <xdr:rowOff>450850</xdr:rowOff>
    </xdr:to>
    <xdr:pic>
      <xdr:nvPicPr>
        <xdr:cNvPr id="18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348</xdr:row>
      <xdr:rowOff>228600</xdr:rowOff>
    </xdr:from>
    <xdr:to>
      <xdr:col>10</xdr:col>
      <xdr:colOff>260350</xdr:colOff>
      <xdr:row>348</xdr:row>
      <xdr:rowOff>447675</xdr:rowOff>
    </xdr:to>
    <xdr:pic>
      <xdr:nvPicPr>
        <xdr:cNvPr id="18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348</xdr:row>
      <xdr:rowOff>231775</xdr:rowOff>
    </xdr:from>
    <xdr:to>
      <xdr:col>10</xdr:col>
      <xdr:colOff>539750</xdr:colOff>
      <xdr:row>348</xdr:row>
      <xdr:rowOff>450850</xdr:rowOff>
    </xdr:to>
    <xdr:pic>
      <xdr:nvPicPr>
        <xdr:cNvPr id="18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348</xdr:row>
      <xdr:rowOff>228600</xdr:rowOff>
    </xdr:from>
    <xdr:to>
      <xdr:col>10</xdr:col>
      <xdr:colOff>260350</xdr:colOff>
      <xdr:row>348</xdr:row>
      <xdr:rowOff>447675</xdr:rowOff>
    </xdr:to>
    <xdr:pic>
      <xdr:nvPicPr>
        <xdr:cNvPr id="18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348</xdr:row>
      <xdr:rowOff>231775</xdr:rowOff>
    </xdr:from>
    <xdr:to>
      <xdr:col>10</xdr:col>
      <xdr:colOff>539750</xdr:colOff>
      <xdr:row>348</xdr:row>
      <xdr:rowOff>450850</xdr:rowOff>
    </xdr:to>
    <xdr:pic>
      <xdr:nvPicPr>
        <xdr:cNvPr id="18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352</xdr:row>
      <xdr:rowOff>228600</xdr:rowOff>
    </xdr:from>
    <xdr:to>
      <xdr:col>10</xdr:col>
      <xdr:colOff>260350</xdr:colOff>
      <xdr:row>352</xdr:row>
      <xdr:rowOff>447675</xdr:rowOff>
    </xdr:to>
    <xdr:pic>
      <xdr:nvPicPr>
        <xdr:cNvPr id="18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352</xdr:row>
      <xdr:rowOff>231775</xdr:rowOff>
    </xdr:from>
    <xdr:to>
      <xdr:col>10</xdr:col>
      <xdr:colOff>539750</xdr:colOff>
      <xdr:row>352</xdr:row>
      <xdr:rowOff>450850</xdr:rowOff>
    </xdr:to>
    <xdr:pic>
      <xdr:nvPicPr>
        <xdr:cNvPr id="18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352</xdr:row>
      <xdr:rowOff>228600</xdr:rowOff>
    </xdr:from>
    <xdr:to>
      <xdr:col>10</xdr:col>
      <xdr:colOff>260350</xdr:colOff>
      <xdr:row>352</xdr:row>
      <xdr:rowOff>447675</xdr:rowOff>
    </xdr:to>
    <xdr:pic>
      <xdr:nvPicPr>
        <xdr:cNvPr id="18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352</xdr:row>
      <xdr:rowOff>231775</xdr:rowOff>
    </xdr:from>
    <xdr:to>
      <xdr:col>10</xdr:col>
      <xdr:colOff>539750</xdr:colOff>
      <xdr:row>352</xdr:row>
      <xdr:rowOff>450850</xdr:rowOff>
    </xdr:to>
    <xdr:pic>
      <xdr:nvPicPr>
        <xdr:cNvPr id="18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352</xdr:row>
      <xdr:rowOff>228600</xdr:rowOff>
    </xdr:from>
    <xdr:to>
      <xdr:col>10</xdr:col>
      <xdr:colOff>260350</xdr:colOff>
      <xdr:row>352</xdr:row>
      <xdr:rowOff>447675</xdr:rowOff>
    </xdr:to>
    <xdr:pic>
      <xdr:nvPicPr>
        <xdr:cNvPr id="18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352</xdr:row>
      <xdr:rowOff>231775</xdr:rowOff>
    </xdr:from>
    <xdr:to>
      <xdr:col>10</xdr:col>
      <xdr:colOff>539750</xdr:colOff>
      <xdr:row>352</xdr:row>
      <xdr:rowOff>450850</xdr:rowOff>
    </xdr:to>
    <xdr:pic>
      <xdr:nvPicPr>
        <xdr:cNvPr id="18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352</xdr:row>
      <xdr:rowOff>228600</xdr:rowOff>
    </xdr:from>
    <xdr:to>
      <xdr:col>10</xdr:col>
      <xdr:colOff>260350</xdr:colOff>
      <xdr:row>352</xdr:row>
      <xdr:rowOff>447675</xdr:rowOff>
    </xdr:to>
    <xdr:pic>
      <xdr:nvPicPr>
        <xdr:cNvPr id="18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352</xdr:row>
      <xdr:rowOff>231775</xdr:rowOff>
    </xdr:from>
    <xdr:to>
      <xdr:col>10</xdr:col>
      <xdr:colOff>539750</xdr:colOff>
      <xdr:row>352</xdr:row>
      <xdr:rowOff>450850</xdr:rowOff>
    </xdr:to>
    <xdr:pic>
      <xdr:nvPicPr>
        <xdr:cNvPr id="18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356</xdr:row>
      <xdr:rowOff>228600</xdr:rowOff>
    </xdr:from>
    <xdr:to>
      <xdr:col>10</xdr:col>
      <xdr:colOff>260350</xdr:colOff>
      <xdr:row>356</xdr:row>
      <xdr:rowOff>447675</xdr:rowOff>
    </xdr:to>
    <xdr:pic>
      <xdr:nvPicPr>
        <xdr:cNvPr id="18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356</xdr:row>
      <xdr:rowOff>231775</xdr:rowOff>
    </xdr:from>
    <xdr:to>
      <xdr:col>10</xdr:col>
      <xdr:colOff>539750</xdr:colOff>
      <xdr:row>356</xdr:row>
      <xdr:rowOff>450850</xdr:rowOff>
    </xdr:to>
    <xdr:pic>
      <xdr:nvPicPr>
        <xdr:cNvPr id="18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356</xdr:row>
      <xdr:rowOff>228600</xdr:rowOff>
    </xdr:from>
    <xdr:to>
      <xdr:col>10</xdr:col>
      <xdr:colOff>260350</xdr:colOff>
      <xdr:row>356</xdr:row>
      <xdr:rowOff>447675</xdr:rowOff>
    </xdr:to>
    <xdr:pic>
      <xdr:nvPicPr>
        <xdr:cNvPr id="18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356</xdr:row>
      <xdr:rowOff>231775</xdr:rowOff>
    </xdr:from>
    <xdr:to>
      <xdr:col>10</xdr:col>
      <xdr:colOff>539750</xdr:colOff>
      <xdr:row>356</xdr:row>
      <xdr:rowOff>450850</xdr:rowOff>
    </xdr:to>
    <xdr:pic>
      <xdr:nvPicPr>
        <xdr:cNvPr id="18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356</xdr:row>
      <xdr:rowOff>228600</xdr:rowOff>
    </xdr:from>
    <xdr:to>
      <xdr:col>10</xdr:col>
      <xdr:colOff>260350</xdr:colOff>
      <xdr:row>356</xdr:row>
      <xdr:rowOff>447675</xdr:rowOff>
    </xdr:to>
    <xdr:pic>
      <xdr:nvPicPr>
        <xdr:cNvPr id="18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356</xdr:row>
      <xdr:rowOff>231775</xdr:rowOff>
    </xdr:from>
    <xdr:to>
      <xdr:col>10</xdr:col>
      <xdr:colOff>539750</xdr:colOff>
      <xdr:row>356</xdr:row>
      <xdr:rowOff>450850</xdr:rowOff>
    </xdr:to>
    <xdr:pic>
      <xdr:nvPicPr>
        <xdr:cNvPr id="18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356</xdr:row>
      <xdr:rowOff>228600</xdr:rowOff>
    </xdr:from>
    <xdr:to>
      <xdr:col>10</xdr:col>
      <xdr:colOff>260350</xdr:colOff>
      <xdr:row>356</xdr:row>
      <xdr:rowOff>447675</xdr:rowOff>
    </xdr:to>
    <xdr:pic>
      <xdr:nvPicPr>
        <xdr:cNvPr id="18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356</xdr:row>
      <xdr:rowOff>231775</xdr:rowOff>
    </xdr:from>
    <xdr:to>
      <xdr:col>10</xdr:col>
      <xdr:colOff>539750</xdr:colOff>
      <xdr:row>356</xdr:row>
      <xdr:rowOff>450850</xdr:rowOff>
    </xdr:to>
    <xdr:pic>
      <xdr:nvPicPr>
        <xdr:cNvPr id="18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100</xdr:row>
      <xdr:rowOff>228600</xdr:rowOff>
    </xdr:from>
    <xdr:to>
      <xdr:col>10</xdr:col>
      <xdr:colOff>260350</xdr:colOff>
      <xdr:row>100</xdr:row>
      <xdr:rowOff>447675</xdr:rowOff>
    </xdr:to>
    <xdr:pic>
      <xdr:nvPicPr>
        <xdr:cNvPr id="18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100</xdr:row>
      <xdr:rowOff>231775</xdr:rowOff>
    </xdr:from>
    <xdr:to>
      <xdr:col>10</xdr:col>
      <xdr:colOff>539750</xdr:colOff>
      <xdr:row>100</xdr:row>
      <xdr:rowOff>450850</xdr:rowOff>
    </xdr:to>
    <xdr:pic>
      <xdr:nvPicPr>
        <xdr:cNvPr id="18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100</xdr:row>
      <xdr:rowOff>228600</xdr:rowOff>
    </xdr:from>
    <xdr:to>
      <xdr:col>10</xdr:col>
      <xdr:colOff>260350</xdr:colOff>
      <xdr:row>100</xdr:row>
      <xdr:rowOff>447675</xdr:rowOff>
    </xdr:to>
    <xdr:pic>
      <xdr:nvPicPr>
        <xdr:cNvPr id="18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100</xdr:row>
      <xdr:rowOff>231775</xdr:rowOff>
    </xdr:from>
    <xdr:to>
      <xdr:col>10</xdr:col>
      <xdr:colOff>539750</xdr:colOff>
      <xdr:row>100</xdr:row>
      <xdr:rowOff>450850</xdr:rowOff>
    </xdr:to>
    <xdr:pic>
      <xdr:nvPicPr>
        <xdr:cNvPr id="18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100</xdr:row>
      <xdr:rowOff>228600</xdr:rowOff>
    </xdr:from>
    <xdr:to>
      <xdr:col>10</xdr:col>
      <xdr:colOff>260350</xdr:colOff>
      <xdr:row>100</xdr:row>
      <xdr:rowOff>447675</xdr:rowOff>
    </xdr:to>
    <xdr:pic>
      <xdr:nvPicPr>
        <xdr:cNvPr id="18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100</xdr:row>
      <xdr:rowOff>231775</xdr:rowOff>
    </xdr:from>
    <xdr:to>
      <xdr:col>10</xdr:col>
      <xdr:colOff>539750</xdr:colOff>
      <xdr:row>100</xdr:row>
      <xdr:rowOff>450850</xdr:rowOff>
    </xdr:to>
    <xdr:pic>
      <xdr:nvPicPr>
        <xdr:cNvPr id="18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100</xdr:row>
      <xdr:rowOff>228600</xdr:rowOff>
    </xdr:from>
    <xdr:to>
      <xdr:col>10</xdr:col>
      <xdr:colOff>260350</xdr:colOff>
      <xdr:row>100</xdr:row>
      <xdr:rowOff>447675</xdr:rowOff>
    </xdr:to>
    <xdr:pic>
      <xdr:nvPicPr>
        <xdr:cNvPr id="18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100</xdr:row>
      <xdr:rowOff>231775</xdr:rowOff>
    </xdr:from>
    <xdr:to>
      <xdr:col>10</xdr:col>
      <xdr:colOff>539750</xdr:colOff>
      <xdr:row>100</xdr:row>
      <xdr:rowOff>450850</xdr:rowOff>
    </xdr:to>
    <xdr:pic>
      <xdr:nvPicPr>
        <xdr:cNvPr id="18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103</xdr:row>
      <xdr:rowOff>228600</xdr:rowOff>
    </xdr:from>
    <xdr:to>
      <xdr:col>10</xdr:col>
      <xdr:colOff>260350</xdr:colOff>
      <xdr:row>103</xdr:row>
      <xdr:rowOff>447675</xdr:rowOff>
    </xdr:to>
    <xdr:pic>
      <xdr:nvPicPr>
        <xdr:cNvPr id="18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103</xdr:row>
      <xdr:rowOff>231775</xdr:rowOff>
    </xdr:from>
    <xdr:to>
      <xdr:col>10</xdr:col>
      <xdr:colOff>539750</xdr:colOff>
      <xdr:row>103</xdr:row>
      <xdr:rowOff>450850</xdr:rowOff>
    </xdr:to>
    <xdr:pic>
      <xdr:nvPicPr>
        <xdr:cNvPr id="18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103</xdr:row>
      <xdr:rowOff>228600</xdr:rowOff>
    </xdr:from>
    <xdr:to>
      <xdr:col>10</xdr:col>
      <xdr:colOff>260350</xdr:colOff>
      <xdr:row>103</xdr:row>
      <xdr:rowOff>447675</xdr:rowOff>
    </xdr:to>
    <xdr:pic>
      <xdr:nvPicPr>
        <xdr:cNvPr id="18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103</xdr:row>
      <xdr:rowOff>231775</xdr:rowOff>
    </xdr:from>
    <xdr:to>
      <xdr:col>10</xdr:col>
      <xdr:colOff>539750</xdr:colOff>
      <xdr:row>103</xdr:row>
      <xdr:rowOff>450850</xdr:rowOff>
    </xdr:to>
    <xdr:pic>
      <xdr:nvPicPr>
        <xdr:cNvPr id="18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103</xdr:row>
      <xdr:rowOff>228600</xdr:rowOff>
    </xdr:from>
    <xdr:to>
      <xdr:col>10</xdr:col>
      <xdr:colOff>260350</xdr:colOff>
      <xdr:row>103</xdr:row>
      <xdr:rowOff>447675</xdr:rowOff>
    </xdr:to>
    <xdr:pic>
      <xdr:nvPicPr>
        <xdr:cNvPr id="18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103</xdr:row>
      <xdr:rowOff>231775</xdr:rowOff>
    </xdr:from>
    <xdr:to>
      <xdr:col>10</xdr:col>
      <xdr:colOff>539750</xdr:colOff>
      <xdr:row>103</xdr:row>
      <xdr:rowOff>450850</xdr:rowOff>
    </xdr:to>
    <xdr:pic>
      <xdr:nvPicPr>
        <xdr:cNvPr id="18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103</xdr:row>
      <xdr:rowOff>228600</xdr:rowOff>
    </xdr:from>
    <xdr:to>
      <xdr:col>10</xdr:col>
      <xdr:colOff>260350</xdr:colOff>
      <xdr:row>103</xdr:row>
      <xdr:rowOff>447675</xdr:rowOff>
    </xdr:to>
    <xdr:pic>
      <xdr:nvPicPr>
        <xdr:cNvPr id="18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103</xdr:row>
      <xdr:rowOff>231775</xdr:rowOff>
    </xdr:from>
    <xdr:to>
      <xdr:col>10</xdr:col>
      <xdr:colOff>539750</xdr:colOff>
      <xdr:row>103</xdr:row>
      <xdr:rowOff>450850</xdr:rowOff>
    </xdr:to>
    <xdr:pic>
      <xdr:nvPicPr>
        <xdr:cNvPr id="18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106</xdr:row>
      <xdr:rowOff>228600</xdr:rowOff>
    </xdr:from>
    <xdr:to>
      <xdr:col>10</xdr:col>
      <xdr:colOff>260350</xdr:colOff>
      <xdr:row>106</xdr:row>
      <xdr:rowOff>447675</xdr:rowOff>
    </xdr:to>
    <xdr:pic>
      <xdr:nvPicPr>
        <xdr:cNvPr id="18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106</xdr:row>
      <xdr:rowOff>231775</xdr:rowOff>
    </xdr:from>
    <xdr:to>
      <xdr:col>10</xdr:col>
      <xdr:colOff>539750</xdr:colOff>
      <xdr:row>106</xdr:row>
      <xdr:rowOff>450850</xdr:rowOff>
    </xdr:to>
    <xdr:pic>
      <xdr:nvPicPr>
        <xdr:cNvPr id="18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106</xdr:row>
      <xdr:rowOff>228600</xdr:rowOff>
    </xdr:from>
    <xdr:to>
      <xdr:col>10</xdr:col>
      <xdr:colOff>260350</xdr:colOff>
      <xdr:row>106</xdr:row>
      <xdr:rowOff>447675</xdr:rowOff>
    </xdr:to>
    <xdr:pic>
      <xdr:nvPicPr>
        <xdr:cNvPr id="18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106</xdr:row>
      <xdr:rowOff>231775</xdr:rowOff>
    </xdr:from>
    <xdr:to>
      <xdr:col>10</xdr:col>
      <xdr:colOff>539750</xdr:colOff>
      <xdr:row>106</xdr:row>
      <xdr:rowOff>450850</xdr:rowOff>
    </xdr:to>
    <xdr:pic>
      <xdr:nvPicPr>
        <xdr:cNvPr id="18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106</xdr:row>
      <xdr:rowOff>228600</xdr:rowOff>
    </xdr:from>
    <xdr:to>
      <xdr:col>10</xdr:col>
      <xdr:colOff>260350</xdr:colOff>
      <xdr:row>106</xdr:row>
      <xdr:rowOff>447675</xdr:rowOff>
    </xdr:to>
    <xdr:pic>
      <xdr:nvPicPr>
        <xdr:cNvPr id="18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106</xdr:row>
      <xdr:rowOff>231775</xdr:rowOff>
    </xdr:from>
    <xdr:to>
      <xdr:col>10</xdr:col>
      <xdr:colOff>539750</xdr:colOff>
      <xdr:row>106</xdr:row>
      <xdr:rowOff>450850</xdr:rowOff>
    </xdr:to>
    <xdr:pic>
      <xdr:nvPicPr>
        <xdr:cNvPr id="18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106</xdr:row>
      <xdr:rowOff>228600</xdr:rowOff>
    </xdr:from>
    <xdr:to>
      <xdr:col>10</xdr:col>
      <xdr:colOff>260350</xdr:colOff>
      <xdr:row>106</xdr:row>
      <xdr:rowOff>447675</xdr:rowOff>
    </xdr:to>
    <xdr:pic>
      <xdr:nvPicPr>
        <xdr:cNvPr id="18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106</xdr:row>
      <xdr:rowOff>231775</xdr:rowOff>
    </xdr:from>
    <xdr:to>
      <xdr:col>10</xdr:col>
      <xdr:colOff>539750</xdr:colOff>
      <xdr:row>106</xdr:row>
      <xdr:rowOff>450850</xdr:rowOff>
    </xdr:to>
    <xdr:pic>
      <xdr:nvPicPr>
        <xdr:cNvPr id="18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109</xdr:row>
      <xdr:rowOff>228600</xdr:rowOff>
    </xdr:from>
    <xdr:to>
      <xdr:col>10</xdr:col>
      <xdr:colOff>260350</xdr:colOff>
      <xdr:row>109</xdr:row>
      <xdr:rowOff>447675</xdr:rowOff>
    </xdr:to>
    <xdr:pic>
      <xdr:nvPicPr>
        <xdr:cNvPr id="18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109</xdr:row>
      <xdr:rowOff>231775</xdr:rowOff>
    </xdr:from>
    <xdr:to>
      <xdr:col>10</xdr:col>
      <xdr:colOff>539750</xdr:colOff>
      <xdr:row>109</xdr:row>
      <xdr:rowOff>450850</xdr:rowOff>
    </xdr:to>
    <xdr:pic>
      <xdr:nvPicPr>
        <xdr:cNvPr id="18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109</xdr:row>
      <xdr:rowOff>228600</xdr:rowOff>
    </xdr:from>
    <xdr:to>
      <xdr:col>10</xdr:col>
      <xdr:colOff>260350</xdr:colOff>
      <xdr:row>109</xdr:row>
      <xdr:rowOff>447675</xdr:rowOff>
    </xdr:to>
    <xdr:pic>
      <xdr:nvPicPr>
        <xdr:cNvPr id="18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109</xdr:row>
      <xdr:rowOff>231775</xdr:rowOff>
    </xdr:from>
    <xdr:to>
      <xdr:col>10</xdr:col>
      <xdr:colOff>539750</xdr:colOff>
      <xdr:row>109</xdr:row>
      <xdr:rowOff>450850</xdr:rowOff>
    </xdr:to>
    <xdr:pic>
      <xdr:nvPicPr>
        <xdr:cNvPr id="18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109</xdr:row>
      <xdr:rowOff>228600</xdr:rowOff>
    </xdr:from>
    <xdr:to>
      <xdr:col>10</xdr:col>
      <xdr:colOff>260350</xdr:colOff>
      <xdr:row>109</xdr:row>
      <xdr:rowOff>447675</xdr:rowOff>
    </xdr:to>
    <xdr:pic>
      <xdr:nvPicPr>
        <xdr:cNvPr id="18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109</xdr:row>
      <xdr:rowOff>231775</xdr:rowOff>
    </xdr:from>
    <xdr:to>
      <xdr:col>10</xdr:col>
      <xdr:colOff>539750</xdr:colOff>
      <xdr:row>109</xdr:row>
      <xdr:rowOff>450850</xdr:rowOff>
    </xdr:to>
    <xdr:pic>
      <xdr:nvPicPr>
        <xdr:cNvPr id="18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109</xdr:row>
      <xdr:rowOff>228600</xdr:rowOff>
    </xdr:from>
    <xdr:to>
      <xdr:col>10</xdr:col>
      <xdr:colOff>260350</xdr:colOff>
      <xdr:row>109</xdr:row>
      <xdr:rowOff>447675</xdr:rowOff>
    </xdr:to>
    <xdr:pic>
      <xdr:nvPicPr>
        <xdr:cNvPr id="19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109</xdr:row>
      <xdr:rowOff>231775</xdr:rowOff>
    </xdr:from>
    <xdr:to>
      <xdr:col>10</xdr:col>
      <xdr:colOff>539750</xdr:colOff>
      <xdr:row>109</xdr:row>
      <xdr:rowOff>450850</xdr:rowOff>
    </xdr:to>
    <xdr:pic>
      <xdr:nvPicPr>
        <xdr:cNvPr id="19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112</xdr:row>
      <xdr:rowOff>228600</xdr:rowOff>
    </xdr:from>
    <xdr:to>
      <xdr:col>10</xdr:col>
      <xdr:colOff>260350</xdr:colOff>
      <xdr:row>112</xdr:row>
      <xdr:rowOff>447675</xdr:rowOff>
    </xdr:to>
    <xdr:pic>
      <xdr:nvPicPr>
        <xdr:cNvPr id="19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112</xdr:row>
      <xdr:rowOff>231775</xdr:rowOff>
    </xdr:from>
    <xdr:to>
      <xdr:col>10</xdr:col>
      <xdr:colOff>539750</xdr:colOff>
      <xdr:row>112</xdr:row>
      <xdr:rowOff>450850</xdr:rowOff>
    </xdr:to>
    <xdr:pic>
      <xdr:nvPicPr>
        <xdr:cNvPr id="19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112</xdr:row>
      <xdr:rowOff>228600</xdr:rowOff>
    </xdr:from>
    <xdr:to>
      <xdr:col>10</xdr:col>
      <xdr:colOff>260350</xdr:colOff>
      <xdr:row>112</xdr:row>
      <xdr:rowOff>447675</xdr:rowOff>
    </xdr:to>
    <xdr:pic>
      <xdr:nvPicPr>
        <xdr:cNvPr id="19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112</xdr:row>
      <xdr:rowOff>231775</xdr:rowOff>
    </xdr:from>
    <xdr:to>
      <xdr:col>10</xdr:col>
      <xdr:colOff>539750</xdr:colOff>
      <xdr:row>112</xdr:row>
      <xdr:rowOff>450850</xdr:rowOff>
    </xdr:to>
    <xdr:pic>
      <xdr:nvPicPr>
        <xdr:cNvPr id="19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112</xdr:row>
      <xdr:rowOff>228600</xdr:rowOff>
    </xdr:from>
    <xdr:to>
      <xdr:col>10</xdr:col>
      <xdr:colOff>260350</xdr:colOff>
      <xdr:row>112</xdr:row>
      <xdr:rowOff>447675</xdr:rowOff>
    </xdr:to>
    <xdr:pic>
      <xdr:nvPicPr>
        <xdr:cNvPr id="19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112</xdr:row>
      <xdr:rowOff>231775</xdr:rowOff>
    </xdr:from>
    <xdr:to>
      <xdr:col>10</xdr:col>
      <xdr:colOff>539750</xdr:colOff>
      <xdr:row>112</xdr:row>
      <xdr:rowOff>450850</xdr:rowOff>
    </xdr:to>
    <xdr:pic>
      <xdr:nvPicPr>
        <xdr:cNvPr id="19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112</xdr:row>
      <xdr:rowOff>228600</xdr:rowOff>
    </xdr:from>
    <xdr:to>
      <xdr:col>10</xdr:col>
      <xdr:colOff>260350</xdr:colOff>
      <xdr:row>112</xdr:row>
      <xdr:rowOff>447675</xdr:rowOff>
    </xdr:to>
    <xdr:pic>
      <xdr:nvPicPr>
        <xdr:cNvPr id="19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112</xdr:row>
      <xdr:rowOff>231775</xdr:rowOff>
    </xdr:from>
    <xdr:to>
      <xdr:col>10</xdr:col>
      <xdr:colOff>539750</xdr:colOff>
      <xdr:row>112</xdr:row>
      <xdr:rowOff>450850</xdr:rowOff>
    </xdr:to>
    <xdr:pic>
      <xdr:nvPicPr>
        <xdr:cNvPr id="19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115</xdr:row>
      <xdr:rowOff>228600</xdr:rowOff>
    </xdr:from>
    <xdr:to>
      <xdr:col>10</xdr:col>
      <xdr:colOff>260350</xdr:colOff>
      <xdr:row>115</xdr:row>
      <xdr:rowOff>447675</xdr:rowOff>
    </xdr:to>
    <xdr:pic>
      <xdr:nvPicPr>
        <xdr:cNvPr id="19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115</xdr:row>
      <xdr:rowOff>231775</xdr:rowOff>
    </xdr:from>
    <xdr:to>
      <xdr:col>10</xdr:col>
      <xdr:colOff>539750</xdr:colOff>
      <xdr:row>115</xdr:row>
      <xdr:rowOff>450850</xdr:rowOff>
    </xdr:to>
    <xdr:pic>
      <xdr:nvPicPr>
        <xdr:cNvPr id="19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115</xdr:row>
      <xdr:rowOff>228600</xdr:rowOff>
    </xdr:from>
    <xdr:to>
      <xdr:col>10</xdr:col>
      <xdr:colOff>260350</xdr:colOff>
      <xdr:row>115</xdr:row>
      <xdr:rowOff>447675</xdr:rowOff>
    </xdr:to>
    <xdr:pic>
      <xdr:nvPicPr>
        <xdr:cNvPr id="19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115</xdr:row>
      <xdr:rowOff>231775</xdr:rowOff>
    </xdr:from>
    <xdr:to>
      <xdr:col>10</xdr:col>
      <xdr:colOff>539750</xdr:colOff>
      <xdr:row>115</xdr:row>
      <xdr:rowOff>450850</xdr:rowOff>
    </xdr:to>
    <xdr:pic>
      <xdr:nvPicPr>
        <xdr:cNvPr id="19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115</xdr:row>
      <xdr:rowOff>228600</xdr:rowOff>
    </xdr:from>
    <xdr:to>
      <xdr:col>10</xdr:col>
      <xdr:colOff>260350</xdr:colOff>
      <xdr:row>115</xdr:row>
      <xdr:rowOff>447675</xdr:rowOff>
    </xdr:to>
    <xdr:pic>
      <xdr:nvPicPr>
        <xdr:cNvPr id="19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115</xdr:row>
      <xdr:rowOff>231775</xdr:rowOff>
    </xdr:from>
    <xdr:to>
      <xdr:col>10</xdr:col>
      <xdr:colOff>539750</xdr:colOff>
      <xdr:row>115</xdr:row>
      <xdr:rowOff>450850</xdr:rowOff>
    </xdr:to>
    <xdr:pic>
      <xdr:nvPicPr>
        <xdr:cNvPr id="19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115</xdr:row>
      <xdr:rowOff>228600</xdr:rowOff>
    </xdr:from>
    <xdr:to>
      <xdr:col>10</xdr:col>
      <xdr:colOff>260350</xdr:colOff>
      <xdr:row>115</xdr:row>
      <xdr:rowOff>447675</xdr:rowOff>
    </xdr:to>
    <xdr:pic>
      <xdr:nvPicPr>
        <xdr:cNvPr id="19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115</xdr:row>
      <xdr:rowOff>231775</xdr:rowOff>
    </xdr:from>
    <xdr:to>
      <xdr:col>10</xdr:col>
      <xdr:colOff>539750</xdr:colOff>
      <xdr:row>115</xdr:row>
      <xdr:rowOff>450850</xdr:rowOff>
    </xdr:to>
    <xdr:pic>
      <xdr:nvPicPr>
        <xdr:cNvPr id="19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118</xdr:row>
      <xdr:rowOff>228600</xdr:rowOff>
    </xdr:from>
    <xdr:to>
      <xdr:col>10</xdr:col>
      <xdr:colOff>260350</xdr:colOff>
      <xdr:row>118</xdr:row>
      <xdr:rowOff>447675</xdr:rowOff>
    </xdr:to>
    <xdr:pic>
      <xdr:nvPicPr>
        <xdr:cNvPr id="19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118</xdr:row>
      <xdr:rowOff>231775</xdr:rowOff>
    </xdr:from>
    <xdr:to>
      <xdr:col>10</xdr:col>
      <xdr:colOff>539750</xdr:colOff>
      <xdr:row>118</xdr:row>
      <xdr:rowOff>450850</xdr:rowOff>
    </xdr:to>
    <xdr:pic>
      <xdr:nvPicPr>
        <xdr:cNvPr id="19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118</xdr:row>
      <xdr:rowOff>228600</xdr:rowOff>
    </xdr:from>
    <xdr:to>
      <xdr:col>10</xdr:col>
      <xdr:colOff>260350</xdr:colOff>
      <xdr:row>118</xdr:row>
      <xdr:rowOff>447675</xdr:rowOff>
    </xdr:to>
    <xdr:pic>
      <xdr:nvPicPr>
        <xdr:cNvPr id="19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118</xdr:row>
      <xdr:rowOff>231775</xdr:rowOff>
    </xdr:from>
    <xdr:to>
      <xdr:col>10</xdr:col>
      <xdr:colOff>539750</xdr:colOff>
      <xdr:row>118</xdr:row>
      <xdr:rowOff>450850</xdr:rowOff>
    </xdr:to>
    <xdr:pic>
      <xdr:nvPicPr>
        <xdr:cNvPr id="19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118</xdr:row>
      <xdr:rowOff>228600</xdr:rowOff>
    </xdr:from>
    <xdr:to>
      <xdr:col>10</xdr:col>
      <xdr:colOff>260350</xdr:colOff>
      <xdr:row>118</xdr:row>
      <xdr:rowOff>447675</xdr:rowOff>
    </xdr:to>
    <xdr:pic>
      <xdr:nvPicPr>
        <xdr:cNvPr id="19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118</xdr:row>
      <xdr:rowOff>231775</xdr:rowOff>
    </xdr:from>
    <xdr:to>
      <xdr:col>10</xdr:col>
      <xdr:colOff>539750</xdr:colOff>
      <xdr:row>118</xdr:row>
      <xdr:rowOff>450850</xdr:rowOff>
    </xdr:to>
    <xdr:pic>
      <xdr:nvPicPr>
        <xdr:cNvPr id="19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118</xdr:row>
      <xdr:rowOff>228600</xdr:rowOff>
    </xdr:from>
    <xdr:to>
      <xdr:col>10</xdr:col>
      <xdr:colOff>260350</xdr:colOff>
      <xdr:row>118</xdr:row>
      <xdr:rowOff>447675</xdr:rowOff>
    </xdr:to>
    <xdr:pic>
      <xdr:nvPicPr>
        <xdr:cNvPr id="19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118</xdr:row>
      <xdr:rowOff>231775</xdr:rowOff>
    </xdr:from>
    <xdr:to>
      <xdr:col>10</xdr:col>
      <xdr:colOff>539750</xdr:colOff>
      <xdr:row>118</xdr:row>
      <xdr:rowOff>450850</xdr:rowOff>
    </xdr:to>
    <xdr:pic>
      <xdr:nvPicPr>
        <xdr:cNvPr id="19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121</xdr:row>
      <xdr:rowOff>228600</xdr:rowOff>
    </xdr:from>
    <xdr:to>
      <xdr:col>10</xdr:col>
      <xdr:colOff>260350</xdr:colOff>
      <xdr:row>121</xdr:row>
      <xdr:rowOff>447675</xdr:rowOff>
    </xdr:to>
    <xdr:pic>
      <xdr:nvPicPr>
        <xdr:cNvPr id="19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121</xdr:row>
      <xdr:rowOff>231775</xdr:rowOff>
    </xdr:from>
    <xdr:to>
      <xdr:col>10</xdr:col>
      <xdr:colOff>539750</xdr:colOff>
      <xdr:row>121</xdr:row>
      <xdr:rowOff>450850</xdr:rowOff>
    </xdr:to>
    <xdr:pic>
      <xdr:nvPicPr>
        <xdr:cNvPr id="19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121</xdr:row>
      <xdr:rowOff>228600</xdr:rowOff>
    </xdr:from>
    <xdr:to>
      <xdr:col>10</xdr:col>
      <xdr:colOff>260350</xdr:colOff>
      <xdr:row>121</xdr:row>
      <xdr:rowOff>447675</xdr:rowOff>
    </xdr:to>
    <xdr:pic>
      <xdr:nvPicPr>
        <xdr:cNvPr id="19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121</xdr:row>
      <xdr:rowOff>231775</xdr:rowOff>
    </xdr:from>
    <xdr:to>
      <xdr:col>10</xdr:col>
      <xdr:colOff>539750</xdr:colOff>
      <xdr:row>121</xdr:row>
      <xdr:rowOff>450850</xdr:rowOff>
    </xdr:to>
    <xdr:pic>
      <xdr:nvPicPr>
        <xdr:cNvPr id="19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121</xdr:row>
      <xdr:rowOff>228600</xdr:rowOff>
    </xdr:from>
    <xdr:to>
      <xdr:col>10</xdr:col>
      <xdr:colOff>260350</xdr:colOff>
      <xdr:row>121</xdr:row>
      <xdr:rowOff>447675</xdr:rowOff>
    </xdr:to>
    <xdr:pic>
      <xdr:nvPicPr>
        <xdr:cNvPr id="19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121</xdr:row>
      <xdr:rowOff>231775</xdr:rowOff>
    </xdr:from>
    <xdr:to>
      <xdr:col>10</xdr:col>
      <xdr:colOff>539750</xdr:colOff>
      <xdr:row>121</xdr:row>
      <xdr:rowOff>450850</xdr:rowOff>
    </xdr:to>
    <xdr:pic>
      <xdr:nvPicPr>
        <xdr:cNvPr id="19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121</xdr:row>
      <xdr:rowOff>228600</xdr:rowOff>
    </xdr:from>
    <xdr:to>
      <xdr:col>10</xdr:col>
      <xdr:colOff>260350</xdr:colOff>
      <xdr:row>121</xdr:row>
      <xdr:rowOff>447675</xdr:rowOff>
    </xdr:to>
    <xdr:pic>
      <xdr:nvPicPr>
        <xdr:cNvPr id="19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121</xdr:row>
      <xdr:rowOff>231775</xdr:rowOff>
    </xdr:from>
    <xdr:to>
      <xdr:col>10</xdr:col>
      <xdr:colOff>539750</xdr:colOff>
      <xdr:row>121</xdr:row>
      <xdr:rowOff>450850</xdr:rowOff>
    </xdr:to>
    <xdr:pic>
      <xdr:nvPicPr>
        <xdr:cNvPr id="19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124</xdr:row>
      <xdr:rowOff>228600</xdr:rowOff>
    </xdr:from>
    <xdr:to>
      <xdr:col>10</xdr:col>
      <xdr:colOff>260350</xdr:colOff>
      <xdr:row>124</xdr:row>
      <xdr:rowOff>447675</xdr:rowOff>
    </xdr:to>
    <xdr:pic>
      <xdr:nvPicPr>
        <xdr:cNvPr id="19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124</xdr:row>
      <xdr:rowOff>231775</xdr:rowOff>
    </xdr:from>
    <xdr:to>
      <xdr:col>10</xdr:col>
      <xdr:colOff>539750</xdr:colOff>
      <xdr:row>124</xdr:row>
      <xdr:rowOff>450850</xdr:rowOff>
    </xdr:to>
    <xdr:pic>
      <xdr:nvPicPr>
        <xdr:cNvPr id="19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124</xdr:row>
      <xdr:rowOff>228600</xdr:rowOff>
    </xdr:from>
    <xdr:to>
      <xdr:col>10</xdr:col>
      <xdr:colOff>260350</xdr:colOff>
      <xdr:row>124</xdr:row>
      <xdr:rowOff>447675</xdr:rowOff>
    </xdr:to>
    <xdr:pic>
      <xdr:nvPicPr>
        <xdr:cNvPr id="19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124</xdr:row>
      <xdr:rowOff>231775</xdr:rowOff>
    </xdr:from>
    <xdr:to>
      <xdr:col>10</xdr:col>
      <xdr:colOff>539750</xdr:colOff>
      <xdr:row>124</xdr:row>
      <xdr:rowOff>450850</xdr:rowOff>
    </xdr:to>
    <xdr:pic>
      <xdr:nvPicPr>
        <xdr:cNvPr id="19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124</xdr:row>
      <xdr:rowOff>228600</xdr:rowOff>
    </xdr:from>
    <xdr:to>
      <xdr:col>10</xdr:col>
      <xdr:colOff>260350</xdr:colOff>
      <xdr:row>124</xdr:row>
      <xdr:rowOff>447675</xdr:rowOff>
    </xdr:to>
    <xdr:pic>
      <xdr:nvPicPr>
        <xdr:cNvPr id="19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124</xdr:row>
      <xdr:rowOff>231775</xdr:rowOff>
    </xdr:from>
    <xdr:to>
      <xdr:col>10</xdr:col>
      <xdr:colOff>539750</xdr:colOff>
      <xdr:row>124</xdr:row>
      <xdr:rowOff>450850</xdr:rowOff>
    </xdr:to>
    <xdr:pic>
      <xdr:nvPicPr>
        <xdr:cNvPr id="19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124</xdr:row>
      <xdr:rowOff>228600</xdr:rowOff>
    </xdr:from>
    <xdr:to>
      <xdr:col>10</xdr:col>
      <xdr:colOff>260350</xdr:colOff>
      <xdr:row>124</xdr:row>
      <xdr:rowOff>447675</xdr:rowOff>
    </xdr:to>
    <xdr:pic>
      <xdr:nvPicPr>
        <xdr:cNvPr id="19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124</xdr:row>
      <xdr:rowOff>231775</xdr:rowOff>
    </xdr:from>
    <xdr:to>
      <xdr:col>10</xdr:col>
      <xdr:colOff>539750</xdr:colOff>
      <xdr:row>124</xdr:row>
      <xdr:rowOff>450850</xdr:rowOff>
    </xdr:to>
    <xdr:pic>
      <xdr:nvPicPr>
        <xdr:cNvPr id="19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128</xdr:row>
      <xdr:rowOff>228600</xdr:rowOff>
    </xdr:from>
    <xdr:to>
      <xdr:col>10</xdr:col>
      <xdr:colOff>260350</xdr:colOff>
      <xdr:row>128</xdr:row>
      <xdr:rowOff>447675</xdr:rowOff>
    </xdr:to>
    <xdr:pic>
      <xdr:nvPicPr>
        <xdr:cNvPr id="19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128</xdr:row>
      <xdr:rowOff>231775</xdr:rowOff>
    </xdr:from>
    <xdr:to>
      <xdr:col>10</xdr:col>
      <xdr:colOff>539750</xdr:colOff>
      <xdr:row>128</xdr:row>
      <xdr:rowOff>450850</xdr:rowOff>
    </xdr:to>
    <xdr:pic>
      <xdr:nvPicPr>
        <xdr:cNvPr id="19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128</xdr:row>
      <xdr:rowOff>228600</xdr:rowOff>
    </xdr:from>
    <xdr:to>
      <xdr:col>10</xdr:col>
      <xdr:colOff>260350</xdr:colOff>
      <xdr:row>128</xdr:row>
      <xdr:rowOff>447675</xdr:rowOff>
    </xdr:to>
    <xdr:pic>
      <xdr:nvPicPr>
        <xdr:cNvPr id="19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128</xdr:row>
      <xdr:rowOff>231775</xdr:rowOff>
    </xdr:from>
    <xdr:to>
      <xdr:col>10</xdr:col>
      <xdr:colOff>539750</xdr:colOff>
      <xdr:row>128</xdr:row>
      <xdr:rowOff>450850</xdr:rowOff>
    </xdr:to>
    <xdr:pic>
      <xdr:nvPicPr>
        <xdr:cNvPr id="19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128</xdr:row>
      <xdr:rowOff>228600</xdr:rowOff>
    </xdr:from>
    <xdr:to>
      <xdr:col>10</xdr:col>
      <xdr:colOff>260350</xdr:colOff>
      <xdr:row>128</xdr:row>
      <xdr:rowOff>447675</xdr:rowOff>
    </xdr:to>
    <xdr:pic>
      <xdr:nvPicPr>
        <xdr:cNvPr id="19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128</xdr:row>
      <xdr:rowOff>231775</xdr:rowOff>
    </xdr:from>
    <xdr:to>
      <xdr:col>10</xdr:col>
      <xdr:colOff>539750</xdr:colOff>
      <xdr:row>128</xdr:row>
      <xdr:rowOff>450850</xdr:rowOff>
    </xdr:to>
    <xdr:pic>
      <xdr:nvPicPr>
        <xdr:cNvPr id="19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128</xdr:row>
      <xdr:rowOff>228600</xdr:rowOff>
    </xdr:from>
    <xdr:to>
      <xdr:col>10</xdr:col>
      <xdr:colOff>260350</xdr:colOff>
      <xdr:row>128</xdr:row>
      <xdr:rowOff>447675</xdr:rowOff>
    </xdr:to>
    <xdr:pic>
      <xdr:nvPicPr>
        <xdr:cNvPr id="19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128</xdr:row>
      <xdr:rowOff>231775</xdr:rowOff>
    </xdr:from>
    <xdr:to>
      <xdr:col>10</xdr:col>
      <xdr:colOff>539750</xdr:colOff>
      <xdr:row>128</xdr:row>
      <xdr:rowOff>450850</xdr:rowOff>
    </xdr:to>
    <xdr:pic>
      <xdr:nvPicPr>
        <xdr:cNvPr id="19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131</xdr:row>
      <xdr:rowOff>228600</xdr:rowOff>
    </xdr:from>
    <xdr:to>
      <xdr:col>10</xdr:col>
      <xdr:colOff>260350</xdr:colOff>
      <xdr:row>131</xdr:row>
      <xdr:rowOff>447675</xdr:rowOff>
    </xdr:to>
    <xdr:pic>
      <xdr:nvPicPr>
        <xdr:cNvPr id="19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131</xdr:row>
      <xdr:rowOff>231775</xdr:rowOff>
    </xdr:from>
    <xdr:to>
      <xdr:col>10</xdr:col>
      <xdr:colOff>539750</xdr:colOff>
      <xdr:row>131</xdr:row>
      <xdr:rowOff>450850</xdr:rowOff>
    </xdr:to>
    <xdr:pic>
      <xdr:nvPicPr>
        <xdr:cNvPr id="19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131</xdr:row>
      <xdr:rowOff>228600</xdr:rowOff>
    </xdr:from>
    <xdr:to>
      <xdr:col>10</xdr:col>
      <xdr:colOff>260350</xdr:colOff>
      <xdr:row>131</xdr:row>
      <xdr:rowOff>447675</xdr:rowOff>
    </xdr:to>
    <xdr:pic>
      <xdr:nvPicPr>
        <xdr:cNvPr id="19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131</xdr:row>
      <xdr:rowOff>231775</xdr:rowOff>
    </xdr:from>
    <xdr:to>
      <xdr:col>10</xdr:col>
      <xdr:colOff>539750</xdr:colOff>
      <xdr:row>131</xdr:row>
      <xdr:rowOff>450850</xdr:rowOff>
    </xdr:to>
    <xdr:pic>
      <xdr:nvPicPr>
        <xdr:cNvPr id="19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131</xdr:row>
      <xdr:rowOff>228600</xdr:rowOff>
    </xdr:from>
    <xdr:to>
      <xdr:col>10</xdr:col>
      <xdr:colOff>260350</xdr:colOff>
      <xdr:row>131</xdr:row>
      <xdr:rowOff>447675</xdr:rowOff>
    </xdr:to>
    <xdr:pic>
      <xdr:nvPicPr>
        <xdr:cNvPr id="19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131</xdr:row>
      <xdr:rowOff>231775</xdr:rowOff>
    </xdr:from>
    <xdr:to>
      <xdr:col>10</xdr:col>
      <xdr:colOff>539750</xdr:colOff>
      <xdr:row>131</xdr:row>
      <xdr:rowOff>450850</xdr:rowOff>
    </xdr:to>
    <xdr:pic>
      <xdr:nvPicPr>
        <xdr:cNvPr id="19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131</xdr:row>
      <xdr:rowOff>228600</xdr:rowOff>
    </xdr:from>
    <xdr:to>
      <xdr:col>10</xdr:col>
      <xdr:colOff>260350</xdr:colOff>
      <xdr:row>131</xdr:row>
      <xdr:rowOff>447675</xdr:rowOff>
    </xdr:to>
    <xdr:pic>
      <xdr:nvPicPr>
        <xdr:cNvPr id="19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131</xdr:row>
      <xdr:rowOff>231775</xdr:rowOff>
    </xdr:from>
    <xdr:to>
      <xdr:col>10</xdr:col>
      <xdr:colOff>539750</xdr:colOff>
      <xdr:row>131</xdr:row>
      <xdr:rowOff>450850</xdr:rowOff>
    </xdr:to>
    <xdr:pic>
      <xdr:nvPicPr>
        <xdr:cNvPr id="19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134</xdr:row>
      <xdr:rowOff>228600</xdr:rowOff>
    </xdr:from>
    <xdr:to>
      <xdr:col>10</xdr:col>
      <xdr:colOff>260350</xdr:colOff>
      <xdr:row>134</xdr:row>
      <xdr:rowOff>447675</xdr:rowOff>
    </xdr:to>
    <xdr:pic>
      <xdr:nvPicPr>
        <xdr:cNvPr id="19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134</xdr:row>
      <xdr:rowOff>231775</xdr:rowOff>
    </xdr:from>
    <xdr:to>
      <xdr:col>10</xdr:col>
      <xdr:colOff>539750</xdr:colOff>
      <xdr:row>134</xdr:row>
      <xdr:rowOff>450850</xdr:rowOff>
    </xdr:to>
    <xdr:pic>
      <xdr:nvPicPr>
        <xdr:cNvPr id="19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134</xdr:row>
      <xdr:rowOff>228600</xdr:rowOff>
    </xdr:from>
    <xdr:to>
      <xdr:col>10</xdr:col>
      <xdr:colOff>260350</xdr:colOff>
      <xdr:row>134</xdr:row>
      <xdr:rowOff>447675</xdr:rowOff>
    </xdr:to>
    <xdr:pic>
      <xdr:nvPicPr>
        <xdr:cNvPr id="19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134</xdr:row>
      <xdr:rowOff>231775</xdr:rowOff>
    </xdr:from>
    <xdr:to>
      <xdr:col>10</xdr:col>
      <xdr:colOff>539750</xdr:colOff>
      <xdr:row>134</xdr:row>
      <xdr:rowOff>450850</xdr:rowOff>
    </xdr:to>
    <xdr:pic>
      <xdr:nvPicPr>
        <xdr:cNvPr id="19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134</xdr:row>
      <xdr:rowOff>228600</xdr:rowOff>
    </xdr:from>
    <xdr:to>
      <xdr:col>10</xdr:col>
      <xdr:colOff>260350</xdr:colOff>
      <xdr:row>134</xdr:row>
      <xdr:rowOff>447675</xdr:rowOff>
    </xdr:to>
    <xdr:pic>
      <xdr:nvPicPr>
        <xdr:cNvPr id="19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134</xdr:row>
      <xdr:rowOff>231775</xdr:rowOff>
    </xdr:from>
    <xdr:to>
      <xdr:col>10</xdr:col>
      <xdr:colOff>539750</xdr:colOff>
      <xdr:row>134</xdr:row>
      <xdr:rowOff>450850</xdr:rowOff>
    </xdr:to>
    <xdr:pic>
      <xdr:nvPicPr>
        <xdr:cNvPr id="19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134</xdr:row>
      <xdr:rowOff>228600</xdr:rowOff>
    </xdr:from>
    <xdr:to>
      <xdr:col>10</xdr:col>
      <xdr:colOff>260350</xdr:colOff>
      <xdr:row>134</xdr:row>
      <xdr:rowOff>447675</xdr:rowOff>
    </xdr:to>
    <xdr:pic>
      <xdr:nvPicPr>
        <xdr:cNvPr id="19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134</xdr:row>
      <xdr:rowOff>231775</xdr:rowOff>
    </xdr:from>
    <xdr:to>
      <xdr:col>10</xdr:col>
      <xdr:colOff>539750</xdr:colOff>
      <xdr:row>134</xdr:row>
      <xdr:rowOff>450850</xdr:rowOff>
    </xdr:to>
    <xdr:pic>
      <xdr:nvPicPr>
        <xdr:cNvPr id="19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137</xdr:row>
      <xdr:rowOff>228600</xdr:rowOff>
    </xdr:from>
    <xdr:to>
      <xdr:col>10</xdr:col>
      <xdr:colOff>260350</xdr:colOff>
      <xdr:row>137</xdr:row>
      <xdr:rowOff>447675</xdr:rowOff>
    </xdr:to>
    <xdr:pic>
      <xdr:nvPicPr>
        <xdr:cNvPr id="19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137</xdr:row>
      <xdr:rowOff>231775</xdr:rowOff>
    </xdr:from>
    <xdr:to>
      <xdr:col>10</xdr:col>
      <xdr:colOff>539750</xdr:colOff>
      <xdr:row>137</xdr:row>
      <xdr:rowOff>450850</xdr:rowOff>
    </xdr:to>
    <xdr:pic>
      <xdr:nvPicPr>
        <xdr:cNvPr id="19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137</xdr:row>
      <xdr:rowOff>228600</xdr:rowOff>
    </xdr:from>
    <xdr:to>
      <xdr:col>10</xdr:col>
      <xdr:colOff>260350</xdr:colOff>
      <xdr:row>137</xdr:row>
      <xdr:rowOff>447675</xdr:rowOff>
    </xdr:to>
    <xdr:pic>
      <xdr:nvPicPr>
        <xdr:cNvPr id="19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137</xdr:row>
      <xdr:rowOff>231775</xdr:rowOff>
    </xdr:from>
    <xdr:to>
      <xdr:col>10</xdr:col>
      <xdr:colOff>539750</xdr:colOff>
      <xdr:row>137</xdr:row>
      <xdr:rowOff>450850</xdr:rowOff>
    </xdr:to>
    <xdr:pic>
      <xdr:nvPicPr>
        <xdr:cNvPr id="19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137</xdr:row>
      <xdr:rowOff>228600</xdr:rowOff>
    </xdr:from>
    <xdr:to>
      <xdr:col>10</xdr:col>
      <xdr:colOff>260350</xdr:colOff>
      <xdr:row>137</xdr:row>
      <xdr:rowOff>447675</xdr:rowOff>
    </xdr:to>
    <xdr:pic>
      <xdr:nvPicPr>
        <xdr:cNvPr id="19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137</xdr:row>
      <xdr:rowOff>231775</xdr:rowOff>
    </xdr:from>
    <xdr:to>
      <xdr:col>10</xdr:col>
      <xdr:colOff>539750</xdr:colOff>
      <xdr:row>137</xdr:row>
      <xdr:rowOff>450850</xdr:rowOff>
    </xdr:to>
    <xdr:pic>
      <xdr:nvPicPr>
        <xdr:cNvPr id="19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137</xdr:row>
      <xdr:rowOff>228600</xdr:rowOff>
    </xdr:from>
    <xdr:to>
      <xdr:col>10</xdr:col>
      <xdr:colOff>260350</xdr:colOff>
      <xdr:row>137</xdr:row>
      <xdr:rowOff>447675</xdr:rowOff>
    </xdr:to>
    <xdr:pic>
      <xdr:nvPicPr>
        <xdr:cNvPr id="19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137</xdr:row>
      <xdr:rowOff>231775</xdr:rowOff>
    </xdr:from>
    <xdr:to>
      <xdr:col>10</xdr:col>
      <xdr:colOff>539750</xdr:colOff>
      <xdr:row>137</xdr:row>
      <xdr:rowOff>450850</xdr:rowOff>
    </xdr:to>
    <xdr:pic>
      <xdr:nvPicPr>
        <xdr:cNvPr id="19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140</xdr:row>
      <xdr:rowOff>228600</xdr:rowOff>
    </xdr:from>
    <xdr:to>
      <xdr:col>10</xdr:col>
      <xdr:colOff>260350</xdr:colOff>
      <xdr:row>140</xdr:row>
      <xdr:rowOff>447675</xdr:rowOff>
    </xdr:to>
    <xdr:pic>
      <xdr:nvPicPr>
        <xdr:cNvPr id="19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140</xdr:row>
      <xdr:rowOff>231775</xdr:rowOff>
    </xdr:from>
    <xdr:to>
      <xdr:col>10</xdr:col>
      <xdr:colOff>539750</xdr:colOff>
      <xdr:row>140</xdr:row>
      <xdr:rowOff>450850</xdr:rowOff>
    </xdr:to>
    <xdr:pic>
      <xdr:nvPicPr>
        <xdr:cNvPr id="19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140</xdr:row>
      <xdr:rowOff>228600</xdr:rowOff>
    </xdr:from>
    <xdr:to>
      <xdr:col>10</xdr:col>
      <xdr:colOff>260350</xdr:colOff>
      <xdr:row>140</xdr:row>
      <xdr:rowOff>447675</xdr:rowOff>
    </xdr:to>
    <xdr:pic>
      <xdr:nvPicPr>
        <xdr:cNvPr id="19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140</xdr:row>
      <xdr:rowOff>231775</xdr:rowOff>
    </xdr:from>
    <xdr:to>
      <xdr:col>10</xdr:col>
      <xdr:colOff>539750</xdr:colOff>
      <xdr:row>140</xdr:row>
      <xdr:rowOff>450850</xdr:rowOff>
    </xdr:to>
    <xdr:pic>
      <xdr:nvPicPr>
        <xdr:cNvPr id="19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140</xdr:row>
      <xdr:rowOff>228600</xdr:rowOff>
    </xdr:from>
    <xdr:to>
      <xdr:col>10</xdr:col>
      <xdr:colOff>260350</xdr:colOff>
      <xdr:row>140</xdr:row>
      <xdr:rowOff>447675</xdr:rowOff>
    </xdr:to>
    <xdr:pic>
      <xdr:nvPicPr>
        <xdr:cNvPr id="19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140</xdr:row>
      <xdr:rowOff>231775</xdr:rowOff>
    </xdr:from>
    <xdr:to>
      <xdr:col>10</xdr:col>
      <xdr:colOff>539750</xdr:colOff>
      <xdr:row>140</xdr:row>
      <xdr:rowOff>450850</xdr:rowOff>
    </xdr:to>
    <xdr:pic>
      <xdr:nvPicPr>
        <xdr:cNvPr id="19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140</xdr:row>
      <xdr:rowOff>228600</xdr:rowOff>
    </xdr:from>
    <xdr:to>
      <xdr:col>10</xdr:col>
      <xdr:colOff>260350</xdr:colOff>
      <xdr:row>140</xdr:row>
      <xdr:rowOff>447675</xdr:rowOff>
    </xdr:to>
    <xdr:pic>
      <xdr:nvPicPr>
        <xdr:cNvPr id="19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140</xdr:row>
      <xdr:rowOff>231775</xdr:rowOff>
    </xdr:from>
    <xdr:to>
      <xdr:col>10</xdr:col>
      <xdr:colOff>539750</xdr:colOff>
      <xdr:row>140</xdr:row>
      <xdr:rowOff>450850</xdr:rowOff>
    </xdr:to>
    <xdr:pic>
      <xdr:nvPicPr>
        <xdr:cNvPr id="19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143</xdr:row>
      <xdr:rowOff>228600</xdr:rowOff>
    </xdr:from>
    <xdr:to>
      <xdr:col>10</xdr:col>
      <xdr:colOff>260350</xdr:colOff>
      <xdr:row>143</xdr:row>
      <xdr:rowOff>447675</xdr:rowOff>
    </xdr:to>
    <xdr:pic>
      <xdr:nvPicPr>
        <xdr:cNvPr id="19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143</xdr:row>
      <xdr:rowOff>231775</xdr:rowOff>
    </xdr:from>
    <xdr:to>
      <xdr:col>10</xdr:col>
      <xdr:colOff>539750</xdr:colOff>
      <xdr:row>143</xdr:row>
      <xdr:rowOff>450850</xdr:rowOff>
    </xdr:to>
    <xdr:pic>
      <xdr:nvPicPr>
        <xdr:cNvPr id="19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143</xdr:row>
      <xdr:rowOff>228600</xdr:rowOff>
    </xdr:from>
    <xdr:to>
      <xdr:col>10</xdr:col>
      <xdr:colOff>260350</xdr:colOff>
      <xdr:row>143</xdr:row>
      <xdr:rowOff>447675</xdr:rowOff>
    </xdr:to>
    <xdr:pic>
      <xdr:nvPicPr>
        <xdr:cNvPr id="19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143</xdr:row>
      <xdr:rowOff>231775</xdr:rowOff>
    </xdr:from>
    <xdr:to>
      <xdr:col>10</xdr:col>
      <xdr:colOff>539750</xdr:colOff>
      <xdr:row>143</xdr:row>
      <xdr:rowOff>450850</xdr:rowOff>
    </xdr:to>
    <xdr:pic>
      <xdr:nvPicPr>
        <xdr:cNvPr id="19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143</xdr:row>
      <xdr:rowOff>228600</xdr:rowOff>
    </xdr:from>
    <xdr:to>
      <xdr:col>10</xdr:col>
      <xdr:colOff>260350</xdr:colOff>
      <xdr:row>143</xdr:row>
      <xdr:rowOff>447675</xdr:rowOff>
    </xdr:to>
    <xdr:pic>
      <xdr:nvPicPr>
        <xdr:cNvPr id="19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143</xdr:row>
      <xdr:rowOff>231775</xdr:rowOff>
    </xdr:from>
    <xdr:to>
      <xdr:col>10</xdr:col>
      <xdr:colOff>539750</xdr:colOff>
      <xdr:row>143</xdr:row>
      <xdr:rowOff>450850</xdr:rowOff>
    </xdr:to>
    <xdr:pic>
      <xdr:nvPicPr>
        <xdr:cNvPr id="19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143</xdr:row>
      <xdr:rowOff>228600</xdr:rowOff>
    </xdr:from>
    <xdr:to>
      <xdr:col>10</xdr:col>
      <xdr:colOff>260350</xdr:colOff>
      <xdr:row>143</xdr:row>
      <xdr:rowOff>447675</xdr:rowOff>
    </xdr:to>
    <xdr:pic>
      <xdr:nvPicPr>
        <xdr:cNvPr id="19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143</xdr:row>
      <xdr:rowOff>231775</xdr:rowOff>
    </xdr:from>
    <xdr:to>
      <xdr:col>10</xdr:col>
      <xdr:colOff>539750</xdr:colOff>
      <xdr:row>143</xdr:row>
      <xdr:rowOff>450850</xdr:rowOff>
    </xdr:to>
    <xdr:pic>
      <xdr:nvPicPr>
        <xdr:cNvPr id="19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146</xdr:row>
      <xdr:rowOff>228600</xdr:rowOff>
    </xdr:from>
    <xdr:to>
      <xdr:col>10</xdr:col>
      <xdr:colOff>260350</xdr:colOff>
      <xdr:row>146</xdr:row>
      <xdr:rowOff>447675</xdr:rowOff>
    </xdr:to>
    <xdr:pic>
      <xdr:nvPicPr>
        <xdr:cNvPr id="19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146</xdr:row>
      <xdr:rowOff>231775</xdr:rowOff>
    </xdr:from>
    <xdr:to>
      <xdr:col>10</xdr:col>
      <xdr:colOff>539750</xdr:colOff>
      <xdr:row>146</xdr:row>
      <xdr:rowOff>450850</xdr:rowOff>
    </xdr:to>
    <xdr:pic>
      <xdr:nvPicPr>
        <xdr:cNvPr id="19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146</xdr:row>
      <xdr:rowOff>228600</xdr:rowOff>
    </xdr:from>
    <xdr:to>
      <xdr:col>10</xdr:col>
      <xdr:colOff>260350</xdr:colOff>
      <xdr:row>146</xdr:row>
      <xdr:rowOff>447675</xdr:rowOff>
    </xdr:to>
    <xdr:pic>
      <xdr:nvPicPr>
        <xdr:cNvPr id="19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146</xdr:row>
      <xdr:rowOff>231775</xdr:rowOff>
    </xdr:from>
    <xdr:to>
      <xdr:col>10</xdr:col>
      <xdr:colOff>539750</xdr:colOff>
      <xdr:row>146</xdr:row>
      <xdr:rowOff>450850</xdr:rowOff>
    </xdr:to>
    <xdr:pic>
      <xdr:nvPicPr>
        <xdr:cNvPr id="19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146</xdr:row>
      <xdr:rowOff>228600</xdr:rowOff>
    </xdr:from>
    <xdr:to>
      <xdr:col>10</xdr:col>
      <xdr:colOff>260350</xdr:colOff>
      <xdr:row>146</xdr:row>
      <xdr:rowOff>447675</xdr:rowOff>
    </xdr:to>
    <xdr:pic>
      <xdr:nvPicPr>
        <xdr:cNvPr id="19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146</xdr:row>
      <xdr:rowOff>231775</xdr:rowOff>
    </xdr:from>
    <xdr:to>
      <xdr:col>10</xdr:col>
      <xdr:colOff>539750</xdr:colOff>
      <xdr:row>146</xdr:row>
      <xdr:rowOff>450850</xdr:rowOff>
    </xdr:to>
    <xdr:pic>
      <xdr:nvPicPr>
        <xdr:cNvPr id="19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146</xdr:row>
      <xdr:rowOff>228600</xdr:rowOff>
    </xdr:from>
    <xdr:to>
      <xdr:col>10</xdr:col>
      <xdr:colOff>260350</xdr:colOff>
      <xdr:row>146</xdr:row>
      <xdr:rowOff>447675</xdr:rowOff>
    </xdr:to>
    <xdr:pic>
      <xdr:nvPicPr>
        <xdr:cNvPr id="19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146</xdr:row>
      <xdr:rowOff>231775</xdr:rowOff>
    </xdr:from>
    <xdr:to>
      <xdr:col>10</xdr:col>
      <xdr:colOff>539750</xdr:colOff>
      <xdr:row>146</xdr:row>
      <xdr:rowOff>450850</xdr:rowOff>
    </xdr:to>
    <xdr:pic>
      <xdr:nvPicPr>
        <xdr:cNvPr id="19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149</xdr:row>
      <xdr:rowOff>228600</xdr:rowOff>
    </xdr:from>
    <xdr:to>
      <xdr:col>10</xdr:col>
      <xdr:colOff>260350</xdr:colOff>
      <xdr:row>149</xdr:row>
      <xdr:rowOff>447675</xdr:rowOff>
    </xdr:to>
    <xdr:pic>
      <xdr:nvPicPr>
        <xdr:cNvPr id="19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149</xdr:row>
      <xdr:rowOff>231775</xdr:rowOff>
    </xdr:from>
    <xdr:to>
      <xdr:col>10</xdr:col>
      <xdr:colOff>539750</xdr:colOff>
      <xdr:row>149</xdr:row>
      <xdr:rowOff>450850</xdr:rowOff>
    </xdr:to>
    <xdr:pic>
      <xdr:nvPicPr>
        <xdr:cNvPr id="19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149</xdr:row>
      <xdr:rowOff>228600</xdr:rowOff>
    </xdr:from>
    <xdr:to>
      <xdr:col>10</xdr:col>
      <xdr:colOff>260350</xdr:colOff>
      <xdr:row>149</xdr:row>
      <xdr:rowOff>447675</xdr:rowOff>
    </xdr:to>
    <xdr:pic>
      <xdr:nvPicPr>
        <xdr:cNvPr id="20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149</xdr:row>
      <xdr:rowOff>231775</xdr:rowOff>
    </xdr:from>
    <xdr:to>
      <xdr:col>10</xdr:col>
      <xdr:colOff>539750</xdr:colOff>
      <xdr:row>149</xdr:row>
      <xdr:rowOff>450850</xdr:rowOff>
    </xdr:to>
    <xdr:pic>
      <xdr:nvPicPr>
        <xdr:cNvPr id="20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149</xdr:row>
      <xdr:rowOff>228600</xdr:rowOff>
    </xdr:from>
    <xdr:to>
      <xdr:col>10</xdr:col>
      <xdr:colOff>260350</xdr:colOff>
      <xdr:row>149</xdr:row>
      <xdr:rowOff>447675</xdr:rowOff>
    </xdr:to>
    <xdr:pic>
      <xdr:nvPicPr>
        <xdr:cNvPr id="20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149</xdr:row>
      <xdr:rowOff>231775</xdr:rowOff>
    </xdr:from>
    <xdr:to>
      <xdr:col>10</xdr:col>
      <xdr:colOff>539750</xdr:colOff>
      <xdr:row>149</xdr:row>
      <xdr:rowOff>450850</xdr:rowOff>
    </xdr:to>
    <xdr:pic>
      <xdr:nvPicPr>
        <xdr:cNvPr id="20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149</xdr:row>
      <xdr:rowOff>228600</xdr:rowOff>
    </xdr:from>
    <xdr:to>
      <xdr:col>10</xdr:col>
      <xdr:colOff>260350</xdr:colOff>
      <xdr:row>149</xdr:row>
      <xdr:rowOff>447675</xdr:rowOff>
    </xdr:to>
    <xdr:pic>
      <xdr:nvPicPr>
        <xdr:cNvPr id="20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149</xdr:row>
      <xdr:rowOff>231775</xdr:rowOff>
    </xdr:from>
    <xdr:to>
      <xdr:col>10</xdr:col>
      <xdr:colOff>539750</xdr:colOff>
      <xdr:row>149</xdr:row>
      <xdr:rowOff>450850</xdr:rowOff>
    </xdr:to>
    <xdr:pic>
      <xdr:nvPicPr>
        <xdr:cNvPr id="20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152</xdr:row>
      <xdr:rowOff>228600</xdr:rowOff>
    </xdr:from>
    <xdr:to>
      <xdr:col>10</xdr:col>
      <xdr:colOff>260350</xdr:colOff>
      <xdr:row>152</xdr:row>
      <xdr:rowOff>447675</xdr:rowOff>
    </xdr:to>
    <xdr:pic>
      <xdr:nvPicPr>
        <xdr:cNvPr id="20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152</xdr:row>
      <xdr:rowOff>231775</xdr:rowOff>
    </xdr:from>
    <xdr:to>
      <xdr:col>10</xdr:col>
      <xdr:colOff>539750</xdr:colOff>
      <xdr:row>152</xdr:row>
      <xdr:rowOff>450850</xdr:rowOff>
    </xdr:to>
    <xdr:pic>
      <xdr:nvPicPr>
        <xdr:cNvPr id="20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152</xdr:row>
      <xdr:rowOff>228600</xdr:rowOff>
    </xdr:from>
    <xdr:to>
      <xdr:col>10</xdr:col>
      <xdr:colOff>260350</xdr:colOff>
      <xdr:row>152</xdr:row>
      <xdr:rowOff>447675</xdr:rowOff>
    </xdr:to>
    <xdr:pic>
      <xdr:nvPicPr>
        <xdr:cNvPr id="20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152</xdr:row>
      <xdr:rowOff>231775</xdr:rowOff>
    </xdr:from>
    <xdr:to>
      <xdr:col>10</xdr:col>
      <xdr:colOff>539750</xdr:colOff>
      <xdr:row>152</xdr:row>
      <xdr:rowOff>450850</xdr:rowOff>
    </xdr:to>
    <xdr:pic>
      <xdr:nvPicPr>
        <xdr:cNvPr id="20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152</xdr:row>
      <xdr:rowOff>228600</xdr:rowOff>
    </xdr:from>
    <xdr:to>
      <xdr:col>10</xdr:col>
      <xdr:colOff>260350</xdr:colOff>
      <xdr:row>152</xdr:row>
      <xdr:rowOff>447675</xdr:rowOff>
    </xdr:to>
    <xdr:pic>
      <xdr:nvPicPr>
        <xdr:cNvPr id="20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152</xdr:row>
      <xdr:rowOff>231775</xdr:rowOff>
    </xdr:from>
    <xdr:to>
      <xdr:col>10</xdr:col>
      <xdr:colOff>539750</xdr:colOff>
      <xdr:row>152</xdr:row>
      <xdr:rowOff>450850</xdr:rowOff>
    </xdr:to>
    <xdr:pic>
      <xdr:nvPicPr>
        <xdr:cNvPr id="20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152</xdr:row>
      <xdr:rowOff>228600</xdr:rowOff>
    </xdr:from>
    <xdr:to>
      <xdr:col>10</xdr:col>
      <xdr:colOff>260350</xdr:colOff>
      <xdr:row>152</xdr:row>
      <xdr:rowOff>447675</xdr:rowOff>
    </xdr:to>
    <xdr:pic>
      <xdr:nvPicPr>
        <xdr:cNvPr id="20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152</xdr:row>
      <xdr:rowOff>231775</xdr:rowOff>
    </xdr:from>
    <xdr:to>
      <xdr:col>10</xdr:col>
      <xdr:colOff>539750</xdr:colOff>
      <xdr:row>152</xdr:row>
      <xdr:rowOff>450850</xdr:rowOff>
    </xdr:to>
    <xdr:pic>
      <xdr:nvPicPr>
        <xdr:cNvPr id="20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155</xdr:row>
      <xdr:rowOff>228600</xdr:rowOff>
    </xdr:from>
    <xdr:to>
      <xdr:col>10</xdr:col>
      <xdr:colOff>260350</xdr:colOff>
      <xdr:row>155</xdr:row>
      <xdr:rowOff>447675</xdr:rowOff>
    </xdr:to>
    <xdr:pic>
      <xdr:nvPicPr>
        <xdr:cNvPr id="20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155</xdr:row>
      <xdr:rowOff>231775</xdr:rowOff>
    </xdr:from>
    <xdr:to>
      <xdr:col>10</xdr:col>
      <xdr:colOff>539750</xdr:colOff>
      <xdr:row>155</xdr:row>
      <xdr:rowOff>450850</xdr:rowOff>
    </xdr:to>
    <xdr:pic>
      <xdr:nvPicPr>
        <xdr:cNvPr id="20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155</xdr:row>
      <xdr:rowOff>228600</xdr:rowOff>
    </xdr:from>
    <xdr:to>
      <xdr:col>10</xdr:col>
      <xdr:colOff>260350</xdr:colOff>
      <xdr:row>155</xdr:row>
      <xdr:rowOff>447675</xdr:rowOff>
    </xdr:to>
    <xdr:pic>
      <xdr:nvPicPr>
        <xdr:cNvPr id="20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155</xdr:row>
      <xdr:rowOff>231775</xdr:rowOff>
    </xdr:from>
    <xdr:to>
      <xdr:col>10</xdr:col>
      <xdr:colOff>539750</xdr:colOff>
      <xdr:row>155</xdr:row>
      <xdr:rowOff>450850</xdr:rowOff>
    </xdr:to>
    <xdr:pic>
      <xdr:nvPicPr>
        <xdr:cNvPr id="20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155</xdr:row>
      <xdr:rowOff>228600</xdr:rowOff>
    </xdr:from>
    <xdr:to>
      <xdr:col>10</xdr:col>
      <xdr:colOff>260350</xdr:colOff>
      <xdr:row>155</xdr:row>
      <xdr:rowOff>447675</xdr:rowOff>
    </xdr:to>
    <xdr:pic>
      <xdr:nvPicPr>
        <xdr:cNvPr id="20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155</xdr:row>
      <xdr:rowOff>231775</xdr:rowOff>
    </xdr:from>
    <xdr:to>
      <xdr:col>10</xdr:col>
      <xdr:colOff>539750</xdr:colOff>
      <xdr:row>155</xdr:row>
      <xdr:rowOff>450850</xdr:rowOff>
    </xdr:to>
    <xdr:pic>
      <xdr:nvPicPr>
        <xdr:cNvPr id="20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155</xdr:row>
      <xdr:rowOff>228600</xdr:rowOff>
    </xdr:from>
    <xdr:to>
      <xdr:col>10</xdr:col>
      <xdr:colOff>260350</xdr:colOff>
      <xdr:row>155</xdr:row>
      <xdr:rowOff>447675</xdr:rowOff>
    </xdr:to>
    <xdr:pic>
      <xdr:nvPicPr>
        <xdr:cNvPr id="20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155</xdr:row>
      <xdr:rowOff>231775</xdr:rowOff>
    </xdr:from>
    <xdr:to>
      <xdr:col>10</xdr:col>
      <xdr:colOff>539750</xdr:colOff>
      <xdr:row>155</xdr:row>
      <xdr:rowOff>450850</xdr:rowOff>
    </xdr:to>
    <xdr:pic>
      <xdr:nvPicPr>
        <xdr:cNvPr id="20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158</xdr:row>
      <xdr:rowOff>228600</xdr:rowOff>
    </xdr:from>
    <xdr:to>
      <xdr:col>10</xdr:col>
      <xdr:colOff>260350</xdr:colOff>
      <xdr:row>158</xdr:row>
      <xdr:rowOff>447675</xdr:rowOff>
    </xdr:to>
    <xdr:pic>
      <xdr:nvPicPr>
        <xdr:cNvPr id="20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158</xdr:row>
      <xdr:rowOff>231775</xdr:rowOff>
    </xdr:from>
    <xdr:to>
      <xdr:col>10</xdr:col>
      <xdr:colOff>539750</xdr:colOff>
      <xdr:row>158</xdr:row>
      <xdr:rowOff>450850</xdr:rowOff>
    </xdr:to>
    <xdr:pic>
      <xdr:nvPicPr>
        <xdr:cNvPr id="20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158</xdr:row>
      <xdr:rowOff>228600</xdr:rowOff>
    </xdr:from>
    <xdr:to>
      <xdr:col>10</xdr:col>
      <xdr:colOff>260350</xdr:colOff>
      <xdr:row>158</xdr:row>
      <xdr:rowOff>447675</xdr:rowOff>
    </xdr:to>
    <xdr:pic>
      <xdr:nvPicPr>
        <xdr:cNvPr id="20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158</xdr:row>
      <xdr:rowOff>231775</xdr:rowOff>
    </xdr:from>
    <xdr:to>
      <xdr:col>10</xdr:col>
      <xdr:colOff>539750</xdr:colOff>
      <xdr:row>158</xdr:row>
      <xdr:rowOff>450850</xdr:rowOff>
    </xdr:to>
    <xdr:pic>
      <xdr:nvPicPr>
        <xdr:cNvPr id="20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158</xdr:row>
      <xdr:rowOff>228600</xdr:rowOff>
    </xdr:from>
    <xdr:to>
      <xdr:col>10</xdr:col>
      <xdr:colOff>260350</xdr:colOff>
      <xdr:row>158</xdr:row>
      <xdr:rowOff>447675</xdr:rowOff>
    </xdr:to>
    <xdr:pic>
      <xdr:nvPicPr>
        <xdr:cNvPr id="20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158</xdr:row>
      <xdr:rowOff>231775</xdr:rowOff>
    </xdr:from>
    <xdr:to>
      <xdr:col>10</xdr:col>
      <xdr:colOff>539750</xdr:colOff>
      <xdr:row>158</xdr:row>
      <xdr:rowOff>450850</xdr:rowOff>
    </xdr:to>
    <xdr:pic>
      <xdr:nvPicPr>
        <xdr:cNvPr id="20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158</xdr:row>
      <xdr:rowOff>228600</xdr:rowOff>
    </xdr:from>
    <xdr:to>
      <xdr:col>10</xdr:col>
      <xdr:colOff>260350</xdr:colOff>
      <xdr:row>158</xdr:row>
      <xdr:rowOff>447675</xdr:rowOff>
    </xdr:to>
    <xdr:pic>
      <xdr:nvPicPr>
        <xdr:cNvPr id="20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158</xdr:row>
      <xdr:rowOff>231775</xdr:rowOff>
    </xdr:from>
    <xdr:to>
      <xdr:col>10</xdr:col>
      <xdr:colOff>539750</xdr:colOff>
      <xdr:row>158</xdr:row>
      <xdr:rowOff>450850</xdr:rowOff>
    </xdr:to>
    <xdr:pic>
      <xdr:nvPicPr>
        <xdr:cNvPr id="20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161</xdr:row>
      <xdr:rowOff>228600</xdr:rowOff>
    </xdr:from>
    <xdr:to>
      <xdr:col>10</xdr:col>
      <xdr:colOff>260350</xdr:colOff>
      <xdr:row>161</xdr:row>
      <xdr:rowOff>447675</xdr:rowOff>
    </xdr:to>
    <xdr:pic>
      <xdr:nvPicPr>
        <xdr:cNvPr id="20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161</xdr:row>
      <xdr:rowOff>231775</xdr:rowOff>
    </xdr:from>
    <xdr:to>
      <xdr:col>10</xdr:col>
      <xdr:colOff>539750</xdr:colOff>
      <xdr:row>161</xdr:row>
      <xdr:rowOff>450850</xdr:rowOff>
    </xdr:to>
    <xdr:pic>
      <xdr:nvPicPr>
        <xdr:cNvPr id="20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161</xdr:row>
      <xdr:rowOff>228600</xdr:rowOff>
    </xdr:from>
    <xdr:to>
      <xdr:col>10</xdr:col>
      <xdr:colOff>260350</xdr:colOff>
      <xdr:row>161</xdr:row>
      <xdr:rowOff>447675</xdr:rowOff>
    </xdr:to>
    <xdr:pic>
      <xdr:nvPicPr>
        <xdr:cNvPr id="20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161</xdr:row>
      <xdr:rowOff>231775</xdr:rowOff>
    </xdr:from>
    <xdr:to>
      <xdr:col>10</xdr:col>
      <xdr:colOff>539750</xdr:colOff>
      <xdr:row>161</xdr:row>
      <xdr:rowOff>450850</xdr:rowOff>
    </xdr:to>
    <xdr:pic>
      <xdr:nvPicPr>
        <xdr:cNvPr id="20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161</xdr:row>
      <xdr:rowOff>228600</xdr:rowOff>
    </xdr:from>
    <xdr:to>
      <xdr:col>10</xdr:col>
      <xdr:colOff>260350</xdr:colOff>
      <xdr:row>161</xdr:row>
      <xdr:rowOff>447675</xdr:rowOff>
    </xdr:to>
    <xdr:pic>
      <xdr:nvPicPr>
        <xdr:cNvPr id="2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161</xdr:row>
      <xdr:rowOff>231775</xdr:rowOff>
    </xdr:from>
    <xdr:to>
      <xdr:col>10</xdr:col>
      <xdr:colOff>539750</xdr:colOff>
      <xdr:row>161</xdr:row>
      <xdr:rowOff>450850</xdr:rowOff>
    </xdr:to>
    <xdr:pic>
      <xdr:nvPicPr>
        <xdr:cNvPr id="2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161</xdr:row>
      <xdr:rowOff>228600</xdr:rowOff>
    </xdr:from>
    <xdr:to>
      <xdr:col>10</xdr:col>
      <xdr:colOff>260350</xdr:colOff>
      <xdr:row>161</xdr:row>
      <xdr:rowOff>447675</xdr:rowOff>
    </xdr:to>
    <xdr:pic>
      <xdr:nvPicPr>
        <xdr:cNvPr id="20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161</xdr:row>
      <xdr:rowOff>231775</xdr:rowOff>
    </xdr:from>
    <xdr:to>
      <xdr:col>10</xdr:col>
      <xdr:colOff>539750</xdr:colOff>
      <xdr:row>161</xdr:row>
      <xdr:rowOff>450850</xdr:rowOff>
    </xdr:to>
    <xdr:pic>
      <xdr:nvPicPr>
        <xdr:cNvPr id="20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164</xdr:row>
      <xdr:rowOff>228600</xdr:rowOff>
    </xdr:from>
    <xdr:to>
      <xdr:col>10</xdr:col>
      <xdr:colOff>260350</xdr:colOff>
      <xdr:row>164</xdr:row>
      <xdr:rowOff>447675</xdr:rowOff>
    </xdr:to>
    <xdr:pic>
      <xdr:nvPicPr>
        <xdr:cNvPr id="20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164</xdr:row>
      <xdr:rowOff>231775</xdr:rowOff>
    </xdr:from>
    <xdr:to>
      <xdr:col>10</xdr:col>
      <xdr:colOff>539750</xdr:colOff>
      <xdr:row>164</xdr:row>
      <xdr:rowOff>450850</xdr:rowOff>
    </xdr:to>
    <xdr:pic>
      <xdr:nvPicPr>
        <xdr:cNvPr id="20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164</xdr:row>
      <xdr:rowOff>228600</xdr:rowOff>
    </xdr:from>
    <xdr:to>
      <xdr:col>10</xdr:col>
      <xdr:colOff>260350</xdr:colOff>
      <xdr:row>164</xdr:row>
      <xdr:rowOff>447675</xdr:rowOff>
    </xdr:to>
    <xdr:pic>
      <xdr:nvPicPr>
        <xdr:cNvPr id="20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164</xdr:row>
      <xdr:rowOff>231775</xdr:rowOff>
    </xdr:from>
    <xdr:to>
      <xdr:col>10</xdr:col>
      <xdr:colOff>539750</xdr:colOff>
      <xdr:row>164</xdr:row>
      <xdr:rowOff>450850</xdr:rowOff>
    </xdr:to>
    <xdr:pic>
      <xdr:nvPicPr>
        <xdr:cNvPr id="20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164</xdr:row>
      <xdr:rowOff>228600</xdr:rowOff>
    </xdr:from>
    <xdr:to>
      <xdr:col>10</xdr:col>
      <xdr:colOff>260350</xdr:colOff>
      <xdr:row>164</xdr:row>
      <xdr:rowOff>447675</xdr:rowOff>
    </xdr:to>
    <xdr:pic>
      <xdr:nvPicPr>
        <xdr:cNvPr id="20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164</xdr:row>
      <xdr:rowOff>231775</xdr:rowOff>
    </xdr:from>
    <xdr:to>
      <xdr:col>10</xdr:col>
      <xdr:colOff>539750</xdr:colOff>
      <xdr:row>164</xdr:row>
      <xdr:rowOff>450850</xdr:rowOff>
    </xdr:to>
    <xdr:pic>
      <xdr:nvPicPr>
        <xdr:cNvPr id="20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164</xdr:row>
      <xdr:rowOff>228600</xdr:rowOff>
    </xdr:from>
    <xdr:to>
      <xdr:col>10</xdr:col>
      <xdr:colOff>260350</xdr:colOff>
      <xdr:row>164</xdr:row>
      <xdr:rowOff>447675</xdr:rowOff>
    </xdr:to>
    <xdr:pic>
      <xdr:nvPicPr>
        <xdr:cNvPr id="20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164</xdr:row>
      <xdr:rowOff>231775</xdr:rowOff>
    </xdr:from>
    <xdr:to>
      <xdr:col>10</xdr:col>
      <xdr:colOff>539750</xdr:colOff>
      <xdr:row>164</xdr:row>
      <xdr:rowOff>450850</xdr:rowOff>
    </xdr:to>
    <xdr:pic>
      <xdr:nvPicPr>
        <xdr:cNvPr id="20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168</xdr:row>
      <xdr:rowOff>228600</xdr:rowOff>
    </xdr:from>
    <xdr:to>
      <xdr:col>10</xdr:col>
      <xdr:colOff>260350</xdr:colOff>
      <xdr:row>168</xdr:row>
      <xdr:rowOff>447675</xdr:rowOff>
    </xdr:to>
    <xdr:pic>
      <xdr:nvPicPr>
        <xdr:cNvPr id="20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168</xdr:row>
      <xdr:rowOff>231775</xdr:rowOff>
    </xdr:from>
    <xdr:to>
      <xdr:col>10</xdr:col>
      <xdr:colOff>539750</xdr:colOff>
      <xdr:row>168</xdr:row>
      <xdr:rowOff>450850</xdr:rowOff>
    </xdr:to>
    <xdr:pic>
      <xdr:nvPicPr>
        <xdr:cNvPr id="20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168</xdr:row>
      <xdr:rowOff>228600</xdr:rowOff>
    </xdr:from>
    <xdr:to>
      <xdr:col>10</xdr:col>
      <xdr:colOff>260350</xdr:colOff>
      <xdr:row>168</xdr:row>
      <xdr:rowOff>447675</xdr:rowOff>
    </xdr:to>
    <xdr:pic>
      <xdr:nvPicPr>
        <xdr:cNvPr id="20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168</xdr:row>
      <xdr:rowOff>231775</xdr:rowOff>
    </xdr:from>
    <xdr:to>
      <xdr:col>10</xdr:col>
      <xdr:colOff>539750</xdr:colOff>
      <xdr:row>168</xdr:row>
      <xdr:rowOff>450850</xdr:rowOff>
    </xdr:to>
    <xdr:pic>
      <xdr:nvPicPr>
        <xdr:cNvPr id="20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168</xdr:row>
      <xdr:rowOff>228600</xdr:rowOff>
    </xdr:from>
    <xdr:to>
      <xdr:col>10</xdr:col>
      <xdr:colOff>260350</xdr:colOff>
      <xdr:row>168</xdr:row>
      <xdr:rowOff>447675</xdr:rowOff>
    </xdr:to>
    <xdr:pic>
      <xdr:nvPicPr>
        <xdr:cNvPr id="20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168</xdr:row>
      <xdr:rowOff>231775</xdr:rowOff>
    </xdr:from>
    <xdr:to>
      <xdr:col>10</xdr:col>
      <xdr:colOff>539750</xdr:colOff>
      <xdr:row>168</xdr:row>
      <xdr:rowOff>450850</xdr:rowOff>
    </xdr:to>
    <xdr:pic>
      <xdr:nvPicPr>
        <xdr:cNvPr id="20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168</xdr:row>
      <xdr:rowOff>228600</xdr:rowOff>
    </xdr:from>
    <xdr:to>
      <xdr:col>10</xdr:col>
      <xdr:colOff>260350</xdr:colOff>
      <xdr:row>168</xdr:row>
      <xdr:rowOff>447675</xdr:rowOff>
    </xdr:to>
    <xdr:pic>
      <xdr:nvPicPr>
        <xdr:cNvPr id="2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168</xdr:row>
      <xdr:rowOff>231775</xdr:rowOff>
    </xdr:from>
    <xdr:to>
      <xdr:col>10</xdr:col>
      <xdr:colOff>539750</xdr:colOff>
      <xdr:row>168</xdr:row>
      <xdr:rowOff>450850</xdr:rowOff>
    </xdr:to>
    <xdr:pic>
      <xdr:nvPicPr>
        <xdr:cNvPr id="20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171</xdr:row>
      <xdr:rowOff>228600</xdr:rowOff>
    </xdr:from>
    <xdr:to>
      <xdr:col>10</xdr:col>
      <xdr:colOff>260350</xdr:colOff>
      <xdr:row>171</xdr:row>
      <xdr:rowOff>447675</xdr:rowOff>
    </xdr:to>
    <xdr:pic>
      <xdr:nvPicPr>
        <xdr:cNvPr id="20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171</xdr:row>
      <xdr:rowOff>231775</xdr:rowOff>
    </xdr:from>
    <xdr:to>
      <xdr:col>10</xdr:col>
      <xdr:colOff>539750</xdr:colOff>
      <xdr:row>171</xdr:row>
      <xdr:rowOff>450850</xdr:rowOff>
    </xdr:to>
    <xdr:pic>
      <xdr:nvPicPr>
        <xdr:cNvPr id="20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171</xdr:row>
      <xdr:rowOff>228600</xdr:rowOff>
    </xdr:from>
    <xdr:to>
      <xdr:col>10</xdr:col>
      <xdr:colOff>260350</xdr:colOff>
      <xdr:row>171</xdr:row>
      <xdr:rowOff>447675</xdr:rowOff>
    </xdr:to>
    <xdr:pic>
      <xdr:nvPicPr>
        <xdr:cNvPr id="20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171</xdr:row>
      <xdr:rowOff>231775</xdr:rowOff>
    </xdr:from>
    <xdr:to>
      <xdr:col>10</xdr:col>
      <xdr:colOff>539750</xdr:colOff>
      <xdr:row>171</xdr:row>
      <xdr:rowOff>450850</xdr:rowOff>
    </xdr:to>
    <xdr:pic>
      <xdr:nvPicPr>
        <xdr:cNvPr id="20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171</xdr:row>
      <xdr:rowOff>228600</xdr:rowOff>
    </xdr:from>
    <xdr:to>
      <xdr:col>10</xdr:col>
      <xdr:colOff>260350</xdr:colOff>
      <xdr:row>171</xdr:row>
      <xdr:rowOff>447675</xdr:rowOff>
    </xdr:to>
    <xdr:pic>
      <xdr:nvPicPr>
        <xdr:cNvPr id="2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171</xdr:row>
      <xdr:rowOff>231775</xdr:rowOff>
    </xdr:from>
    <xdr:to>
      <xdr:col>10</xdr:col>
      <xdr:colOff>539750</xdr:colOff>
      <xdr:row>171</xdr:row>
      <xdr:rowOff>450850</xdr:rowOff>
    </xdr:to>
    <xdr:pic>
      <xdr:nvPicPr>
        <xdr:cNvPr id="20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171</xdr:row>
      <xdr:rowOff>228600</xdr:rowOff>
    </xdr:from>
    <xdr:to>
      <xdr:col>10</xdr:col>
      <xdr:colOff>260350</xdr:colOff>
      <xdr:row>171</xdr:row>
      <xdr:rowOff>447675</xdr:rowOff>
    </xdr:to>
    <xdr:pic>
      <xdr:nvPicPr>
        <xdr:cNvPr id="20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171</xdr:row>
      <xdr:rowOff>231775</xdr:rowOff>
    </xdr:from>
    <xdr:to>
      <xdr:col>10</xdr:col>
      <xdr:colOff>539750</xdr:colOff>
      <xdr:row>171</xdr:row>
      <xdr:rowOff>450850</xdr:rowOff>
    </xdr:to>
    <xdr:pic>
      <xdr:nvPicPr>
        <xdr:cNvPr id="20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174</xdr:row>
      <xdr:rowOff>228600</xdr:rowOff>
    </xdr:from>
    <xdr:to>
      <xdr:col>10</xdr:col>
      <xdr:colOff>260350</xdr:colOff>
      <xdr:row>174</xdr:row>
      <xdr:rowOff>447675</xdr:rowOff>
    </xdr:to>
    <xdr:pic>
      <xdr:nvPicPr>
        <xdr:cNvPr id="20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174</xdr:row>
      <xdr:rowOff>231775</xdr:rowOff>
    </xdr:from>
    <xdr:to>
      <xdr:col>10</xdr:col>
      <xdr:colOff>539750</xdr:colOff>
      <xdr:row>174</xdr:row>
      <xdr:rowOff>450850</xdr:rowOff>
    </xdr:to>
    <xdr:pic>
      <xdr:nvPicPr>
        <xdr:cNvPr id="20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174</xdr:row>
      <xdr:rowOff>228600</xdr:rowOff>
    </xdr:from>
    <xdr:to>
      <xdr:col>10</xdr:col>
      <xdr:colOff>260350</xdr:colOff>
      <xdr:row>174</xdr:row>
      <xdr:rowOff>447675</xdr:rowOff>
    </xdr:to>
    <xdr:pic>
      <xdr:nvPicPr>
        <xdr:cNvPr id="20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174</xdr:row>
      <xdr:rowOff>231775</xdr:rowOff>
    </xdr:from>
    <xdr:to>
      <xdr:col>10</xdr:col>
      <xdr:colOff>539750</xdr:colOff>
      <xdr:row>174</xdr:row>
      <xdr:rowOff>450850</xdr:rowOff>
    </xdr:to>
    <xdr:pic>
      <xdr:nvPicPr>
        <xdr:cNvPr id="20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174</xdr:row>
      <xdr:rowOff>228600</xdr:rowOff>
    </xdr:from>
    <xdr:to>
      <xdr:col>10</xdr:col>
      <xdr:colOff>260350</xdr:colOff>
      <xdr:row>174</xdr:row>
      <xdr:rowOff>447675</xdr:rowOff>
    </xdr:to>
    <xdr:pic>
      <xdr:nvPicPr>
        <xdr:cNvPr id="20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174</xdr:row>
      <xdr:rowOff>231775</xdr:rowOff>
    </xdr:from>
    <xdr:to>
      <xdr:col>10</xdr:col>
      <xdr:colOff>539750</xdr:colOff>
      <xdr:row>174</xdr:row>
      <xdr:rowOff>450850</xdr:rowOff>
    </xdr:to>
    <xdr:pic>
      <xdr:nvPicPr>
        <xdr:cNvPr id="20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174</xdr:row>
      <xdr:rowOff>228600</xdr:rowOff>
    </xdr:from>
    <xdr:to>
      <xdr:col>10</xdr:col>
      <xdr:colOff>260350</xdr:colOff>
      <xdr:row>174</xdr:row>
      <xdr:rowOff>447675</xdr:rowOff>
    </xdr:to>
    <xdr:pic>
      <xdr:nvPicPr>
        <xdr:cNvPr id="20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174</xdr:row>
      <xdr:rowOff>231775</xdr:rowOff>
    </xdr:from>
    <xdr:to>
      <xdr:col>10</xdr:col>
      <xdr:colOff>539750</xdr:colOff>
      <xdr:row>174</xdr:row>
      <xdr:rowOff>450850</xdr:rowOff>
    </xdr:to>
    <xdr:pic>
      <xdr:nvPicPr>
        <xdr:cNvPr id="20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177</xdr:row>
      <xdr:rowOff>228600</xdr:rowOff>
    </xdr:from>
    <xdr:to>
      <xdr:col>10</xdr:col>
      <xdr:colOff>260350</xdr:colOff>
      <xdr:row>177</xdr:row>
      <xdr:rowOff>447675</xdr:rowOff>
    </xdr:to>
    <xdr:pic>
      <xdr:nvPicPr>
        <xdr:cNvPr id="20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177</xdr:row>
      <xdr:rowOff>231775</xdr:rowOff>
    </xdr:from>
    <xdr:to>
      <xdr:col>10</xdr:col>
      <xdr:colOff>539750</xdr:colOff>
      <xdr:row>177</xdr:row>
      <xdr:rowOff>450850</xdr:rowOff>
    </xdr:to>
    <xdr:pic>
      <xdr:nvPicPr>
        <xdr:cNvPr id="20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177</xdr:row>
      <xdr:rowOff>228600</xdr:rowOff>
    </xdr:from>
    <xdr:to>
      <xdr:col>10</xdr:col>
      <xdr:colOff>260350</xdr:colOff>
      <xdr:row>177</xdr:row>
      <xdr:rowOff>447675</xdr:rowOff>
    </xdr:to>
    <xdr:pic>
      <xdr:nvPicPr>
        <xdr:cNvPr id="20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177</xdr:row>
      <xdr:rowOff>231775</xdr:rowOff>
    </xdr:from>
    <xdr:to>
      <xdr:col>10</xdr:col>
      <xdr:colOff>539750</xdr:colOff>
      <xdr:row>177</xdr:row>
      <xdr:rowOff>450850</xdr:rowOff>
    </xdr:to>
    <xdr:pic>
      <xdr:nvPicPr>
        <xdr:cNvPr id="20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177</xdr:row>
      <xdr:rowOff>228600</xdr:rowOff>
    </xdr:from>
    <xdr:to>
      <xdr:col>10</xdr:col>
      <xdr:colOff>260350</xdr:colOff>
      <xdr:row>177</xdr:row>
      <xdr:rowOff>447675</xdr:rowOff>
    </xdr:to>
    <xdr:pic>
      <xdr:nvPicPr>
        <xdr:cNvPr id="20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177</xdr:row>
      <xdr:rowOff>231775</xdr:rowOff>
    </xdr:from>
    <xdr:to>
      <xdr:col>10</xdr:col>
      <xdr:colOff>539750</xdr:colOff>
      <xdr:row>177</xdr:row>
      <xdr:rowOff>450850</xdr:rowOff>
    </xdr:to>
    <xdr:pic>
      <xdr:nvPicPr>
        <xdr:cNvPr id="20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177</xdr:row>
      <xdr:rowOff>228600</xdr:rowOff>
    </xdr:from>
    <xdr:to>
      <xdr:col>10</xdr:col>
      <xdr:colOff>260350</xdr:colOff>
      <xdr:row>177</xdr:row>
      <xdr:rowOff>447675</xdr:rowOff>
    </xdr:to>
    <xdr:pic>
      <xdr:nvPicPr>
        <xdr:cNvPr id="20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177</xdr:row>
      <xdr:rowOff>231775</xdr:rowOff>
    </xdr:from>
    <xdr:to>
      <xdr:col>10</xdr:col>
      <xdr:colOff>539750</xdr:colOff>
      <xdr:row>177</xdr:row>
      <xdr:rowOff>450850</xdr:rowOff>
    </xdr:to>
    <xdr:pic>
      <xdr:nvPicPr>
        <xdr:cNvPr id="20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180</xdr:row>
      <xdr:rowOff>228600</xdr:rowOff>
    </xdr:from>
    <xdr:to>
      <xdr:col>10</xdr:col>
      <xdr:colOff>260350</xdr:colOff>
      <xdr:row>180</xdr:row>
      <xdr:rowOff>447675</xdr:rowOff>
    </xdr:to>
    <xdr:pic>
      <xdr:nvPicPr>
        <xdr:cNvPr id="20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180</xdr:row>
      <xdr:rowOff>231775</xdr:rowOff>
    </xdr:from>
    <xdr:to>
      <xdr:col>10</xdr:col>
      <xdr:colOff>539750</xdr:colOff>
      <xdr:row>180</xdr:row>
      <xdr:rowOff>450850</xdr:rowOff>
    </xdr:to>
    <xdr:pic>
      <xdr:nvPicPr>
        <xdr:cNvPr id="20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180</xdr:row>
      <xdr:rowOff>228600</xdr:rowOff>
    </xdr:from>
    <xdr:to>
      <xdr:col>10</xdr:col>
      <xdr:colOff>260350</xdr:colOff>
      <xdr:row>180</xdr:row>
      <xdr:rowOff>447675</xdr:rowOff>
    </xdr:to>
    <xdr:pic>
      <xdr:nvPicPr>
        <xdr:cNvPr id="20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180</xdr:row>
      <xdr:rowOff>231775</xdr:rowOff>
    </xdr:from>
    <xdr:to>
      <xdr:col>10</xdr:col>
      <xdr:colOff>539750</xdr:colOff>
      <xdr:row>180</xdr:row>
      <xdr:rowOff>450850</xdr:rowOff>
    </xdr:to>
    <xdr:pic>
      <xdr:nvPicPr>
        <xdr:cNvPr id="20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180</xdr:row>
      <xdr:rowOff>228600</xdr:rowOff>
    </xdr:from>
    <xdr:to>
      <xdr:col>10</xdr:col>
      <xdr:colOff>260350</xdr:colOff>
      <xdr:row>180</xdr:row>
      <xdr:rowOff>447675</xdr:rowOff>
    </xdr:to>
    <xdr:pic>
      <xdr:nvPicPr>
        <xdr:cNvPr id="2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180</xdr:row>
      <xdr:rowOff>231775</xdr:rowOff>
    </xdr:from>
    <xdr:to>
      <xdr:col>10</xdr:col>
      <xdr:colOff>539750</xdr:colOff>
      <xdr:row>180</xdr:row>
      <xdr:rowOff>450850</xdr:rowOff>
    </xdr:to>
    <xdr:pic>
      <xdr:nvPicPr>
        <xdr:cNvPr id="20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180</xdr:row>
      <xdr:rowOff>228600</xdr:rowOff>
    </xdr:from>
    <xdr:to>
      <xdr:col>10</xdr:col>
      <xdr:colOff>260350</xdr:colOff>
      <xdr:row>180</xdr:row>
      <xdr:rowOff>447675</xdr:rowOff>
    </xdr:to>
    <xdr:pic>
      <xdr:nvPicPr>
        <xdr:cNvPr id="20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180</xdr:row>
      <xdr:rowOff>231775</xdr:rowOff>
    </xdr:from>
    <xdr:to>
      <xdr:col>10</xdr:col>
      <xdr:colOff>539750</xdr:colOff>
      <xdr:row>180</xdr:row>
      <xdr:rowOff>450850</xdr:rowOff>
    </xdr:to>
    <xdr:pic>
      <xdr:nvPicPr>
        <xdr:cNvPr id="20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183</xdr:row>
      <xdr:rowOff>228600</xdr:rowOff>
    </xdr:from>
    <xdr:to>
      <xdr:col>10</xdr:col>
      <xdr:colOff>260350</xdr:colOff>
      <xdr:row>183</xdr:row>
      <xdr:rowOff>447675</xdr:rowOff>
    </xdr:to>
    <xdr:pic>
      <xdr:nvPicPr>
        <xdr:cNvPr id="20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183</xdr:row>
      <xdr:rowOff>231775</xdr:rowOff>
    </xdr:from>
    <xdr:to>
      <xdr:col>10</xdr:col>
      <xdr:colOff>539750</xdr:colOff>
      <xdr:row>183</xdr:row>
      <xdr:rowOff>450850</xdr:rowOff>
    </xdr:to>
    <xdr:pic>
      <xdr:nvPicPr>
        <xdr:cNvPr id="20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183</xdr:row>
      <xdr:rowOff>228600</xdr:rowOff>
    </xdr:from>
    <xdr:to>
      <xdr:col>10</xdr:col>
      <xdr:colOff>260350</xdr:colOff>
      <xdr:row>183</xdr:row>
      <xdr:rowOff>447675</xdr:rowOff>
    </xdr:to>
    <xdr:pic>
      <xdr:nvPicPr>
        <xdr:cNvPr id="20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183</xdr:row>
      <xdr:rowOff>231775</xdr:rowOff>
    </xdr:from>
    <xdr:to>
      <xdr:col>10</xdr:col>
      <xdr:colOff>539750</xdr:colOff>
      <xdr:row>183</xdr:row>
      <xdr:rowOff>450850</xdr:rowOff>
    </xdr:to>
    <xdr:pic>
      <xdr:nvPicPr>
        <xdr:cNvPr id="20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183</xdr:row>
      <xdr:rowOff>228600</xdr:rowOff>
    </xdr:from>
    <xdr:to>
      <xdr:col>10</xdr:col>
      <xdr:colOff>260350</xdr:colOff>
      <xdr:row>183</xdr:row>
      <xdr:rowOff>447675</xdr:rowOff>
    </xdr:to>
    <xdr:pic>
      <xdr:nvPicPr>
        <xdr:cNvPr id="20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183</xdr:row>
      <xdr:rowOff>231775</xdr:rowOff>
    </xdr:from>
    <xdr:to>
      <xdr:col>10</xdr:col>
      <xdr:colOff>539750</xdr:colOff>
      <xdr:row>183</xdr:row>
      <xdr:rowOff>450850</xdr:rowOff>
    </xdr:to>
    <xdr:pic>
      <xdr:nvPicPr>
        <xdr:cNvPr id="20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183</xdr:row>
      <xdr:rowOff>228600</xdr:rowOff>
    </xdr:from>
    <xdr:to>
      <xdr:col>10</xdr:col>
      <xdr:colOff>260350</xdr:colOff>
      <xdr:row>183</xdr:row>
      <xdr:rowOff>447675</xdr:rowOff>
    </xdr:to>
    <xdr:pic>
      <xdr:nvPicPr>
        <xdr:cNvPr id="20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183</xdr:row>
      <xdr:rowOff>231775</xdr:rowOff>
    </xdr:from>
    <xdr:to>
      <xdr:col>10</xdr:col>
      <xdr:colOff>539750</xdr:colOff>
      <xdr:row>183</xdr:row>
      <xdr:rowOff>450850</xdr:rowOff>
    </xdr:to>
    <xdr:pic>
      <xdr:nvPicPr>
        <xdr:cNvPr id="20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186</xdr:row>
      <xdr:rowOff>228600</xdr:rowOff>
    </xdr:from>
    <xdr:to>
      <xdr:col>10</xdr:col>
      <xdr:colOff>260350</xdr:colOff>
      <xdr:row>186</xdr:row>
      <xdr:rowOff>447675</xdr:rowOff>
    </xdr:to>
    <xdr:pic>
      <xdr:nvPicPr>
        <xdr:cNvPr id="20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186</xdr:row>
      <xdr:rowOff>231775</xdr:rowOff>
    </xdr:from>
    <xdr:to>
      <xdr:col>10</xdr:col>
      <xdr:colOff>539750</xdr:colOff>
      <xdr:row>186</xdr:row>
      <xdr:rowOff>450850</xdr:rowOff>
    </xdr:to>
    <xdr:pic>
      <xdr:nvPicPr>
        <xdr:cNvPr id="20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186</xdr:row>
      <xdr:rowOff>228600</xdr:rowOff>
    </xdr:from>
    <xdr:to>
      <xdr:col>10</xdr:col>
      <xdr:colOff>260350</xdr:colOff>
      <xdr:row>186</xdr:row>
      <xdr:rowOff>447675</xdr:rowOff>
    </xdr:to>
    <xdr:pic>
      <xdr:nvPicPr>
        <xdr:cNvPr id="20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186</xdr:row>
      <xdr:rowOff>231775</xdr:rowOff>
    </xdr:from>
    <xdr:to>
      <xdr:col>10</xdr:col>
      <xdr:colOff>539750</xdr:colOff>
      <xdr:row>186</xdr:row>
      <xdr:rowOff>450850</xdr:rowOff>
    </xdr:to>
    <xdr:pic>
      <xdr:nvPicPr>
        <xdr:cNvPr id="20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186</xdr:row>
      <xdr:rowOff>228600</xdr:rowOff>
    </xdr:from>
    <xdr:to>
      <xdr:col>10</xdr:col>
      <xdr:colOff>260350</xdr:colOff>
      <xdr:row>186</xdr:row>
      <xdr:rowOff>447675</xdr:rowOff>
    </xdr:to>
    <xdr:pic>
      <xdr:nvPicPr>
        <xdr:cNvPr id="20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186</xdr:row>
      <xdr:rowOff>231775</xdr:rowOff>
    </xdr:from>
    <xdr:to>
      <xdr:col>10</xdr:col>
      <xdr:colOff>539750</xdr:colOff>
      <xdr:row>186</xdr:row>
      <xdr:rowOff>450850</xdr:rowOff>
    </xdr:to>
    <xdr:pic>
      <xdr:nvPicPr>
        <xdr:cNvPr id="20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186</xdr:row>
      <xdr:rowOff>228600</xdr:rowOff>
    </xdr:from>
    <xdr:to>
      <xdr:col>10</xdr:col>
      <xdr:colOff>260350</xdr:colOff>
      <xdr:row>186</xdr:row>
      <xdr:rowOff>447675</xdr:rowOff>
    </xdr:to>
    <xdr:pic>
      <xdr:nvPicPr>
        <xdr:cNvPr id="21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186</xdr:row>
      <xdr:rowOff>231775</xdr:rowOff>
    </xdr:from>
    <xdr:to>
      <xdr:col>10</xdr:col>
      <xdr:colOff>539750</xdr:colOff>
      <xdr:row>186</xdr:row>
      <xdr:rowOff>450850</xdr:rowOff>
    </xdr:to>
    <xdr:pic>
      <xdr:nvPicPr>
        <xdr:cNvPr id="21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189</xdr:row>
      <xdr:rowOff>228600</xdr:rowOff>
    </xdr:from>
    <xdr:to>
      <xdr:col>10</xdr:col>
      <xdr:colOff>260350</xdr:colOff>
      <xdr:row>189</xdr:row>
      <xdr:rowOff>447675</xdr:rowOff>
    </xdr:to>
    <xdr:pic>
      <xdr:nvPicPr>
        <xdr:cNvPr id="21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189</xdr:row>
      <xdr:rowOff>231775</xdr:rowOff>
    </xdr:from>
    <xdr:to>
      <xdr:col>10</xdr:col>
      <xdr:colOff>539750</xdr:colOff>
      <xdr:row>189</xdr:row>
      <xdr:rowOff>450850</xdr:rowOff>
    </xdr:to>
    <xdr:pic>
      <xdr:nvPicPr>
        <xdr:cNvPr id="21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189</xdr:row>
      <xdr:rowOff>228600</xdr:rowOff>
    </xdr:from>
    <xdr:to>
      <xdr:col>10</xdr:col>
      <xdr:colOff>260350</xdr:colOff>
      <xdr:row>189</xdr:row>
      <xdr:rowOff>447675</xdr:rowOff>
    </xdr:to>
    <xdr:pic>
      <xdr:nvPicPr>
        <xdr:cNvPr id="21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189</xdr:row>
      <xdr:rowOff>231775</xdr:rowOff>
    </xdr:from>
    <xdr:to>
      <xdr:col>10</xdr:col>
      <xdr:colOff>539750</xdr:colOff>
      <xdr:row>189</xdr:row>
      <xdr:rowOff>450850</xdr:rowOff>
    </xdr:to>
    <xdr:pic>
      <xdr:nvPicPr>
        <xdr:cNvPr id="21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189</xdr:row>
      <xdr:rowOff>228600</xdr:rowOff>
    </xdr:from>
    <xdr:to>
      <xdr:col>10</xdr:col>
      <xdr:colOff>260350</xdr:colOff>
      <xdr:row>189</xdr:row>
      <xdr:rowOff>447675</xdr:rowOff>
    </xdr:to>
    <xdr:pic>
      <xdr:nvPicPr>
        <xdr:cNvPr id="2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189</xdr:row>
      <xdr:rowOff>231775</xdr:rowOff>
    </xdr:from>
    <xdr:to>
      <xdr:col>10</xdr:col>
      <xdr:colOff>539750</xdr:colOff>
      <xdr:row>189</xdr:row>
      <xdr:rowOff>450850</xdr:rowOff>
    </xdr:to>
    <xdr:pic>
      <xdr:nvPicPr>
        <xdr:cNvPr id="21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189</xdr:row>
      <xdr:rowOff>228600</xdr:rowOff>
    </xdr:from>
    <xdr:to>
      <xdr:col>10</xdr:col>
      <xdr:colOff>260350</xdr:colOff>
      <xdr:row>189</xdr:row>
      <xdr:rowOff>447675</xdr:rowOff>
    </xdr:to>
    <xdr:pic>
      <xdr:nvPicPr>
        <xdr:cNvPr id="21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189</xdr:row>
      <xdr:rowOff>231775</xdr:rowOff>
    </xdr:from>
    <xdr:to>
      <xdr:col>10</xdr:col>
      <xdr:colOff>539750</xdr:colOff>
      <xdr:row>189</xdr:row>
      <xdr:rowOff>450850</xdr:rowOff>
    </xdr:to>
    <xdr:pic>
      <xdr:nvPicPr>
        <xdr:cNvPr id="21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192</xdr:row>
      <xdr:rowOff>228600</xdr:rowOff>
    </xdr:from>
    <xdr:to>
      <xdr:col>10</xdr:col>
      <xdr:colOff>260350</xdr:colOff>
      <xdr:row>192</xdr:row>
      <xdr:rowOff>447675</xdr:rowOff>
    </xdr:to>
    <xdr:pic>
      <xdr:nvPicPr>
        <xdr:cNvPr id="21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192</xdr:row>
      <xdr:rowOff>231775</xdr:rowOff>
    </xdr:from>
    <xdr:to>
      <xdr:col>10</xdr:col>
      <xdr:colOff>539750</xdr:colOff>
      <xdr:row>192</xdr:row>
      <xdr:rowOff>450850</xdr:rowOff>
    </xdr:to>
    <xdr:pic>
      <xdr:nvPicPr>
        <xdr:cNvPr id="21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192</xdr:row>
      <xdr:rowOff>228600</xdr:rowOff>
    </xdr:from>
    <xdr:to>
      <xdr:col>10</xdr:col>
      <xdr:colOff>260350</xdr:colOff>
      <xdr:row>192</xdr:row>
      <xdr:rowOff>447675</xdr:rowOff>
    </xdr:to>
    <xdr:pic>
      <xdr:nvPicPr>
        <xdr:cNvPr id="21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192</xdr:row>
      <xdr:rowOff>231775</xdr:rowOff>
    </xdr:from>
    <xdr:to>
      <xdr:col>10</xdr:col>
      <xdr:colOff>539750</xdr:colOff>
      <xdr:row>192</xdr:row>
      <xdr:rowOff>450850</xdr:rowOff>
    </xdr:to>
    <xdr:pic>
      <xdr:nvPicPr>
        <xdr:cNvPr id="21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192</xdr:row>
      <xdr:rowOff>228600</xdr:rowOff>
    </xdr:from>
    <xdr:to>
      <xdr:col>10</xdr:col>
      <xdr:colOff>260350</xdr:colOff>
      <xdr:row>192</xdr:row>
      <xdr:rowOff>447675</xdr:rowOff>
    </xdr:to>
    <xdr:pic>
      <xdr:nvPicPr>
        <xdr:cNvPr id="21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192</xdr:row>
      <xdr:rowOff>231775</xdr:rowOff>
    </xdr:from>
    <xdr:to>
      <xdr:col>10</xdr:col>
      <xdr:colOff>539750</xdr:colOff>
      <xdr:row>192</xdr:row>
      <xdr:rowOff>450850</xdr:rowOff>
    </xdr:to>
    <xdr:pic>
      <xdr:nvPicPr>
        <xdr:cNvPr id="21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192</xdr:row>
      <xdr:rowOff>228600</xdr:rowOff>
    </xdr:from>
    <xdr:to>
      <xdr:col>10</xdr:col>
      <xdr:colOff>260350</xdr:colOff>
      <xdr:row>192</xdr:row>
      <xdr:rowOff>447675</xdr:rowOff>
    </xdr:to>
    <xdr:pic>
      <xdr:nvPicPr>
        <xdr:cNvPr id="21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192</xdr:row>
      <xdr:rowOff>231775</xdr:rowOff>
    </xdr:from>
    <xdr:to>
      <xdr:col>10</xdr:col>
      <xdr:colOff>539750</xdr:colOff>
      <xdr:row>192</xdr:row>
      <xdr:rowOff>450850</xdr:rowOff>
    </xdr:to>
    <xdr:pic>
      <xdr:nvPicPr>
        <xdr:cNvPr id="21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195</xdr:row>
      <xdr:rowOff>228600</xdr:rowOff>
    </xdr:from>
    <xdr:to>
      <xdr:col>10</xdr:col>
      <xdr:colOff>260350</xdr:colOff>
      <xdr:row>195</xdr:row>
      <xdr:rowOff>447675</xdr:rowOff>
    </xdr:to>
    <xdr:pic>
      <xdr:nvPicPr>
        <xdr:cNvPr id="21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195</xdr:row>
      <xdr:rowOff>231775</xdr:rowOff>
    </xdr:from>
    <xdr:to>
      <xdr:col>10</xdr:col>
      <xdr:colOff>539750</xdr:colOff>
      <xdr:row>195</xdr:row>
      <xdr:rowOff>450850</xdr:rowOff>
    </xdr:to>
    <xdr:pic>
      <xdr:nvPicPr>
        <xdr:cNvPr id="21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195</xdr:row>
      <xdr:rowOff>228600</xdr:rowOff>
    </xdr:from>
    <xdr:to>
      <xdr:col>10</xdr:col>
      <xdr:colOff>260350</xdr:colOff>
      <xdr:row>195</xdr:row>
      <xdr:rowOff>447675</xdr:rowOff>
    </xdr:to>
    <xdr:pic>
      <xdr:nvPicPr>
        <xdr:cNvPr id="21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195</xdr:row>
      <xdr:rowOff>231775</xdr:rowOff>
    </xdr:from>
    <xdr:to>
      <xdr:col>10</xdr:col>
      <xdr:colOff>539750</xdr:colOff>
      <xdr:row>195</xdr:row>
      <xdr:rowOff>450850</xdr:rowOff>
    </xdr:to>
    <xdr:pic>
      <xdr:nvPicPr>
        <xdr:cNvPr id="21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195</xdr:row>
      <xdr:rowOff>228600</xdr:rowOff>
    </xdr:from>
    <xdr:to>
      <xdr:col>10</xdr:col>
      <xdr:colOff>260350</xdr:colOff>
      <xdr:row>195</xdr:row>
      <xdr:rowOff>447675</xdr:rowOff>
    </xdr:to>
    <xdr:pic>
      <xdr:nvPicPr>
        <xdr:cNvPr id="21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195</xdr:row>
      <xdr:rowOff>231775</xdr:rowOff>
    </xdr:from>
    <xdr:to>
      <xdr:col>10</xdr:col>
      <xdr:colOff>539750</xdr:colOff>
      <xdr:row>195</xdr:row>
      <xdr:rowOff>450850</xdr:rowOff>
    </xdr:to>
    <xdr:pic>
      <xdr:nvPicPr>
        <xdr:cNvPr id="21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195</xdr:row>
      <xdr:rowOff>228600</xdr:rowOff>
    </xdr:from>
    <xdr:to>
      <xdr:col>10</xdr:col>
      <xdr:colOff>260350</xdr:colOff>
      <xdr:row>195</xdr:row>
      <xdr:rowOff>447675</xdr:rowOff>
    </xdr:to>
    <xdr:pic>
      <xdr:nvPicPr>
        <xdr:cNvPr id="21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195</xdr:row>
      <xdr:rowOff>231775</xdr:rowOff>
    </xdr:from>
    <xdr:to>
      <xdr:col>10</xdr:col>
      <xdr:colOff>539750</xdr:colOff>
      <xdr:row>195</xdr:row>
      <xdr:rowOff>450850</xdr:rowOff>
    </xdr:to>
    <xdr:pic>
      <xdr:nvPicPr>
        <xdr:cNvPr id="21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198</xdr:row>
      <xdr:rowOff>228600</xdr:rowOff>
    </xdr:from>
    <xdr:to>
      <xdr:col>10</xdr:col>
      <xdr:colOff>260350</xdr:colOff>
      <xdr:row>198</xdr:row>
      <xdr:rowOff>447675</xdr:rowOff>
    </xdr:to>
    <xdr:pic>
      <xdr:nvPicPr>
        <xdr:cNvPr id="21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198</xdr:row>
      <xdr:rowOff>231775</xdr:rowOff>
    </xdr:from>
    <xdr:to>
      <xdr:col>10</xdr:col>
      <xdr:colOff>539750</xdr:colOff>
      <xdr:row>198</xdr:row>
      <xdr:rowOff>450850</xdr:rowOff>
    </xdr:to>
    <xdr:pic>
      <xdr:nvPicPr>
        <xdr:cNvPr id="21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198</xdr:row>
      <xdr:rowOff>228600</xdr:rowOff>
    </xdr:from>
    <xdr:to>
      <xdr:col>10</xdr:col>
      <xdr:colOff>260350</xdr:colOff>
      <xdr:row>198</xdr:row>
      <xdr:rowOff>447675</xdr:rowOff>
    </xdr:to>
    <xdr:pic>
      <xdr:nvPicPr>
        <xdr:cNvPr id="21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198</xdr:row>
      <xdr:rowOff>231775</xdr:rowOff>
    </xdr:from>
    <xdr:to>
      <xdr:col>10</xdr:col>
      <xdr:colOff>539750</xdr:colOff>
      <xdr:row>198</xdr:row>
      <xdr:rowOff>450850</xdr:rowOff>
    </xdr:to>
    <xdr:pic>
      <xdr:nvPicPr>
        <xdr:cNvPr id="21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198</xdr:row>
      <xdr:rowOff>228600</xdr:rowOff>
    </xdr:from>
    <xdr:to>
      <xdr:col>10</xdr:col>
      <xdr:colOff>260350</xdr:colOff>
      <xdr:row>198</xdr:row>
      <xdr:rowOff>447675</xdr:rowOff>
    </xdr:to>
    <xdr:pic>
      <xdr:nvPicPr>
        <xdr:cNvPr id="2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198</xdr:row>
      <xdr:rowOff>231775</xdr:rowOff>
    </xdr:from>
    <xdr:to>
      <xdr:col>10</xdr:col>
      <xdr:colOff>539750</xdr:colOff>
      <xdr:row>198</xdr:row>
      <xdr:rowOff>450850</xdr:rowOff>
    </xdr:to>
    <xdr:pic>
      <xdr:nvPicPr>
        <xdr:cNvPr id="21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198</xdr:row>
      <xdr:rowOff>228600</xdr:rowOff>
    </xdr:from>
    <xdr:to>
      <xdr:col>10</xdr:col>
      <xdr:colOff>260350</xdr:colOff>
      <xdr:row>198</xdr:row>
      <xdr:rowOff>447675</xdr:rowOff>
    </xdr:to>
    <xdr:pic>
      <xdr:nvPicPr>
        <xdr:cNvPr id="21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198</xdr:row>
      <xdr:rowOff>231775</xdr:rowOff>
    </xdr:from>
    <xdr:to>
      <xdr:col>10</xdr:col>
      <xdr:colOff>539750</xdr:colOff>
      <xdr:row>198</xdr:row>
      <xdr:rowOff>450850</xdr:rowOff>
    </xdr:to>
    <xdr:pic>
      <xdr:nvPicPr>
        <xdr:cNvPr id="21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201</xdr:row>
      <xdr:rowOff>228600</xdr:rowOff>
    </xdr:from>
    <xdr:to>
      <xdr:col>10</xdr:col>
      <xdr:colOff>260350</xdr:colOff>
      <xdr:row>201</xdr:row>
      <xdr:rowOff>447675</xdr:rowOff>
    </xdr:to>
    <xdr:pic>
      <xdr:nvPicPr>
        <xdr:cNvPr id="21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201</xdr:row>
      <xdr:rowOff>231775</xdr:rowOff>
    </xdr:from>
    <xdr:to>
      <xdr:col>10</xdr:col>
      <xdr:colOff>539750</xdr:colOff>
      <xdr:row>201</xdr:row>
      <xdr:rowOff>450850</xdr:rowOff>
    </xdr:to>
    <xdr:pic>
      <xdr:nvPicPr>
        <xdr:cNvPr id="21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201</xdr:row>
      <xdr:rowOff>228600</xdr:rowOff>
    </xdr:from>
    <xdr:to>
      <xdr:col>10</xdr:col>
      <xdr:colOff>260350</xdr:colOff>
      <xdr:row>201</xdr:row>
      <xdr:rowOff>447675</xdr:rowOff>
    </xdr:to>
    <xdr:pic>
      <xdr:nvPicPr>
        <xdr:cNvPr id="21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201</xdr:row>
      <xdr:rowOff>231775</xdr:rowOff>
    </xdr:from>
    <xdr:to>
      <xdr:col>10</xdr:col>
      <xdr:colOff>539750</xdr:colOff>
      <xdr:row>201</xdr:row>
      <xdr:rowOff>450850</xdr:rowOff>
    </xdr:to>
    <xdr:pic>
      <xdr:nvPicPr>
        <xdr:cNvPr id="21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201</xdr:row>
      <xdr:rowOff>228600</xdr:rowOff>
    </xdr:from>
    <xdr:to>
      <xdr:col>10</xdr:col>
      <xdr:colOff>260350</xdr:colOff>
      <xdr:row>201</xdr:row>
      <xdr:rowOff>447675</xdr:rowOff>
    </xdr:to>
    <xdr:pic>
      <xdr:nvPicPr>
        <xdr:cNvPr id="21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201</xdr:row>
      <xdr:rowOff>231775</xdr:rowOff>
    </xdr:from>
    <xdr:to>
      <xdr:col>10</xdr:col>
      <xdr:colOff>539750</xdr:colOff>
      <xdr:row>201</xdr:row>
      <xdr:rowOff>450850</xdr:rowOff>
    </xdr:to>
    <xdr:pic>
      <xdr:nvPicPr>
        <xdr:cNvPr id="21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201</xdr:row>
      <xdr:rowOff>228600</xdr:rowOff>
    </xdr:from>
    <xdr:to>
      <xdr:col>10</xdr:col>
      <xdr:colOff>260350</xdr:colOff>
      <xdr:row>201</xdr:row>
      <xdr:rowOff>447675</xdr:rowOff>
    </xdr:to>
    <xdr:pic>
      <xdr:nvPicPr>
        <xdr:cNvPr id="21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201</xdr:row>
      <xdr:rowOff>231775</xdr:rowOff>
    </xdr:from>
    <xdr:to>
      <xdr:col>10</xdr:col>
      <xdr:colOff>539750</xdr:colOff>
      <xdr:row>201</xdr:row>
      <xdr:rowOff>450850</xdr:rowOff>
    </xdr:to>
    <xdr:pic>
      <xdr:nvPicPr>
        <xdr:cNvPr id="21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205</xdr:row>
      <xdr:rowOff>228600</xdr:rowOff>
    </xdr:from>
    <xdr:to>
      <xdr:col>10</xdr:col>
      <xdr:colOff>260350</xdr:colOff>
      <xdr:row>205</xdr:row>
      <xdr:rowOff>447675</xdr:rowOff>
    </xdr:to>
    <xdr:pic>
      <xdr:nvPicPr>
        <xdr:cNvPr id="21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205</xdr:row>
      <xdr:rowOff>231775</xdr:rowOff>
    </xdr:from>
    <xdr:to>
      <xdr:col>10</xdr:col>
      <xdr:colOff>539750</xdr:colOff>
      <xdr:row>205</xdr:row>
      <xdr:rowOff>450850</xdr:rowOff>
    </xdr:to>
    <xdr:pic>
      <xdr:nvPicPr>
        <xdr:cNvPr id="21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205</xdr:row>
      <xdr:rowOff>228600</xdr:rowOff>
    </xdr:from>
    <xdr:to>
      <xdr:col>10</xdr:col>
      <xdr:colOff>260350</xdr:colOff>
      <xdr:row>205</xdr:row>
      <xdr:rowOff>447675</xdr:rowOff>
    </xdr:to>
    <xdr:pic>
      <xdr:nvPicPr>
        <xdr:cNvPr id="21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205</xdr:row>
      <xdr:rowOff>231775</xdr:rowOff>
    </xdr:from>
    <xdr:to>
      <xdr:col>10</xdr:col>
      <xdr:colOff>539750</xdr:colOff>
      <xdr:row>205</xdr:row>
      <xdr:rowOff>450850</xdr:rowOff>
    </xdr:to>
    <xdr:pic>
      <xdr:nvPicPr>
        <xdr:cNvPr id="21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205</xdr:row>
      <xdr:rowOff>228600</xdr:rowOff>
    </xdr:from>
    <xdr:to>
      <xdr:col>10</xdr:col>
      <xdr:colOff>260350</xdr:colOff>
      <xdr:row>205</xdr:row>
      <xdr:rowOff>447675</xdr:rowOff>
    </xdr:to>
    <xdr:pic>
      <xdr:nvPicPr>
        <xdr:cNvPr id="21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205</xdr:row>
      <xdr:rowOff>231775</xdr:rowOff>
    </xdr:from>
    <xdr:to>
      <xdr:col>10</xdr:col>
      <xdr:colOff>539750</xdr:colOff>
      <xdr:row>205</xdr:row>
      <xdr:rowOff>450850</xdr:rowOff>
    </xdr:to>
    <xdr:pic>
      <xdr:nvPicPr>
        <xdr:cNvPr id="21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205</xdr:row>
      <xdr:rowOff>228600</xdr:rowOff>
    </xdr:from>
    <xdr:to>
      <xdr:col>10</xdr:col>
      <xdr:colOff>260350</xdr:colOff>
      <xdr:row>205</xdr:row>
      <xdr:rowOff>447675</xdr:rowOff>
    </xdr:to>
    <xdr:pic>
      <xdr:nvPicPr>
        <xdr:cNvPr id="21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205</xdr:row>
      <xdr:rowOff>231775</xdr:rowOff>
    </xdr:from>
    <xdr:to>
      <xdr:col>10</xdr:col>
      <xdr:colOff>539750</xdr:colOff>
      <xdr:row>205</xdr:row>
      <xdr:rowOff>450850</xdr:rowOff>
    </xdr:to>
    <xdr:pic>
      <xdr:nvPicPr>
        <xdr:cNvPr id="21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208</xdr:row>
      <xdr:rowOff>228600</xdr:rowOff>
    </xdr:from>
    <xdr:to>
      <xdr:col>10</xdr:col>
      <xdr:colOff>260350</xdr:colOff>
      <xdr:row>208</xdr:row>
      <xdr:rowOff>447675</xdr:rowOff>
    </xdr:to>
    <xdr:pic>
      <xdr:nvPicPr>
        <xdr:cNvPr id="21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208</xdr:row>
      <xdr:rowOff>231775</xdr:rowOff>
    </xdr:from>
    <xdr:to>
      <xdr:col>10</xdr:col>
      <xdr:colOff>539750</xdr:colOff>
      <xdr:row>208</xdr:row>
      <xdr:rowOff>450850</xdr:rowOff>
    </xdr:to>
    <xdr:pic>
      <xdr:nvPicPr>
        <xdr:cNvPr id="21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208</xdr:row>
      <xdr:rowOff>228600</xdr:rowOff>
    </xdr:from>
    <xdr:to>
      <xdr:col>10</xdr:col>
      <xdr:colOff>260350</xdr:colOff>
      <xdr:row>208</xdr:row>
      <xdr:rowOff>447675</xdr:rowOff>
    </xdr:to>
    <xdr:pic>
      <xdr:nvPicPr>
        <xdr:cNvPr id="21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208</xdr:row>
      <xdr:rowOff>231775</xdr:rowOff>
    </xdr:from>
    <xdr:to>
      <xdr:col>10</xdr:col>
      <xdr:colOff>539750</xdr:colOff>
      <xdr:row>208</xdr:row>
      <xdr:rowOff>450850</xdr:rowOff>
    </xdr:to>
    <xdr:pic>
      <xdr:nvPicPr>
        <xdr:cNvPr id="21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208</xdr:row>
      <xdr:rowOff>228600</xdr:rowOff>
    </xdr:from>
    <xdr:to>
      <xdr:col>10</xdr:col>
      <xdr:colOff>260350</xdr:colOff>
      <xdr:row>208</xdr:row>
      <xdr:rowOff>447675</xdr:rowOff>
    </xdr:to>
    <xdr:pic>
      <xdr:nvPicPr>
        <xdr:cNvPr id="21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208</xdr:row>
      <xdr:rowOff>231775</xdr:rowOff>
    </xdr:from>
    <xdr:to>
      <xdr:col>10</xdr:col>
      <xdr:colOff>539750</xdr:colOff>
      <xdr:row>208</xdr:row>
      <xdr:rowOff>450850</xdr:rowOff>
    </xdr:to>
    <xdr:pic>
      <xdr:nvPicPr>
        <xdr:cNvPr id="21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208</xdr:row>
      <xdr:rowOff>228600</xdr:rowOff>
    </xdr:from>
    <xdr:to>
      <xdr:col>10</xdr:col>
      <xdr:colOff>260350</xdr:colOff>
      <xdr:row>208</xdr:row>
      <xdr:rowOff>447675</xdr:rowOff>
    </xdr:to>
    <xdr:pic>
      <xdr:nvPicPr>
        <xdr:cNvPr id="21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208</xdr:row>
      <xdr:rowOff>231775</xdr:rowOff>
    </xdr:from>
    <xdr:to>
      <xdr:col>10</xdr:col>
      <xdr:colOff>539750</xdr:colOff>
      <xdr:row>208</xdr:row>
      <xdr:rowOff>450850</xdr:rowOff>
    </xdr:to>
    <xdr:pic>
      <xdr:nvPicPr>
        <xdr:cNvPr id="21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211</xdr:row>
      <xdr:rowOff>228600</xdr:rowOff>
    </xdr:from>
    <xdr:to>
      <xdr:col>10</xdr:col>
      <xdr:colOff>260350</xdr:colOff>
      <xdr:row>211</xdr:row>
      <xdr:rowOff>447675</xdr:rowOff>
    </xdr:to>
    <xdr:pic>
      <xdr:nvPicPr>
        <xdr:cNvPr id="21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211</xdr:row>
      <xdr:rowOff>231775</xdr:rowOff>
    </xdr:from>
    <xdr:to>
      <xdr:col>10</xdr:col>
      <xdr:colOff>539750</xdr:colOff>
      <xdr:row>211</xdr:row>
      <xdr:rowOff>450850</xdr:rowOff>
    </xdr:to>
    <xdr:pic>
      <xdr:nvPicPr>
        <xdr:cNvPr id="21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211</xdr:row>
      <xdr:rowOff>228600</xdr:rowOff>
    </xdr:from>
    <xdr:to>
      <xdr:col>10</xdr:col>
      <xdr:colOff>260350</xdr:colOff>
      <xdr:row>211</xdr:row>
      <xdr:rowOff>447675</xdr:rowOff>
    </xdr:to>
    <xdr:pic>
      <xdr:nvPicPr>
        <xdr:cNvPr id="21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211</xdr:row>
      <xdr:rowOff>231775</xdr:rowOff>
    </xdr:from>
    <xdr:to>
      <xdr:col>10</xdr:col>
      <xdr:colOff>539750</xdr:colOff>
      <xdr:row>211</xdr:row>
      <xdr:rowOff>450850</xdr:rowOff>
    </xdr:to>
    <xdr:pic>
      <xdr:nvPicPr>
        <xdr:cNvPr id="21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211</xdr:row>
      <xdr:rowOff>228600</xdr:rowOff>
    </xdr:from>
    <xdr:to>
      <xdr:col>10</xdr:col>
      <xdr:colOff>260350</xdr:colOff>
      <xdr:row>211</xdr:row>
      <xdr:rowOff>447675</xdr:rowOff>
    </xdr:to>
    <xdr:pic>
      <xdr:nvPicPr>
        <xdr:cNvPr id="21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211</xdr:row>
      <xdr:rowOff>231775</xdr:rowOff>
    </xdr:from>
    <xdr:to>
      <xdr:col>10</xdr:col>
      <xdr:colOff>539750</xdr:colOff>
      <xdr:row>211</xdr:row>
      <xdr:rowOff>450850</xdr:rowOff>
    </xdr:to>
    <xdr:pic>
      <xdr:nvPicPr>
        <xdr:cNvPr id="21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211</xdr:row>
      <xdr:rowOff>228600</xdr:rowOff>
    </xdr:from>
    <xdr:to>
      <xdr:col>10</xdr:col>
      <xdr:colOff>260350</xdr:colOff>
      <xdr:row>211</xdr:row>
      <xdr:rowOff>447675</xdr:rowOff>
    </xdr:to>
    <xdr:pic>
      <xdr:nvPicPr>
        <xdr:cNvPr id="21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211</xdr:row>
      <xdr:rowOff>231775</xdr:rowOff>
    </xdr:from>
    <xdr:to>
      <xdr:col>10</xdr:col>
      <xdr:colOff>539750</xdr:colOff>
      <xdr:row>211</xdr:row>
      <xdr:rowOff>450850</xdr:rowOff>
    </xdr:to>
    <xdr:pic>
      <xdr:nvPicPr>
        <xdr:cNvPr id="21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214</xdr:row>
      <xdr:rowOff>228600</xdr:rowOff>
    </xdr:from>
    <xdr:to>
      <xdr:col>10</xdr:col>
      <xdr:colOff>260350</xdr:colOff>
      <xdr:row>214</xdr:row>
      <xdr:rowOff>447675</xdr:rowOff>
    </xdr:to>
    <xdr:pic>
      <xdr:nvPicPr>
        <xdr:cNvPr id="21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214</xdr:row>
      <xdr:rowOff>231775</xdr:rowOff>
    </xdr:from>
    <xdr:to>
      <xdr:col>10</xdr:col>
      <xdr:colOff>539750</xdr:colOff>
      <xdr:row>214</xdr:row>
      <xdr:rowOff>450850</xdr:rowOff>
    </xdr:to>
    <xdr:pic>
      <xdr:nvPicPr>
        <xdr:cNvPr id="21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214</xdr:row>
      <xdr:rowOff>228600</xdr:rowOff>
    </xdr:from>
    <xdr:to>
      <xdr:col>10</xdr:col>
      <xdr:colOff>260350</xdr:colOff>
      <xdr:row>214</xdr:row>
      <xdr:rowOff>447675</xdr:rowOff>
    </xdr:to>
    <xdr:pic>
      <xdr:nvPicPr>
        <xdr:cNvPr id="21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214</xdr:row>
      <xdr:rowOff>231775</xdr:rowOff>
    </xdr:from>
    <xdr:to>
      <xdr:col>10</xdr:col>
      <xdr:colOff>539750</xdr:colOff>
      <xdr:row>214</xdr:row>
      <xdr:rowOff>450850</xdr:rowOff>
    </xdr:to>
    <xdr:pic>
      <xdr:nvPicPr>
        <xdr:cNvPr id="21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214</xdr:row>
      <xdr:rowOff>228600</xdr:rowOff>
    </xdr:from>
    <xdr:to>
      <xdr:col>10</xdr:col>
      <xdr:colOff>260350</xdr:colOff>
      <xdr:row>214</xdr:row>
      <xdr:rowOff>447675</xdr:rowOff>
    </xdr:to>
    <xdr:pic>
      <xdr:nvPicPr>
        <xdr:cNvPr id="21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214</xdr:row>
      <xdr:rowOff>231775</xdr:rowOff>
    </xdr:from>
    <xdr:to>
      <xdr:col>10</xdr:col>
      <xdr:colOff>539750</xdr:colOff>
      <xdr:row>214</xdr:row>
      <xdr:rowOff>450850</xdr:rowOff>
    </xdr:to>
    <xdr:pic>
      <xdr:nvPicPr>
        <xdr:cNvPr id="21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214</xdr:row>
      <xdr:rowOff>228600</xdr:rowOff>
    </xdr:from>
    <xdr:to>
      <xdr:col>10</xdr:col>
      <xdr:colOff>260350</xdr:colOff>
      <xdr:row>214</xdr:row>
      <xdr:rowOff>447675</xdr:rowOff>
    </xdr:to>
    <xdr:pic>
      <xdr:nvPicPr>
        <xdr:cNvPr id="21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214</xdr:row>
      <xdr:rowOff>231775</xdr:rowOff>
    </xdr:from>
    <xdr:to>
      <xdr:col>10</xdr:col>
      <xdr:colOff>539750</xdr:colOff>
      <xdr:row>214</xdr:row>
      <xdr:rowOff>450850</xdr:rowOff>
    </xdr:to>
    <xdr:pic>
      <xdr:nvPicPr>
        <xdr:cNvPr id="21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217</xdr:row>
      <xdr:rowOff>228600</xdr:rowOff>
    </xdr:from>
    <xdr:to>
      <xdr:col>10</xdr:col>
      <xdr:colOff>260350</xdr:colOff>
      <xdr:row>217</xdr:row>
      <xdr:rowOff>447675</xdr:rowOff>
    </xdr:to>
    <xdr:pic>
      <xdr:nvPicPr>
        <xdr:cNvPr id="21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217</xdr:row>
      <xdr:rowOff>231775</xdr:rowOff>
    </xdr:from>
    <xdr:to>
      <xdr:col>10</xdr:col>
      <xdr:colOff>539750</xdr:colOff>
      <xdr:row>217</xdr:row>
      <xdr:rowOff>450850</xdr:rowOff>
    </xdr:to>
    <xdr:pic>
      <xdr:nvPicPr>
        <xdr:cNvPr id="21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217</xdr:row>
      <xdr:rowOff>228600</xdr:rowOff>
    </xdr:from>
    <xdr:to>
      <xdr:col>10</xdr:col>
      <xdr:colOff>260350</xdr:colOff>
      <xdr:row>217</xdr:row>
      <xdr:rowOff>447675</xdr:rowOff>
    </xdr:to>
    <xdr:pic>
      <xdr:nvPicPr>
        <xdr:cNvPr id="21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217</xdr:row>
      <xdr:rowOff>231775</xdr:rowOff>
    </xdr:from>
    <xdr:to>
      <xdr:col>10</xdr:col>
      <xdr:colOff>539750</xdr:colOff>
      <xdr:row>217</xdr:row>
      <xdr:rowOff>450850</xdr:rowOff>
    </xdr:to>
    <xdr:pic>
      <xdr:nvPicPr>
        <xdr:cNvPr id="21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217</xdr:row>
      <xdr:rowOff>228600</xdr:rowOff>
    </xdr:from>
    <xdr:to>
      <xdr:col>10</xdr:col>
      <xdr:colOff>260350</xdr:colOff>
      <xdr:row>217</xdr:row>
      <xdr:rowOff>447675</xdr:rowOff>
    </xdr:to>
    <xdr:pic>
      <xdr:nvPicPr>
        <xdr:cNvPr id="21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217</xdr:row>
      <xdr:rowOff>231775</xdr:rowOff>
    </xdr:from>
    <xdr:to>
      <xdr:col>10</xdr:col>
      <xdr:colOff>539750</xdr:colOff>
      <xdr:row>217</xdr:row>
      <xdr:rowOff>450850</xdr:rowOff>
    </xdr:to>
    <xdr:pic>
      <xdr:nvPicPr>
        <xdr:cNvPr id="21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217</xdr:row>
      <xdr:rowOff>228600</xdr:rowOff>
    </xdr:from>
    <xdr:to>
      <xdr:col>10</xdr:col>
      <xdr:colOff>260350</xdr:colOff>
      <xdr:row>217</xdr:row>
      <xdr:rowOff>447675</xdr:rowOff>
    </xdr:to>
    <xdr:pic>
      <xdr:nvPicPr>
        <xdr:cNvPr id="21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217</xdr:row>
      <xdr:rowOff>231775</xdr:rowOff>
    </xdr:from>
    <xdr:to>
      <xdr:col>10</xdr:col>
      <xdr:colOff>539750</xdr:colOff>
      <xdr:row>217</xdr:row>
      <xdr:rowOff>450850</xdr:rowOff>
    </xdr:to>
    <xdr:pic>
      <xdr:nvPicPr>
        <xdr:cNvPr id="21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220</xdr:row>
      <xdr:rowOff>228600</xdr:rowOff>
    </xdr:from>
    <xdr:to>
      <xdr:col>10</xdr:col>
      <xdr:colOff>260350</xdr:colOff>
      <xdr:row>220</xdr:row>
      <xdr:rowOff>447675</xdr:rowOff>
    </xdr:to>
    <xdr:pic>
      <xdr:nvPicPr>
        <xdr:cNvPr id="21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220</xdr:row>
      <xdr:rowOff>231775</xdr:rowOff>
    </xdr:from>
    <xdr:to>
      <xdr:col>10</xdr:col>
      <xdr:colOff>539750</xdr:colOff>
      <xdr:row>220</xdr:row>
      <xdr:rowOff>450850</xdr:rowOff>
    </xdr:to>
    <xdr:pic>
      <xdr:nvPicPr>
        <xdr:cNvPr id="21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220</xdr:row>
      <xdr:rowOff>228600</xdr:rowOff>
    </xdr:from>
    <xdr:to>
      <xdr:col>10</xdr:col>
      <xdr:colOff>260350</xdr:colOff>
      <xdr:row>220</xdr:row>
      <xdr:rowOff>447675</xdr:rowOff>
    </xdr:to>
    <xdr:pic>
      <xdr:nvPicPr>
        <xdr:cNvPr id="21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220</xdr:row>
      <xdr:rowOff>231775</xdr:rowOff>
    </xdr:from>
    <xdr:to>
      <xdr:col>10</xdr:col>
      <xdr:colOff>539750</xdr:colOff>
      <xdr:row>220</xdr:row>
      <xdr:rowOff>450850</xdr:rowOff>
    </xdr:to>
    <xdr:pic>
      <xdr:nvPicPr>
        <xdr:cNvPr id="21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220</xdr:row>
      <xdr:rowOff>228600</xdr:rowOff>
    </xdr:from>
    <xdr:to>
      <xdr:col>10</xdr:col>
      <xdr:colOff>260350</xdr:colOff>
      <xdr:row>220</xdr:row>
      <xdr:rowOff>447675</xdr:rowOff>
    </xdr:to>
    <xdr:pic>
      <xdr:nvPicPr>
        <xdr:cNvPr id="21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220</xdr:row>
      <xdr:rowOff>231775</xdr:rowOff>
    </xdr:from>
    <xdr:to>
      <xdr:col>10</xdr:col>
      <xdr:colOff>539750</xdr:colOff>
      <xdr:row>220</xdr:row>
      <xdr:rowOff>450850</xdr:rowOff>
    </xdr:to>
    <xdr:pic>
      <xdr:nvPicPr>
        <xdr:cNvPr id="21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220</xdr:row>
      <xdr:rowOff>228600</xdr:rowOff>
    </xdr:from>
    <xdr:to>
      <xdr:col>10</xdr:col>
      <xdr:colOff>260350</xdr:colOff>
      <xdr:row>220</xdr:row>
      <xdr:rowOff>447675</xdr:rowOff>
    </xdr:to>
    <xdr:pic>
      <xdr:nvPicPr>
        <xdr:cNvPr id="21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220</xdr:row>
      <xdr:rowOff>231775</xdr:rowOff>
    </xdr:from>
    <xdr:to>
      <xdr:col>10</xdr:col>
      <xdr:colOff>539750</xdr:colOff>
      <xdr:row>220</xdr:row>
      <xdr:rowOff>450850</xdr:rowOff>
    </xdr:to>
    <xdr:pic>
      <xdr:nvPicPr>
        <xdr:cNvPr id="21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224</xdr:row>
      <xdr:rowOff>228600</xdr:rowOff>
    </xdr:from>
    <xdr:to>
      <xdr:col>10</xdr:col>
      <xdr:colOff>260350</xdr:colOff>
      <xdr:row>224</xdr:row>
      <xdr:rowOff>447675</xdr:rowOff>
    </xdr:to>
    <xdr:pic>
      <xdr:nvPicPr>
        <xdr:cNvPr id="21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224</xdr:row>
      <xdr:rowOff>231775</xdr:rowOff>
    </xdr:from>
    <xdr:to>
      <xdr:col>10</xdr:col>
      <xdr:colOff>539750</xdr:colOff>
      <xdr:row>224</xdr:row>
      <xdr:rowOff>450850</xdr:rowOff>
    </xdr:to>
    <xdr:pic>
      <xdr:nvPicPr>
        <xdr:cNvPr id="21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224</xdr:row>
      <xdr:rowOff>228600</xdr:rowOff>
    </xdr:from>
    <xdr:to>
      <xdr:col>10</xdr:col>
      <xdr:colOff>260350</xdr:colOff>
      <xdr:row>224</xdr:row>
      <xdr:rowOff>447675</xdr:rowOff>
    </xdr:to>
    <xdr:pic>
      <xdr:nvPicPr>
        <xdr:cNvPr id="21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224</xdr:row>
      <xdr:rowOff>231775</xdr:rowOff>
    </xdr:from>
    <xdr:to>
      <xdr:col>10</xdr:col>
      <xdr:colOff>539750</xdr:colOff>
      <xdr:row>224</xdr:row>
      <xdr:rowOff>450850</xdr:rowOff>
    </xdr:to>
    <xdr:pic>
      <xdr:nvPicPr>
        <xdr:cNvPr id="21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224</xdr:row>
      <xdr:rowOff>228600</xdr:rowOff>
    </xdr:from>
    <xdr:to>
      <xdr:col>10</xdr:col>
      <xdr:colOff>260350</xdr:colOff>
      <xdr:row>224</xdr:row>
      <xdr:rowOff>447675</xdr:rowOff>
    </xdr:to>
    <xdr:pic>
      <xdr:nvPicPr>
        <xdr:cNvPr id="21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224</xdr:row>
      <xdr:rowOff>231775</xdr:rowOff>
    </xdr:from>
    <xdr:to>
      <xdr:col>10</xdr:col>
      <xdr:colOff>539750</xdr:colOff>
      <xdr:row>224</xdr:row>
      <xdr:rowOff>450850</xdr:rowOff>
    </xdr:to>
    <xdr:pic>
      <xdr:nvPicPr>
        <xdr:cNvPr id="21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224</xdr:row>
      <xdr:rowOff>228600</xdr:rowOff>
    </xdr:from>
    <xdr:to>
      <xdr:col>10</xdr:col>
      <xdr:colOff>260350</xdr:colOff>
      <xdr:row>224</xdr:row>
      <xdr:rowOff>447675</xdr:rowOff>
    </xdr:to>
    <xdr:pic>
      <xdr:nvPicPr>
        <xdr:cNvPr id="21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224</xdr:row>
      <xdr:rowOff>231775</xdr:rowOff>
    </xdr:from>
    <xdr:to>
      <xdr:col>10</xdr:col>
      <xdr:colOff>539750</xdr:colOff>
      <xdr:row>224</xdr:row>
      <xdr:rowOff>450850</xdr:rowOff>
    </xdr:to>
    <xdr:pic>
      <xdr:nvPicPr>
        <xdr:cNvPr id="21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227</xdr:row>
      <xdr:rowOff>228600</xdr:rowOff>
    </xdr:from>
    <xdr:to>
      <xdr:col>10</xdr:col>
      <xdr:colOff>260350</xdr:colOff>
      <xdr:row>227</xdr:row>
      <xdr:rowOff>447675</xdr:rowOff>
    </xdr:to>
    <xdr:pic>
      <xdr:nvPicPr>
        <xdr:cNvPr id="21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227</xdr:row>
      <xdr:rowOff>231775</xdr:rowOff>
    </xdr:from>
    <xdr:to>
      <xdr:col>10</xdr:col>
      <xdr:colOff>539750</xdr:colOff>
      <xdr:row>227</xdr:row>
      <xdr:rowOff>450850</xdr:rowOff>
    </xdr:to>
    <xdr:pic>
      <xdr:nvPicPr>
        <xdr:cNvPr id="21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227</xdr:row>
      <xdr:rowOff>228600</xdr:rowOff>
    </xdr:from>
    <xdr:to>
      <xdr:col>10</xdr:col>
      <xdr:colOff>260350</xdr:colOff>
      <xdr:row>227</xdr:row>
      <xdr:rowOff>447675</xdr:rowOff>
    </xdr:to>
    <xdr:pic>
      <xdr:nvPicPr>
        <xdr:cNvPr id="22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227</xdr:row>
      <xdr:rowOff>231775</xdr:rowOff>
    </xdr:from>
    <xdr:to>
      <xdr:col>10</xdr:col>
      <xdr:colOff>539750</xdr:colOff>
      <xdr:row>227</xdr:row>
      <xdr:rowOff>450850</xdr:rowOff>
    </xdr:to>
    <xdr:pic>
      <xdr:nvPicPr>
        <xdr:cNvPr id="22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227</xdr:row>
      <xdr:rowOff>228600</xdr:rowOff>
    </xdr:from>
    <xdr:to>
      <xdr:col>10</xdr:col>
      <xdr:colOff>260350</xdr:colOff>
      <xdr:row>227</xdr:row>
      <xdr:rowOff>447675</xdr:rowOff>
    </xdr:to>
    <xdr:pic>
      <xdr:nvPicPr>
        <xdr:cNvPr id="22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227</xdr:row>
      <xdr:rowOff>231775</xdr:rowOff>
    </xdr:from>
    <xdr:to>
      <xdr:col>10</xdr:col>
      <xdr:colOff>539750</xdr:colOff>
      <xdr:row>227</xdr:row>
      <xdr:rowOff>450850</xdr:rowOff>
    </xdr:to>
    <xdr:pic>
      <xdr:nvPicPr>
        <xdr:cNvPr id="22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227</xdr:row>
      <xdr:rowOff>228600</xdr:rowOff>
    </xdr:from>
    <xdr:to>
      <xdr:col>10</xdr:col>
      <xdr:colOff>260350</xdr:colOff>
      <xdr:row>227</xdr:row>
      <xdr:rowOff>447675</xdr:rowOff>
    </xdr:to>
    <xdr:pic>
      <xdr:nvPicPr>
        <xdr:cNvPr id="22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227</xdr:row>
      <xdr:rowOff>231775</xdr:rowOff>
    </xdr:from>
    <xdr:to>
      <xdr:col>10</xdr:col>
      <xdr:colOff>539750</xdr:colOff>
      <xdr:row>227</xdr:row>
      <xdr:rowOff>450850</xdr:rowOff>
    </xdr:to>
    <xdr:pic>
      <xdr:nvPicPr>
        <xdr:cNvPr id="22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230</xdr:row>
      <xdr:rowOff>228600</xdr:rowOff>
    </xdr:from>
    <xdr:to>
      <xdr:col>10</xdr:col>
      <xdr:colOff>260350</xdr:colOff>
      <xdr:row>230</xdr:row>
      <xdr:rowOff>447675</xdr:rowOff>
    </xdr:to>
    <xdr:pic>
      <xdr:nvPicPr>
        <xdr:cNvPr id="22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230</xdr:row>
      <xdr:rowOff>231775</xdr:rowOff>
    </xdr:from>
    <xdr:to>
      <xdr:col>10</xdr:col>
      <xdr:colOff>539750</xdr:colOff>
      <xdr:row>230</xdr:row>
      <xdr:rowOff>450850</xdr:rowOff>
    </xdr:to>
    <xdr:pic>
      <xdr:nvPicPr>
        <xdr:cNvPr id="22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230</xdr:row>
      <xdr:rowOff>228600</xdr:rowOff>
    </xdr:from>
    <xdr:to>
      <xdr:col>10</xdr:col>
      <xdr:colOff>260350</xdr:colOff>
      <xdr:row>230</xdr:row>
      <xdr:rowOff>447675</xdr:rowOff>
    </xdr:to>
    <xdr:pic>
      <xdr:nvPicPr>
        <xdr:cNvPr id="22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230</xdr:row>
      <xdr:rowOff>231775</xdr:rowOff>
    </xdr:from>
    <xdr:to>
      <xdr:col>10</xdr:col>
      <xdr:colOff>539750</xdr:colOff>
      <xdr:row>230</xdr:row>
      <xdr:rowOff>450850</xdr:rowOff>
    </xdr:to>
    <xdr:pic>
      <xdr:nvPicPr>
        <xdr:cNvPr id="22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230</xdr:row>
      <xdr:rowOff>228600</xdr:rowOff>
    </xdr:from>
    <xdr:to>
      <xdr:col>10</xdr:col>
      <xdr:colOff>260350</xdr:colOff>
      <xdr:row>230</xdr:row>
      <xdr:rowOff>447675</xdr:rowOff>
    </xdr:to>
    <xdr:pic>
      <xdr:nvPicPr>
        <xdr:cNvPr id="22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230</xdr:row>
      <xdr:rowOff>231775</xdr:rowOff>
    </xdr:from>
    <xdr:to>
      <xdr:col>10</xdr:col>
      <xdr:colOff>539750</xdr:colOff>
      <xdr:row>230</xdr:row>
      <xdr:rowOff>450850</xdr:rowOff>
    </xdr:to>
    <xdr:pic>
      <xdr:nvPicPr>
        <xdr:cNvPr id="22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230</xdr:row>
      <xdr:rowOff>228600</xdr:rowOff>
    </xdr:from>
    <xdr:to>
      <xdr:col>10</xdr:col>
      <xdr:colOff>260350</xdr:colOff>
      <xdr:row>230</xdr:row>
      <xdr:rowOff>447675</xdr:rowOff>
    </xdr:to>
    <xdr:pic>
      <xdr:nvPicPr>
        <xdr:cNvPr id="22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230</xdr:row>
      <xdr:rowOff>231775</xdr:rowOff>
    </xdr:from>
    <xdr:to>
      <xdr:col>10</xdr:col>
      <xdr:colOff>539750</xdr:colOff>
      <xdr:row>230</xdr:row>
      <xdr:rowOff>450850</xdr:rowOff>
    </xdr:to>
    <xdr:pic>
      <xdr:nvPicPr>
        <xdr:cNvPr id="22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233</xdr:row>
      <xdr:rowOff>228600</xdr:rowOff>
    </xdr:from>
    <xdr:to>
      <xdr:col>10</xdr:col>
      <xdr:colOff>260350</xdr:colOff>
      <xdr:row>233</xdr:row>
      <xdr:rowOff>447675</xdr:rowOff>
    </xdr:to>
    <xdr:pic>
      <xdr:nvPicPr>
        <xdr:cNvPr id="22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233</xdr:row>
      <xdr:rowOff>231775</xdr:rowOff>
    </xdr:from>
    <xdr:to>
      <xdr:col>10</xdr:col>
      <xdr:colOff>539750</xdr:colOff>
      <xdr:row>233</xdr:row>
      <xdr:rowOff>450850</xdr:rowOff>
    </xdr:to>
    <xdr:pic>
      <xdr:nvPicPr>
        <xdr:cNvPr id="22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233</xdr:row>
      <xdr:rowOff>228600</xdr:rowOff>
    </xdr:from>
    <xdr:to>
      <xdr:col>10</xdr:col>
      <xdr:colOff>260350</xdr:colOff>
      <xdr:row>233</xdr:row>
      <xdr:rowOff>447675</xdr:rowOff>
    </xdr:to>
    <xdr:pic>
      <xdr:nvPicPr>
        <xdr:cNvPr id="22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233</xdr:row>
      <xdr:rowOff>231775</xdr:rowOff>
    </xdr:from>
    <xdr:to>
      <xdr:col>10</xdr:col>
      <xdr:colOff>539750</xdr:colOff>
      <xdr:row>233</xdr:row>
      <xdr:rowOff>450850</xdr:rowOff>
    </xdr:to>
    <xdr:pic>
      <xdr:nvPicPr>
        <xdr:cNvPr id="22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233</xdr:row>
      <xdr:rowOff>228600</xdr:rowOff>
    </xdr:from>
    <xdr:to>
      <xdr:col>10</xdr:col>
      <xdr:colOff>260350</xdr:colOff>
      <xdr:row>233</xdr:row>
      <xdr:rowOff>447675</xdr:rowOff>
    </xdr:to>
    <xdr:pic>
      <xdr:nvPicPr>
        <xdr:cNvPr id="22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233</xdr:row>
      <xdr:rowOff>231775</xdr:rowOff>
    </xdr:from>
    <xdr:to>
      <xdr:col>10</xdr:col>
      <xdr:colOff>539750</xdr:colOff>
      <xdr:row>233</xdr:row>
      <xdr:rowOff>450850</xdr:rowOff>
    </xdr:to>
    <xdr:pic>
      <xdr:nvPicPr>
        <xdr:cNvPr id="22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233</xdr:row>
      <xdr:rowOff>228600</xdr:rowOff>
    </xdr:from>
    <xdr:to>
      <xdr:col>10</xdr:col>
      <xdr:colOff>260350</xdr:colOff>
      <xdr:row>233</xdr:row>
      <xdr:rowOff>447675</xdr:rowOff>
    </xdr:to>
    <xdr:pic>
      <xdr:nvPicPr>
        <xdr:cNvPr id="22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233</xdr:row>
      <xdr:rowOff>231775</xdr:rowOff>
    </xdr:from>
    <xdr:to>
      <xdr:col>10</xdr:col>
      <xdr:colOff>539750</xdr:colOff>
      <xdr:row>233</xdr:row>
      <xdr:rowOff>450850</xdr:rowOff>
    </xdr:to>
    <xdr:pic>
      <xdr:nvPicPr>
        <xdr:cNvPr id="22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237</xdr:row>
      <xdr:rowOff>228600</xdr:rowOff>
    </xdr:from>
    <xdr:to>
      <xdr:col>10</xdr:col>
      <xdr:colOff>260350</xdr:colOff>
      <xdr:row>237</xdr:row>
      <xdr:rowOff>447675</xdr:rowOff>
    </xdr:to>
    <xdr:pic>
      <xdr:nvPicPr>
        <xdr:cNvPr id="22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237</xdr:row>
      <xdr:rowOff>231775</xdr:rowOff>
    </xdr:from>
    <xdr:to>
      <xdr:col>10</xdr:col>
      <xdr:colOff>539750</xdr:colOff>
      <xdr:row>237</xdr:row>
      <xdr:rowOff>450850</xdr:rowOff>
    </xdr:to>
    <xdr:pic>
      <xdr:nvPicPr>
        <xdr:cNvPr id="22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237</xdr:row>
      <xdr:rowOff>228600</xdr:rowOff>
    </xdr:from>
    <xdr:to>
      <xdr:col>10</xdr:col>
      <xdr:colOff>260350</xdr:colOff>
      <xdr:row>237</xdr:row>
      <xdr:rowOff>447675</xdr:rowOff>
    </xdr:to>
    <xdr:pic>
      <xdr:nvPicPr>
        <xdr:cNvPr id="22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237</xdr:row>
      <xdr:rowOff>231775</xdr:rowOff>
    </xdr:from>
    <xdr:to>
      <xdr:col>10</xdr:col>
      <xdr:colOff>539750</xdr:colOff>
      <xdr:row>237</xdr:row>
      <xdr:rowOff>450850</xdr:rowOff>
    </xdr:to>
    <xdr:pic>
      <xdr:nvPicPr>
        <xdr:cNvPr id="22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237</xdr:row>
      <xdr:rowOff>228600</xdr:rowOff>
    </xdr:from>
    <xdr:to>
      <xdr:col>10</xdr:col>
      <xdr:colOff>260350</xdr:colOff>
      <xdr:row>237</xdr:row>
      <xdr:rowOff>447675</xdr:rowOff>
    </xdr:to>
    <xdr:pic>
      <xdr:nvPicPr>
        <xdr:cNvPr id="22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237</xdr:row>
      <xdr:rowOff>231775</xdr:rowOff>
    </xdr:from>
    <xdr:to>
      <xdr:col>10</xdr:col>
      <xdr:colOff>539750</xdr:colOff>
      <xdr:row>237</xdr:row>
      <xdr:rowOff>450850</xdr:rowOff>
    </xdr:to>
    <xdr:pic>
      <xdr:nvPicPr>
        <xdr:cNvPr id="22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237</xdr:row>
      <xdr:rowOff>228600</xdr:rowOff>
    </xdr:from>
    <xdr:to>
      <xdr:col>10</xdr:col>
      <xdr:colOff>260350</xdr:colOff>
      <xdr:row>237</xdr:row>
      <xdr:rowOff>447675</xdr:rowOff>
    </xdr:to>
    <xdr:pic>
      <xdr:nvPicPr>
        <xdr:cNvPr id="22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237</xdr:row>
      <xdr:rowOff>231775</xdr:rowOff>
    </xdr:from>
    <xdr:to>
      <xdr:col>10</xdr:col>
      <xdr:colOff>539750</xdr:colOff>
      <xdr:row>237</xdr:row>
      <xdr:rowOff>450850</xdr:rowOff>
    </xdr:to>
    <xdr:pic>
      <xdr:nvPicPr>
        <xdr:cNvPr id="22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240</xdr:row>
      <xdr:rowOff>228600</xdr:rowOff>
    </xdr:from>
    <xdr:to>
      <xdr:col>10</xdr:col>
      <xdr:colOff>260350</xdr:colOff>
      <xdr:row>240</xdr:row>
      <xdr:rowOff>447675</xdr:rowOff>
    </xdr:to>
    <xdr:pic>
      <xdr:nvPicPr>
        <xdr:cNvPr id="22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240</xdr:row>
      <xdr:rowOff>231775</xdr:rowOff>
    </xdr:from>
    <xdr:to>
      <xdr:col>10</xdr:col>
      <xdr:colOff>539750</xdr:colOff>
      <xdr:row>240</xdr:row>
      <xdr:rowOff>450850</xdr:rowOff>
    </xdr:to>
    <xdr:pic>
      <xdr:nvPicPr>
        <xdr:cNvPr id="22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240</xdr:row>
      <xdr:rowOff>228600</xdr:rowOff>
    </xdr:from>
    <xdr:to>
      <xdr:col>10</xdr:col>
      <xdr:colOff>260350</xdr:colOff>
      <xdr:row>240</xdr:row>
      <xdr:rowOff>447675</xdr:rowOff>
    </xdr:to>
    <xdr:pic>
      <xdr:nvPicPr>
        <xdr:cNvPr id="22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240</xdr:row>
      <xdr:rowOff>231775</xdr:rowOff>
    </xdr:from>
    <xdr:to>
      <xdr:col>10</xdr:col>
      <xdr:colOff>539750</xdr:colOff>
      <xdr:row>240</xdr:row>
      <xdr:rowOff>450850</xdr:rowOff>
    </xdr:to>
    <xdr:pic>
      <xdr:nvPicPr>
        <xdr:cNvPr id="22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240</xdr:row>
      <xdr:rowOff>228600</xdr:rowOff>
    </xdr:from>
    <xdr:to>
      <xdr:col>10</xdr:col>
      <xdr:colOff>260350</xdr:colOff>
      <xdr:row>240</xdr:row>
      <xdr:rowOff>447675</xdr:rowOff>
    </xdr:to>
    <xdr:pic>
      <xdr:nvPicPr>
        <xdr:cNvPr id="22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240</xdr:row>
      <xdr:rowOff>231775</xdr:rowOff>
    </xdr:from>
    <xdr:to>
      <xdr:col>10</xdr:col>
      <xdr:colOff>539750</xdr:colOff>
      <xdr:row>240</xdr:row>
      <xdr:rowOff>450850</xdr:rowOff>
    </xdr:to>
    <xdr:pic>
      <xdr:nvPicPr>
        <xdr:cNvPr id="22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240</xdr:row>
      <xdr:rowOff>228600</xdr:rowOff>
    </xdr:from>
    <xdr:to>
      <xdr:col>10</xdr:col>
      <xdr:colOff>260350</xdr:colOff>
      <xdr:row>240</xdr:row>
      <xdr:rowOff>447675</xdr:rowOff>
    </xdr:to>
    <xdr:pic>
      <xdr:nvPicPr>
        <xdr:cNvPr id="22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240</xdr:row>
      <xdr:rowOff>231775</xdr:rowOff>
    </xdr:from>
    <xdr:to>
      <xdr:col>10</xdr:col>
      <xdr:colOff>539750</xdr:colOff>
      <xdr:row>240</xdr:row>
      <xdr:rowOff>450850</xdr:rowOff>
    </xdr:to>
    <xdr:pic>
      <xdr:nvPicPr>
        <xdr:cNvPr id="22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243</xdr:row>
      <xdr:rowOff>228600</xdr:rowOff>
    </xdr:from>
    <xdr:to>
      <xdr:col>10</xdr:col>
      <xdr:colOff>260350</xdr:colOff>
      <xdr:row>243</xdr:row>
      <xdr:rowOff>447675</xdr:rowOff>
    </xdr:to>
    <xdr:pic>
      <xdr:nvPicPr>
        <xdr:cNvPr id="22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243</xdr:row>
      <xdr:rowOff>231775</xdr:rowOff>
    </xdr:from>
    <xdr:to>
      <xdr:col>10</xdr:col>
      <xdr:colOff>539750</xdr:colOff>
      <xdr:row>243</xdr:row>
      <xdr:rowOff>450850</xdr:rowOff>
    </xdr:to>
    <xdr:pic>
      <xdr:nvPicPr>
        <xdr:cNvPr id="22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243</xdr:row>
      <xdr:rowOff>228600</xdr:rowOff>
    </xdr:from>
    <xdr:to>
      <xdr:col>10</xdr:col>
      <xdr:colOff>260350</xdr:colOff>
      <xdr:row>243</xdr:row>
      <xdr:rowOff>447675</xdr:rowOff>
    </xdr:to>
    <xdr:pic>
      <xdr:nvPicPr>
        <xdr:cNvPr id="22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243</xdr:row>
      <xdr:rowOff>231775</xdr:rowOff>
    </xdr:from>
    <xdr:to>
      <xdr:col>10</xdr:col>
      <xdr:colOff>539750</xdr:colOff>
      <xdr:row>243</xdr:row>
      <xdr:rowOff>450850</xdr:rowOff>
    </xdr:to>
    <xdr:pic>
      <xdr:nvPicPr>
        <xdr:cNvPr id="22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243</xdr:row>
      <xdr:rowOff>228600</xdr:rowOff>
    </xdr:from>
    <xdr:to>
      <xdr:col>10</xdr:col>
      <xdr:colOff>260350</xdr:colOff>
      <xdr:row>243</xdr:row>
      <xdr:rowOff>447675</xdr:rowOff>
    </xdr:to>
    <xdr:pic>
      <xdr:nvPicPr>
        <xdr:cNvPr id="22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243</xdr:row>
      <xdr:rowOff>231775</xdr:rowOff>
    </xdr:from>
    <xdr:to>
      <xdr:col>10</xdr:col>
      <xdr:colOff>539750</xdr:colOff>
      <xdr:row>243</xdr:row>
      <xdr:rowOff>450850</xdr:rowOff>
    </xdr:to>
    <xdr:pic>
      <xdr:nvPicPr>
        <xdr:cNvPr id="22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243</xdr:row>
      <xdr:rowOff>228600</xdr:rowOff>
    </xdr:from>
    <xdr:to>
      <xdr:col>10</xdr:col>
      <xdr:colOff>260350</xdr:colOff>
      <xdr:row>243</xdr:row>
      <xdr:rowOff>447675</xdr:rowOff>
    </xdr:to>
    <xdr:pic>
      <xdr:nvPicPr>
        <xdr:cNvPr id="22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243</xdr:row>
      <xdr:rowOff>231775</xdr:rowOff>
    </xdr:from>
    <xdr:to>
      <xdr:col>10</xdr:col>
      <xdr:colOff>539750</xdr:colOff>
      <xdr:row>243</xdr:row>
      <xdr:rowOff>450850</xdr:rowOff>
    </xdr:to>
    <xdr:pic>
      <xdr:nvPicPr>
        <xdr:cNvPr id="22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246</xdr:row>
      <xdr:rowOff>228600</xdr:rowOff>
    </xdr:from>
    <xdr:to>
      <xdr:col>10</xdr:col>
      <xdr:colOff>260350</xdr:colOff>
      <xdr:row>246</xdr:row>
      <xdr:rowOff>447675</xdr:rowOff>
    </xdr:to>
    <xdr:pic>
      <xdr:nvPicPr>
        <xdr:cNvPr id="22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246</xdr:row>
      <xdr:rowOff>231775</xdr:rowOff>
    </xdr:from>
    <xdr:to>
      <xdr:col>10</xdr:col>
      <xdr:colOff>539750</xdr:colOff>
      <xdr:row>246</xdr:row>
      <xdr:rowOff>450850</xdr:rowOff>
    </xdr:to>
    <xdr:pic>
      <xdr:nvPicPr>
        <xdr:cNvPr id="22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246</xdr:row>
      <xdr:rowOff>228600</xdr:rowOff>
    </xdr:from>
    <xdr:to>
      <xdr:col>10</xdr:col>
      <xdr:colOff>260350</xdr:colOff>
      <xdr:row>246</xdr:row>
      <xdr:rowOff>447675</xdr:rowOff>
    </xdr:to>
    <xdr:pic>
      <xdr:nvPicPr>
        <xdr:cNvPr id="22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246</xdr:row>
      <xdr:rowOff>231775</xdr:rowOff>
    </xdr:from>
    <xdr:to>
      <xdr:col>10</xdr:col>
      <xdr:colOff>539750</xdr:colOff>
      <xdr:row>246</xdr:row>
      <xdr:rowOff>450850</xdr:rowOff>
    </xdr:to>
    <xdr:pic>
      <xdr:nvPicPr>
        <xdr:cNvPr id="22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246</xdr:row>
      <xdr:rowOff>228600</xdr:rowOff>
    </xdr:from>
    <xdr:to>
      <xdr:col>10</xdr:col>
      <xdr:colOff>260350</xdr:colOff>
      <xdr:row>246</xdr:row>
      <xdr:rowOff>447675</xdr:rowOff>
    </xdr:to>
    <xdr:pic>
      <xdr:nvPicPr>
        <xdr:cNvPr id="22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246</xdr:row>
      <xdr:rowOff>231775</xdr:rowOff>
    </xdr:from>
    <xdr:to>
      <xdr:col>10</xdr:col>
      <xdr:colOff>539750</xdr:colOff>
      <xdr:row>246</xdr:row>
      <xdr:rowOff>450850</xdr:rowOff>
    </xdr:to>
    <xdr:pic>
      <xdr:nvPicPr>
        <xdr:cNvPr id="22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246</xdr:row>
      <xdr:rowOff>228600</xdr:rowOff>
    </xdr:from>
    <xdr:to>
      <xdr:col>10</xdr:col>
      <xdr:colOff>260350</xdr:colOff>
      <xdr:row>246</xdr:row>
      <xdr:rowOff>447675</xdr:rowOff>
    </xdr:to>
    <xdr:pic>
      <xdr:nvPicPr>
        <xdr:cNvPr id="22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246</xdr:row>
      <xdr:rowOff>231775</xdr:rowOff>
    </xdr:from>
    <xdr:to>
      <xdr:col>10</xdr:col>
      <xdr:colOff>539750</xdr:colOff>
      <xdr:row>246</xdr:row>
      <xdr:rowOff>450850</xdr:rowOff>
    </xdr:to>
    <xdr:pic>
      <xdr:nvPicPr>
        <xdr:cNvPr id="22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249</xdr:row>
      <xdr:rowOff>228600</xdr:rowOff>
    </xdr:from>
    <xdr:to>
      <xdr:col>10</xdr:col>
      <xdr:colOff>260350</xdr:colOff>
      <xdr:row>249</xdr:row>
      <xdr:rowOff>447675</xdr:rowOff>
    </xdr:to>
    <xdr:pic>
      <xdr:nvPicPr>
        <xdr:cNvPr id="22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249</xdr:row>
      <xdr:rowOff>231775</xdr:rowOff>
    </xdr:from>
    <xdr:to>
      <xdr:col>10</xdr:col>
      <xdr:colOff>539750</xdr:colOff>
      <xdr:row>249</xdr:row>
      <xdr:rowOff>450850</xdr:rowOff>
    </xdr:to>
    <xdr:pic>
      <xdr:nvPicPr>
        <xdr:cNvPr id="22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249</xdr:row>
      <xdr:rowOff>228600</xdr:rowOff>
    </xdr:from>
    <xdr:to>
      <xdr:col>10</xdr:col>
      <xdr:colOff>260350</xdr:colOff>
      <xdr:row>249</xdr:row>
      <xdr:rowOff>447675</xdr:rowOff>
    </xdr:to>
    <xdr:pic>
      <xdr:nvPicPr>
        <xdr:cNvPr id="22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249</xdr:row>
      <xdr:rowOff>231775</xdr:rowOff>
    </xdr:from>
    <xdr:to>
      <xdr:col>10</xdr:col>
      <xdr:colOff>539750</xdr:colOff>
      <xdr:row>249</xdr:row>
      <xdr:rowOff>450850</xdr:rowOff>
    </xdr:to>
    <xdr:pic>
      <xdr:nvPicPr>
        <xdr:cNvPr id="22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249</xdr:row>
      <xdr:rowOff>228600</xdr:rowOff>
    </xdr:from>
    <xdr:to>
      <xdr:col>10</xdr:col>
      <xdr:colOff>260350</xdr:colOff>
      <xdr:row>249</xdr:row>
      <xdr:rowOff>447675</xdr:rowOff>
    </xdr:to>
    <xdr:pic>
      <xdr:nvPicPr>
        <xdr:cNvPr id="22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249</xdr:row>
      <xdr:rowOff>231775</xdr:rowOff>
    </xdr:from>
    <xdr:to>
      <xdr:col>10</xdr:col>
      <xdr:colOff>539750</xdr:colOff>
      <xdr:row>249</xdr:row>
      <xdr:rowOff>450850</xdr:rowOff>
    </xdr:to>
    <xdr:pic>
      <xdr:nvPicPr>
        <xdr:cNvPr id="22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249</xdr:row>
      <xdr:rowOff>228600</xdr:rowOff>
    </xdr:from>
    <xdr:to>
      <xdr:col>10</xdr:col>
      <xdr:colOff>260350</xdr:colOff>
      <xdr:row>249</xdr:row>
      <xdr:rowOff>447675</xdr:rowOff>
    </xdr:to>
    <xdr:pic>
      <xdr:nvPicPr>
        <xdr:cNvPr id="22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249</xdr:row>
      <xdr:rowOff>231775</xdr:rowOff>
    </xdr:from>
    <xdr:to>
      <xdr:col>10</xdr:col>
      <xdr:colOff>539750</xdr:colOff>
      <xdr:row>249</xdr:row>
      <xdr:rowOff>450850</xdr:rowOff>
    </xdr:to>
    <xdr:pic>
      <xdr:nvPicPr>
        <xdr:cNvPr id="22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252</xdr:row>
      <xdr:rowOff>228600</xdr:rowOff>
    </xdr:from>
    <xdr:to>
      <xdr:col>10</xdr:col>
      <xdr:colOff>260350</xdr:colOff>
      <xdr:row>252</xdr:row>
      <xdr:rowOff>447675</xdr:rowOff>
    </xdr:to>
    <xdr:pic>
      <xdr:nvPicPr>
        <xdr:cNvPr id="22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252</xdr:row>
      <xdr:rowOff>231775</xdr:rowOff>
    </xdr:from>
    <xdr:to>
      <xdr:col>10</xdr:col>
      <xdr:colOff>539750</xdr:colOff>
      <xdr:row>252</xdr:row>
      <xdr:rowOff>450850</xdr:rowOff>
    </xdr:to>
    <xdr:pic>
      <xdr:nvPicPr>
        <xdr:cNvPr id="22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252</xdr:row>
      <xdr:rowOff>228600</xdr:rowOff>
    </xdr:from>
    <xdr:to>
      <xdr:col>10</xdr:col>
      <xdr:colOff>260350</xdr:colOff>
      <xdr:row>252</xdr:row>
      <xdr:rowOff>447675</xdr:rowOff>
    </xdr:to>
    <xdr:pic>
      <xdr:nvPicPr>
        <xdr:cNvPr id="22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252</xdr:row>
      <xdr:rowOff>231775</xdr:rowOff>
    </xdr:from>
    <xdr:to>
      <xdr:col>10</xdr:col>
      <xdr:colOff>539750</xdr:colOff>
      <xdr:row>252</xdr:row>
      <xdr:rowOff>450850</xdr:rowOff>
    </xdr:to>
    <xdr:pic>
      <xdr:nvPicPr>
        <xdr:cNvPr id="22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252</xdr:row>
      <xdr:rowOff>228600</xdr:rowOff>
    </xdr:from>
    <xdr:to>
      <xdr:col>10</xdr:col>
      <xdr:colOff>260350</xdr:colOff>
      <xdr:row>252</xdr:row>
      <xdr:rowOff>447675</xdr:rowOff>
    </xdr:to>
    <xdr:pic>
      <xdr:nvPicPr>
        <xdr:cNvPr id="22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252</xdr:row>
      <xdr:rowOff>231775</xdr:rowOff>
    </xdr:from>
    <xdr:to>
      <xdr:col>10</xdr:col>
      <xdr:colOff>539750</xdr:colOff>
      <xdr:row>252</xdr:row>
      <xdr:rowOff>450850</xdr:rowOff>
    </xdr:to>
    <xdr:pic>
      <xdr:nvPicPr>
        <xdr:cNvPr id="22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252</xdr:row>
      <xdr:rowOff>228600</xdr:rowOff>
    </xdr:from>
    <xdr:to>
      <xdr:col>10</xdr:col>
      <xdr:colOff>260350</xdr:colOff>
      <xdr:row>252</xdr:row>
      <xdr:rowOff>447675</xdr:rowOff>
    </xdr:to>
    <xdr:pic>
      <xdr:nvPicPr>
        <xdr:cNvPr id="22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252</xdr:row>
      <xdr:rowOff>231775</xdr:rowOff>
    </xdr:from>
    <xdr:to>
      <xdr:col>10</xdr:col>
      <xdr:colOff>539750</xdr:colOff>
      <xdr:row>252</xdr:row>
      <xdr:rowOff>450850</xdr:rowOff>
    </xdr:to>
    <xdr:pic>
      <xdr:nvPicPr>
        <xdr:cNvPr id="22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44</xdr:row>
      <xdr:rowOff>228600</xdr:rowOff>
    </xdr:from>
    <xdr:to>
      <xdr:col>10</xdr:col>
      <xdr:colOff>260350</xdr:colOff>
      <xdr:row>44</xdr:row>
      <xdr:rowOff>447675</xdr:rowOff>
    </xdr:to>
    <xdr:pic>
      <xdr:nvPicPr>
        <xdr:cNvPr id="22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44</xdr:row>
      <xdr:rowOff>231775</xdr:rowOff>
    </xdr:from>
    <xdr:to>
      <xdr:col>10</xdr:col>
      <xdr:colOff>539750</xdr:colOff>
      <xdr:row>44</xdr:row>
      <xdr:rowOff>450850</xdr:rowOff>
    </xdr:to>
    <xdr:pic>
      <xdr:nvPicPr>
        <xdr:cNvPr id="22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44</xdr:row>
      <xdr:rowOff>228600</xdr:rowOff>
    </xdr:from>
    <xdr:to>
      <xdr:col>10</xdr:col>
      <xdr:colOff>260350</xdr:colOff>
      <xdr:row>44</xdr:row>
      <xdr:rowOff>447675</xdr:rowOff>
    </xdr:to>
    <xdr:pic>
      <xdr:nvPicPr>
        <xdr:cNvPr id="22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44</xdr:row>
      <xdr:rowOff>231775</xdr:rowOff>
    </xdr:from>
    <xdr:to>
      <xdr:col>10</xdr:col>
      <xdr:colOff>539750</xdr:colOff>
      <xdr:row>44</xdr:row>
      <xdr:rowOff>450850</xdr:rowOff>
    </xdr:to>
    <xdr:pic>
      <xdr:nvPicPr>
        <xdr:cNvPr id="22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44</xdr:row>
      <xdr:rowOff>228600</xdr:rowOff>
    </xdr:from>
    <xdr:to>
      <xdr:col>10</xdr:col>
      <xdr:colOff>260350</xdr:colOff>
      <xdr:row>44</xdr:row>
      <xdr:rowOff>447675</xdr:rowOff>
    </xdr:to>
    <xdr:pic>
      <xdr:nvPicPr>
        <xdr:cNvPr id="2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44</xdr:row>
      <xdr:rowOff>231775</xdr:rowOff>
    </xdr:from>
    <xdr:to>
      <xdr:col>10</xdr:col>
      <xdr:colOff>539750</xdr:colOff>
      <xdr:row>44</xdr:row>
      <xdr:rowOff>450850</xdr:rowOff>
    </xdr:to>
    <xdr:pic>
      <xdr:nvPicPr>
        <xdr:cNvPr id="22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44</xdr:row>
      <xdr:rowOff>228600</xdr:rowOff>
    </xdr:from>
    <xdr:to>
      <xdr:col>10</xdr:col>
      <xdr:colOff>260350</xdr:colOff>
      <xdr:row>44</xdr:row>
      <xdr:rowOff>447675</xdr:rowOff>
    </xdr:to>
    <xdr:pic>
      <xdr:nvPicPr>
        <xdr:cNvPr id="22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44</xdr:row>
      <xdr:rowOff>231775</xdr:rowOff>
    </xdr:from>
    <xdr:to>
      <xdr:col>10</xdr:col>
      <xdr:colOff>539750</xdr:colOff>
      <xdr:row>44</xdr:row>
      <xdr:rowOff>450850</xdr:rowOff>
    </xdr:to>
    <xdr:pic>
      <xdr:nvPicPr>
        <xdr:cNvPr id="22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47</xdr:row>
      <xdr:rowOff>228600</xdr:rowOff>
    </xdr:from>
    <xdr:to>
      <xdr:col>10</xdr:col>
      <xdr:colOff>260350</xdr:colOff>
      <xdr:row>47</xdr:row>
      <xdr:rowOff>447675</xdr:rowOff>
    </xdr:to>
    <xdr:pic>
      <xdr:nvPicPr>
        <xdr:cNvPr id="22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47</xdr:row>
      <xdr:rowOff>231775</xdr:rowOff>
    </xdr:from>
    <xdr:to>
      <xdr:col>10</xdr:col>
      <xdr:colOff>539750</xdr:colOff>
      <xdr:row>47</xdr:row>
      <xdr:rowOff>450850</xdr:rowOff>
    </xdr:to>
    <xdr:pic>
      <xdr:nvPicPr>
        <xdr:cNvPr id="22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47</xdr:row>
      <xdr:rowOff>228600</xdr:rowOff>
    </xdr:from>
    <xdr:to>
      <xdr:col>10</xdr:col>
      <xdr:colOff>260350</xdr:colOff>
      <xdr:row>47</xdr:row>
      <xdr:rowOff>447675</xdr:rowOff>
    </xdr:to>
    <xdr:pic>
      <xdr:nvPicPr>
        <xdr:cNvPr id="22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47</xdr:row>
      <xdr:rowOff>231775</xdr:rowOff>
    </xdr:from>
    <xdr:to>
      <xdr:col>10</xdr:col>
      <xdr:colOff>539750</xdr:colOff>
      <xdr:row>47</xdr:row>
      <xdr:rowOff>450850</xdr:rowOff>
    </xdr:to>
    <xdr:pic>
      <xdr:nvPicPr>
        <xdr:cNvPr id="22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47</xdr:row>
      <xdr:rowOff>228600</xdr:rowOff>
    </xdr:from>
    <xdr:to>
      <xdr:col>10</xdr:col>
      <xdr:colOff>260350</xdr:colOff>
      <xdr:row>47</xdr:row>
      <xdr:rowOff>447675</xdr:rowOff>
    </xdr:to>
    <xdr:pic>
      <xdr:nvPicPr>
        <xdr:cNvPr id="22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47</xdr:row>
      <xdr:rowOff>231775</xdr:rowOff>
    </xdr:from>
    <xdr:to>
      <xdr:col>10</xdr:col>
      <xdr:colOff>539750</xdr:colOff>
      <xdr:row>47</xdr:row>
      <xdr:rowOff>450850</xdr:rowOff>
    </xdr:to>
    <xdr:pic>
      <xdr:nvPicPr>
        <xdr:cNvPr id="22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47</xdr:row>
      <xdr:rowOff>228600</xdr:rowOff>
    </xdr:from>
    <xdr:to>
      <xdr:col>10</xdr:col>
      <xdr:colOff>260350</xdr:colOff>
      <xdr:row>47</xdr:row>
      <xdr:rowOff>447675</xdr:rowOff>
    </xdr:to>
    <xdr:pic>
      <xdr:nvPicPr>
        <xdr:cNvPr id="22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47</xdr:row>
      <xdr:rowOff>231775</xdr:rowOff>
    </xdr:from>
    <xdr:to>
      <xdr:col>10</xdr:col>
      <xdr:colOff>539750</xdr:colOff>
      <xdr:row>47</xdr:row>
      <xdr:rowOff>450850</xdr:rowOff>
    </xdr:to>
    <xdr:pic>
      <xdr:nvPicPr>
        <xdr:cNvPr id="22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50</xdr:row>
      <xdr:rowOff>228600</xdr:rowOff>
    </xdr:from>
    <xdr:to>
      <xdr:col>10</xdr:col>
      <xdr:colOff>260350</xdr:colOff>
      <xdr:row>50</xdr:row>
      <xdr:rowOff>447675</xdr:rowOff>
    </xdr:to>
    <xdr:pic>
      <xdr:nvPicPr>
        <xdr:cNvPr id="22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50</xdr:row>
      <xdr:rowOff>231775</xdr:rowOff>
    </xdr:from>
    <xdr:to>
      <xdr:col>10</xdr:col>
      <xdr:colOff>539750</xdr:colOff>
      <xdr:row>50</xdr:row>
      <xdr:rowOff>450850</xdr:rowOff>
    </xdr:to>
    <xdr:pic>
      <xdr:nvPicPr>
        <xdr:cNvPr id="22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50</xdr:row>
      <xdr:rowOff>228600</xdr:rowOff>
    </xdr:from>
    <xdr:to>
      <xdr:col>10</xdr:col>
      <xdr:colOff>260350</xdr:colOff>
      <xdr:row>50</xdr:row>
      <xdr:rowOff>447675</xdr:rowOff>
    </xdr:to>
    <xdr:pic>
      <xdr:nvPicPr>
        <xdr:cNvPr id="22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50</xdr:row>
      <xdr:rowOff>231775</xdr:rowOff>
    </xdr:from>
    <xdr:to>
      <xdr:col>10</xdr:col>
      <xdr:colOff>539750</xdr:colOff>
      <xdr:row>50</xdr:row>
      <xdr:rowOff>450850</xdr:rowOff>
    </xdr:to>
    <xdr:pic>
      <xdr:nvPicPr>
        <xdr:cNvPr id="22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50</xdr:row>
      <xdr:rowOff>228600</xdr:rowOff>
    </xdr:from>
    <xdr:to>
      <xdr:col>10</xdr:col>
      <xdr:colOff>260350</xdr:colOff>
      <xdr:row>50</xdr:row>
      <xdr:rowOff>447675</xdr:rowOff>
    </xdr:to>
    <xdr:pic>
      <xdr:nvPicPr>
        <xdr:cNvPr id="22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50</xdr:row>
      <xdr:rowOff>231775</xdr:rowOff>
    </xdr:from>
    <xdr:to>
      <xdr:col>10</xdr:col>
      <xdr:colOff>539750</xdr:colOff>
      <xdr:row>50</xdr:row>
      <xdr:rowOff>450850</xdr:rowOff>
    </xdr:to>
    <xdr:pic>
      <xdr:nvPicPr>
        <xdr:cNvPr id="22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50</xdr:row>
      <xdr:rowOff>228600</xdr:rowOff>
    </xdr:from>
    <xdr:to>
      <xdr:col>10</xdr:col>
      <xdr:colOff>260350</xdr:colOff>
      <xdr:row>50</xdr:row>
      <xdr:rowOff>447675</xdr:rowOff>
    </xdr:to>
    <xdr:pic>
      <xdr:nvPicPr>
        <xdr:cNvPr id="22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50</xdr:row>
      <xdr:rowOff>231775</xdr:rowOff>
    </xdr:from>
    <xdr:to>
      <xdr:col>10</xdr:col>
      <xdr:colOff>539750</xdr:colOff>
      <xdr:row>50</xdr:row>
      <xdr:rowOff>450850</xdr:rowOff>
    </xdr:to>
    <xdr:pic>
      <xdr:nvPicPr>
        <xdr:cNvPr id="22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53</xdr:row>
      <xdr:rowOff>228600</xdr:rowOff>
    </xdr:from>
    <xdr:to>
      <xdr:col>10</xdr:col>
      <xdr:colOff>260350</xdr:colOff>
      <xdr:row>53</xdr:row>
      <xdr:rowOff>447675</xdr:rowOff>
    </xdr:to>
    <xdr:pic>
      <xdr:nvPicPr>
        <xdr:cNvPr id="22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53</xdr:row>
      <xdr:rowOff>231775</xdr:rowOff>
    </xdr:from>
    <xdr:to>
      <xdr:col>10</xdr:col>
      <xdr:colOff>539750</xdr:colOff>
      <xdr:row>53</xdr:row>
      <xdr:rowOff>450850</xdr:rowOff>
    </xdr:to>
    <xdr:pic>
      <xdr:nvPicPr>
        <xdr:cNvPr id="22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53</xdr:row>
      <xdr:rowOff>228600</xdr:rowOff>
    </xdr:from>
    <xdr:to>
      <xdr:col>10</xdr:col>
      <xdr:colOff>260350</xdr:colOff>
      <xdr:row>53</xdr:row>
      <xdr:rowOff>447675</xdr:rowOff>
    </xdr:to>
    <xdr:pic>
      <xdr:nvPicPr>
        <xdr:cNvPr id="22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53</xdr:row>
      <xdr:rowOff>231775</xdr:rowOff>
    </xdr:from>
    <xdr:to>
      <xdr:col>10</xdr:col>
      <xdr:colOff>539750</xdr:colOff>
      <xdr:row>53</xdr:row>
      <xdr:rowOff>450850</xdr:rowOff>
    </xdr:to>
    <xdr:pic>
      <xdr:nvPicPr>
        <xdr:cNvPr id="22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53</xdr:row>
      <xdr:rowOff>228600</xdr:rowOff>
    </xdr:from>
    <xdr:to>
      <xdr:col>10</xdr:col>
      <xdr:colOff>260350</xdr:colOff>
      <xdr:row>53</xdr:row>
      <xdr:rowOff>447675</xdr:rowOff>
    </xdr:to>
    <xdr:pic>
      <xdr:nvPicPr>
        <xdr:cNvPr id="22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53</xdr:row>
      <xdr:rowOff>231775</xdr:rowOff>
    </xdr:from>
    <xdr:to>
      <xdr:col>10</xdr:col>
      <xdr:colOff>539750</xdr:colOff>
      <xdr:row>53</xdr:row>
      <xdr:rowOff>450850</xdr:rowOff>
    </xdr:to>
    <xdr:pic>
      <xdr:nvPicPr>
        <xdr:cNvPr id="22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53</xdr:row>
      <xdr:rowOff>228600</xdr:rowOff>
    </xdr:from>
    <xdr:to>
      <xdr:col>10</xdr:col>
      <xdr:colOff>260350</xdr:colOff>
      <xdr:row>53</xdr:row>
      <xdr:rowOff>447675</xdr:rowOff>
    </xdr:to>
    <xdr:pic>
      <xdr:nvPicPr>
        <xdr:cNvPr id="23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53</xdr:row>
      <xdr:rowOff>231775</xdr:rowOff>
    </xdr:from>
    <xdr:to>
      <xdr:col>10</xdr:col>
      <xdr:colOff>539750</xdr:colOff>
      <xdr:row>53</xdr:row>
      <xdr:rowOff>450850</xdr:rowOff>
    </xdr:to>
    <xdr:pic>
      <xdr:nvPicPr>
        <xdr:cNvPr id="23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56</xdr:row>
      <xdr:rowOff>228600</xdr:rowOff>
    </xdr:from>
    <xdr:to>
      <xdr:col>10</xdr:col>
      <xdr:colOff>260350</xdr:colOff>
      <xdr:row>56</xdr:row>
      <xdr:rowOff>447675</xdr:rowOff>
    </xdr:to>
    <xdr:pic>
      <xdr:nvPicPr>
        <xdr:cNvPr id="23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56</xdr:row>
      <xdr:rowOff>231775</xdr:rowOff>
    </xdr:from>
    <xdr:to>
      <xdr:col>10</xdr:col>
      <xdr:colOff>539750</xdr:colOff>
      <xdr:row>56</xdr:row>
      <xdr:rowOff>450850</xdr:rowOff>
    </xdr:to>
    <xdr:pic>
      <xdr:nvPicPr>
        <xdr:cNvPr id="23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56</xdr:row>
      <xdr:rowOff>228600</xdr:rowOff>
    </xdr:from>
    <xdr:to>
      <xdr:col>10</xdr:col>
      <xdr:colOff>260350</xdr:colOff>
      <xdr:row>56</xdr:row>
      <xdr:rowOff>447675</xdr:rowOff>
    </xdr:to>
    <xdr:pic>
      <xdr:nvPicPr>
        <xdr:cNvPr id="23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56</xdr:row>
      <xdr:rowOff>231775</xdr:rowOff>
    </xdr:from>
    <xdr:to>
      <xdr:col>10</xdr:col>
      <xdr:colOff>539750</xdr:colOff>
      <xdr:row>56</xdr:row>
      <xdr:rowOff>450850</xdr:rowOff>
    </xdr:to>
    <xdr:pic>
      <xdr:nvPicPr>
        <xdr:cNvPr id="23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56</xdr:row>
      <xdr:rowOff>228600</xdr:rowOff>
    </xdr:from>
    <xdr:to>
      <xdr:col>10</xdr:col>
      <xdr:colOff>260350</xdr:colOff>
      <xdr:row>56</xdr:row>
      <xdr:rowOff>447675</xdr:rowOff>
    </xdr:to>
    <xdr:pic>
      <xdr:nvPicPr>
        <xdr:cNvPr id="23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56</xdr:row>
      <xdr:rowOff>231775</xdr:rowOff>
    </xdr:from>
    <xdr:to>
      <xdr:col>10</xdr:col>
      <xdr:colOff>539750</xdr:colOff>
      <xdr:row>56</xdr:row>
      <xdr:rowOff>450850</xdr:rowOff>
    </xdr:to>
    <xdr:pic>
      <xdr:nvPicPr>
        <xdr:cNvPr id="23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56</xdr:row>
      <xdr:rowOff>228600</xdr:rowOff>
    </xdr:from>
    <xdr:to>
      <xdr:col>10</xdr:col>
      <xdr:colOff>260350</xdr:colOff>
      <xdr:row>56</xdr:row>
      <xdr:rowOff>447675</xdr:rowOff>
    </xdr:to>
    <xdr:pic>
      <xdr:nvPicPr>
        <xdr:cNvPr id="23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56</xdr:row>
      <xdr:rowOff>231775</xdr:rowOff>
    </xdr:from>
    <xdr:to>
      <xdr:col>10</xdr:col>
      <xdr:colOff>539750</xdr:colOff>
      <xdr:row>56</xdr:row>
      <xdr:rowOff>450850</xdr:rowOff>
    </xdr:to>
    <xdr:pic>
      <xdr:nvPicPr>
        <xdr:cNvPr id="23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59</xdr:row>
      <xdr:rowOff>228600</xdr:rowOff>
    </xdr:from>
    <xdr:to>
      <xdr:col>10</xdr:col>
      <xdr:colOff>260350</xdr:colOff>
      <xdr:row>59</xdr:row>
      <xdr:rowOff>447675</xdr:rowOff>
    </xdr:to>
    <xdr:pic>
      <xdr:nvPicPr>
        <xdr:cNvPr id="23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59</xdr:row>
      <xdr:rowOff>231775</xdr:rowOff>
    </xdr:from>
    <xdr:to>
      <xdr:col>10</xdr:col>
      <xdr:colOff>539750</xdr:colOff>
      <xdr:row>59</xdr:row>
      <xdr:rowOff>450850</xdr:rowOff>
    </xdr:to>
    <xdr:pic>
      <xdr:nvPicPr>
        <xdr:cNvPr id="23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59</xdr:row>
      <xdr:rowOff>228600</xdr:rowOff>
    </xdr:from>
    <xdr:to>
      <xdr:col>10</xdr:col>
      <xdr:colOff>260350</xdr:colOff>
      <xdr:row>59</xdr:row>
      <xdr:rowOff>447675</xdr:rowOff>
    </xdr:to>
    <xdr:pic>
      <xdr:nvPicPr>
        <xdr:cNvPr id="23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59</xdr:row>
      <xdr:rowOff>231775</xdr:rowOff>
    </xdr:from>
    <xdr:to>
      <xdr:col>10</xdr:col>
      <xdr:colOff>539750</xdr:colOff>
      <xdr:row>59</xdr:row>
      <xdr:rowOff>450850</xdr:rowOff>
    </xdr:to>
    <xdr:pic>
      <xdr:nvPicPr>
        <xdr:cNvPr id="23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59</xdr:row>
      <xdr:rowOff>228600</xdr:rowOff>
    </xdr:from>
    <xdr:to>
      <xdr:col>10</xdr:col>
      <xdr:colOff>260350</xdr:colOff>
      <xdr:row>59</xdr:row>
      <xdr:rowOff>447675</xdr:rowOff>
    </xdr:to>
    <xdr:pic>
      <xdr:nvPicPr>
        <xdr:cNvPr id="23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59</xdr:row>
      <xdr:rowOff>231775</xdr:rowOff>
    </xdr:from>
    <xdr:to>
      <xdr:col>10</xdr:col>
      <xdr:colOff>539750</xdr:colOff>
      <xdr:row>59</xdr:row>
      <xdr:rowOff>450850</xdr:rowOff>
    </xdr:to>
    <xdr:pic>
      <xdr:nvPicPr>
        <xdr:cNvPr id="23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59</xdr:row>
      <xdr:rowOff>228600</xdr:rowOff>
    </xdr:from>
    <xdr:to>
      <xdr:col>10</xdr:col>
      <xdr:colOff>260350</xdr:colOff>
      <xdr:row>59</xdr:row>
      <xdr:rowOff>447675</xdr:rowOff>
    </xdr:to>
    <xdr:pic>
      <xdr:nvPicPr>
        <xdr:cNvPr id="23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59</xdr:row>
      <xdr:rowOff>231775</xdr:rowOff>
    </xdr:from>
    <xdr:to>
      <xdr:col>10</xdr:col>
      <xdr:colOff>539750</xdr:colOff>
      <xdr:row>59</xdr:row>
      <xdr:rowOff>450850</xdr:rowOff>
    </xdr:to>
    <xdr:pic>
      <xdr:nvPicPr>
        <xdr:cNvPr id="23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63</xdr:row>
      <xdr:rowOff>228600</xdr:rowOff>
    </xdr:from>
    <xdr:to>
      <xdr:col>10</xdr:col>
      <xdr:colOff>260350</xdr:colOff>
      <xdr:row>63</xdr:row>
      <xdr:rowOff>447675</xdr:rowOff>
    </xdr:to>
    <xdr:pic>
      <xdr:nvPicPr>
        <xdr:cNvPr id="23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63</xdr:row>
      <xdr:rowOff>231775</xdr:rowOff>
    </xdr:from>
    <xdr:to>
      <xdr:col>10</xdr:col>
      <xdr:colOff>539750</xdr:colOff>
      <xdr:row>63</xdr:row>
      <xdr:rowOff>450850</xdr:rowOff>
    </xdr:to>
    <xdr:pic>
      <xdr:nvPicPr>
        <xdr:cNvPr id="23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63</xdr:row>
      <xdr:rowOff>228600</xdr:rowOff>
    </xdr:from>
    <xdr:to>
      <xdr:col>10</xdr:col>
      <xdr:colOff>260350</xdr:colOff>
      <xdr:row>63</xdr:row>
      <xdr:rowOff>447675</xdr:rowOff>
    </xdr:to>
    <xdr:pic>
      <xdr:nvPicPr>
        <xdr:cNvPr id="23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63</xdr:row>
      <xdr:rowOff>231775</xdr:rowOff>
    </xdr:from>
    <xdr:to>
      <xdr:col>10</xdr:col>
      <xdr:colOff>539750</xdr:colOff>
      <xdr:row>63</xdr:row>
      <xdr:rowOff>450850</xdr:rowOff>
    </xdr:to>
    <xdr:pic>
      <xdr:nvPicPr>
        <xdr:cNvPr id="23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63</xdr:row>
      <xdr:rowOff>228600</xdr:rowOff>
    </xdr:from>
    <xdr:to>
      <xdr:col>10</xdr:col>
      <xdr:colOff>260350</xdr:colOff>
      <xdr:row>63</xdr:row>
      <xdr:rowOff>447675</xdr:rowOff>
    </xdr:to>
    <xdr:pic>
      <xdr:nvPicPr>
        <xdr:cNvPr id="23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63</xdr:row>
      <xdr:rowOff>231775</xdr:rowOff>
    </xdr:from>
    <xdr:to>
      <xdr:col>10</xdr:col>
      <xdr:colOff>539750</xdr:colOff>
      <xdr:row>63</xdr:row>
      <xdr:rowOff>450850</xdr:rowOff>
    </xdr:to>
    <xdr:pic>
      <xdr:nvPicPr>
        <xdr:cNvPr id="23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63</xdr:row>
      <xdr:rowOff>228600</xdr:rowOff>
    </xdr:from>
    <xdr:to>
      <xdr:col>10</xdr:col>
      <xdr:colOff>260350</xdr:colOff>
      <xdr:row>63</xdr:row>
      <xdr:rowOff>447675</xdr:rowOff>
    </xdr:to>
    <xdr:pic>
      <xdr:nvPicPr>
        <xdr:cNvPr id="23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63</xdr:row>
      <xdr:rowOff>231775</xdr:rowOff>
    </xdr:from>
    <xdr:to>
      <xdr:col>10</xdr:col>
      <xdr:colOff>539750</xdr:colOff>
      <xdr:row>63</xdr:row>
      <xdr:rowOff>450850</xdr:rowOff>
    </xdr:to>
    <xdr:pic>
      <xdr:nvPicPr>
        <xdr:cNvPr id="23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66</xdr:row>
      <xdr:rowOff>228600</xdr:rowOff>
    </xdr:from>
    <xdr:to>
      <xdr:col>10</xdr:col>
      <xdr:colOff>260350</xdr:colOff>
      <xdr:row>66</xdr:row>
      <xdr:rowOff>447675</xdr:rowOff>
    </xdr:to>
    <xdr:pic>
      <xdr:nvPicPr>
        <xdr:cNvPr id="23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66</xdr:row>
      <xdr:rowOff>231775</xdr:rowOff>
    </xdr:from>
    <xdr:to>
      <xdr:col>10</xdr:col>
      <xdr:colOff>539750</xdr:colOff>
      <xdr:row>66</xdr:row>
      <xdr:rowOff>450850</xdr:rowOff>
    </xdr:to>
    <xdr:pic>
      <xdr:nvPicPr>
        <xdr:cNvPr id="23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66</xdr:row>
      <xdr:rowOff>228600</xdr:rowOff>
    </xdr:from>
    <xdr:to>
      <xdr:col>10</xdr:col>
      <xdr:colOff>260350</xdr:colOff>
      <xdr:row>66</xdr:row>
      <xdr:rowOff>447675</xdr:rowOff>
    </xdr:to>
    <xdr:pic>
      <xdr:nvPicPr>
        <xdr:cNvPr id="23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66</xdr:row>
      <xdr:rowOff>231775</xdr:rowOff>
    </xdr:from>
    <xdr:to>
      <xdr:col>10</xdr:col>
      <xdr:colOff>539750</xdr:colOff>
      <xdr:row>66</xdr:row>
      <xdr:rowOff>450850</xdr:rowOff>
    </xdr:to>
    <xdr:pic>
      <xdr:nvPicPr>
        <xdr:cNvPr id="23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66</xdr:row>
      <xdr:rowOff>228600</xdr:rowOff>
    </xdr:from>
    <xdr:to>
      <xdr:col>10</xdr:col>
      <xdr:colOff>260350</xdr:colOff>
      <xdr:row>66</xdr:row>
      <xdr:rowOff>447675</xdr:rowOff>
    </xdr:to>
    <xdr:pic>
      <xdr:nvPicPr>
        <xdr:cNvPr id="23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66</xdr:row>
      <xdr:rowOff>231775</xdr:rowOff>
    </xdr:from>
    <xdr:to>
      <xdr:col>10</xdr:col>
      <xdr:colOff>539750</xdr:colOff>
      <xdr:row>66</xdr:row>
      <xdr:rowOff>450850</xdr:rowOff>
    </xdr:to>
    <xdr:pic>
      <xdr:nvPicPr>
        <xdr:cNvPr id="23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66</xdr:row>
      <xdr:rowOff>228600</xdr:rowOff>
    </xdr:from>
    <xdr:to>
      <xdr:col>10</xdr:col>
      <xdr:colOff>260350</xdr:colOff>
      <xdr:row>66</xdr:row>
      <xdr:rowOff>447675</xdr:rowOff>
    </xdr:to>
    <xdr:pic>
      <xdr:nvPicPr>
        <xdr:cNvPr id="23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66</xdr:row>
      <xdr:rowOff>231775</xdr:rowOff>
    </xdr:from>
    <xdr:to>
      <xdr:col>10</xdr:col>
      <xdr:colOff>539750</xdr:colOff>
      <xdr:row>66</xdr:row>
      <xdr:rowOff>450850</xdr:rowOff>
    </xdr:to>
    <xdr:pic>
      <xdr:nvPicPr>
        <xdr:cNvPr id="23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69</xdr:row>
      <xdr:rowOff>228600</xdr:rowOff>
    </xdr:from>
    <xdr:to>
      <xdr:col>10</xdr:col>
      <xdr:colOff>260350</xdr:colOff>
      <xdr:row>69</xdr:row>
      <xdr:rowOff>447675</xdr:rowOff>
    </xdr:to>
    <xdr:pic>
      <xdr:nvPicPr>
        <xdr:cNvPr id="23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69</xdr:row>
      <xdr:rowOff>231775</xdr:rowOff>
    </xdr:from>
    <xdr:to>
      <xdr:col>10</xdr:col>
      <xdr:colOff>539750</xdr:colOff>
      <xdr:row>69</xdr:row>
      <xdr:rowOff>450850</xdr:rowOff>
    </xdr:to>
    <xdr:pic>
      <xdr:nvPicPr>
        <xdr:cNvPr id="23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69</xdr:row>
      <xdr:rowOff>228600</xdr:rowOff>
    </xdr:from>
    <xdr:to>
      <xdr:col>10</xdr:col>
      <xdr:colOff>260350</xdr:colOff>
      <xdr:row>69</xdr:row>
      <xdr:rowOff>447675</xdr:rowOff>
    </xdr:to>
    <xdr:pic>
      <xdr:nvPicPr>
        <xdr:cNvPr id="23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69</xdr:row>
      <xdr:rowOff>231775</xdr:rowOff>
    </xdr:from>
    <xdr:to>
      <xdr:col>10</xdr:col>
      <xdr:colOff>539750</xdr:colOff>
      <xdr:row>69</xdr:row>
      <xdr:rowOff>450850</xdr:rowOff>
    </xdr:to>
    <xdr:pic>
      <xdr:nvPicPr>
        <xdr:cNvPr id="23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69</xdr:row>
      <xdr:rowOff>228600</xdr:rowOff>
    </xdr:from>
    <xdr:to>
      <xdr:col>10</xdr:col>
      <xdr:colOff>260350</xdr:colOff>
      <xdr:row>69</xdr:row>
      <xdr:rowOff>447675</xdr:rowOff>
    </xdr:to>
    <xdr:pic>
      <xdr:nvPicPr>
        <xdr:cNvPr id="23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69</xdr:row>
      <xdr:rowOff>231775</xdr:rowOff>
    </xdr:from>
    <xdr:to>
      <xdr:col>10</xdr:col>
      <xdr:colOff>539750</xdr:colOff>
      <xdr:row>69</xdr:row>
      <xdr:rowOff>450850</xdr:rowOff>
    </xdr:to>
    <xdr:pic>
      <xdr:nvPicPr>
        <xdr:cNvPr id="23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69</xdr:row>
      <xdr:rowOff>228600</xdr:rowOff>
    </xdr:from>
    <xdr:to>
      <xdr:col>10</xdr:col>
      <xdr:colOff>260350</xdr:colOff>
      <xdr:row>69</xdr:row>
      <xdr:rowOff>447675</xdr:rowOff>
    </xdr:to>
    <xdr:pic>
      <xdr:nvPicPr>
        <xdr:cNvPr id="23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69</xdr:row>
      <xdr:rowOff>231775</xdr:rowOff>
    </xdr:from>
    <xdr:to>
      <xdr:col>10</xdr:col>
      <xdr:colOff>539750</xdr:colOff>
      <xdr:row>69</xdr:row>
      <xdr:rowOff>450850</xdr:rowOff>
    </xdr:to>
    <xdr:pic>
      <xdr:nvPicPr>
        <xdr:cNvPr id="23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72</xdr:row>
      <xdr:rowOff>228600</xdr:rowOff>
    </xdr:from>
    <xdr:to>
      <xdr:col>10</xdr:col>
      <xdr:colOff>260350</xdr:colOff>
      <xdr:row>72</xdr:row>
      <xdr:rowOff>447675</xdr:rowOff>
    </xdr:to>
    <xdr:pic>
      <xdr:nvPicPr>
        <xdr:cNvPr id="23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72</xdr:row>
      <xdr:rowOff>231775</xdr:rowOff>
    </xdr:from>
    <xdr:to>
      <xdr:col>10</xdr:col>
      <xdr:colOff>539750</xdr:colOff>
      <xdr:row>72</xdr:row>
      <xdr:rowOff>450850</xdr:rowOff>
    </xdr:to>
    <xdr:pic>
      <xdr:nvPicPr>
        <xdr:cNvPr id="23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72</xdr:row>
      <xdr:rowOff>228600</xdr:rowOff>
    </xdr:from>
    <xdr:to>
      <xdr:col>10</xdr:col>
      <xdr:colOff>260350</xdr:colOff>
      <xdr:row>72</xdr:row>
      <xdr:rowOff>447675</xdr:rowOff>
    </xdr:to>
    <xdr:pic>
      <xdr:nvPicPr>
        <xdr:cNvPr id="23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72</xdr:row>
      <xdr:rowOff>231775</xdr:rowOff>
    </xdr:from>
    <xdr:to>
      <xdr:col>10</xdr:col>
      <xdr:colOff>539750</xdr:colOff>
      <xdr:row>72</xdr:row>
      <xdr:rowOff>450850</xdr:rowOff>
    </xdr:to>
    <xdr:pic>
      <xdr:nvPicPr>
        <xdr:cNvPr id="23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72</xdr:row>
      <xdr:rowOff>228600</xdr:rowOff>
    </xdr:from>
    <xdr:to>
      <xdr:col>10</xdr:col>
      <xdr:colOff>260350</xdr:colOff>
      <xdr:row>72</xdr:row>
      <xdr:rowOff>447675</xdr:rowOff>
    </xdr:to>
    <xdr:pic>
      <xdr:nvPicPr>
        <xdr:cNvPr id="23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72</xdr:row>
      <xdr:rowOff>231775</xdr:rowOff>
    </xdr:from>
    <xdr:to>
      <xdr:col>10</xdr:col>
      <xdr:colOff>539750</xdr:colOff>
      <xdr:row>72</xdr:row>
      <xdr:rowOff>450850</xdr:rowOff>
    </xdr:to>
    <xdr:pic>
      <xdr:nvPicPr>
        <xdr:cNvPr id="23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72</xdr:row>
      <xdr:rowOff>228600</xdr:rowOff>
    </xdr:from>
    <xdr:to>
      <xdr:col>10</xdr:col>
      <xdr:colOff>260350</xdr:colOff>
      <xdr:row>72</xdr:row>
      <xdr:rowOff>447675</xdr:rowOff>
    </xdr:to>
    <xdr:pic>
      <xdr:nvPicPr>
        <xdr:cNvPr id="23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72</xdr:row>
      <xdr:rowOff>231775</xdr:rowOff>
    </xdr:from>
    <xdr:to>
      <xdr:col>10</xdr:col>
      <xdr:colOff>539750</xdr:colOff>
      <xdr:row>72</xdr:row>
      <xdr:rowOff>450850</xdr:rowOff>
    </xdr:to>
    <xdr:pic>
      <xdr:nvPicPr>
        <xdr:cNvPr id="23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75</xdr:row>
      <xdr:rowOff>228600</xdr:rowOff>
    </xdr:from>
    <xdr:to>
      <xdr:col>10</xdr:col>
      <xdr:colOff>260350</xdr:colOff>
      <xdr:row>75</xdr:row>
      <xdr:rowOff>447675</xdr:rowOff>
    </xdr:to>
    <xdr:pic>
      <xdr:nvPicPr>
        <xdr:cNvPr id="23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75</xdr:row>
      <xdr:rowOff>231775</xdr:rowOff>
    </xdr:from>
    <xdr:to>
      <xdr:col>10</xdr:col>
      <xdr:colOff>539750</xdr:colOff>
      <xdr:row>75</xdr:row>
      <xdr:rowOff>450850</xdr:rowOff>
    </xdr:to>
    <xdr:pic>
      <xdr:nvPicPr>
        <xdr:cNvPr id="23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75</xdr:row>
      <xdr:rowOff>228600</xdr:rowOff>
    </xdr:from>
    <xdr:to>
      <xdr:col>10</xdr:col>
      <xdr:colOff>260350</xdr:colOff>
      <xdr:row>75</xdr:row>
      <xdr:rowOff>447675</xdr:rowOff>
    </xdr:to>
    <xdr:pic>
      <xdr:nvPicPr>
        <xdr:cNvPr id="23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75</xdr:row>
      <xdr:rowOff>231775</xdr:rowOff>
    </xdr:from>
    <xdr:to>
      <xdr:col>10</xdr:col>
      <xdr:colOff>539750</xdr:colOff>
      <xdr:row>75</xdr:row>
      <xdr:rowOff>450850</xdr:rowOff>
    </xdr:to>
    <xdr:pic>
      <xdr:nvPicPr>
        <xdr:cNvPr id="23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75</xdr:row>
      <xdr:rowOff>228600</xdr:rowOff>
    </xdr:from>
    <xdr:to>
      <xdr:col>10</xdr:col>
      <xdr:colOff>260350</xdr:colOff>
      <xdr:row>75</xdr:row>
      <xdr:rowOff>447675</xdr:rowOff>
    </xdr:to>
    <xdr:pic>
      <xdr:nvPicPr>
        <xdr:cNvPr id="23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75</xdr:row>
      <xdr:rowOff>231775</xdr:rowOff>
    </xdr:from>
    <xdr:to>
      <xdr:col>10</xdr:col>
      <xdr:colOff>539750</xdr:colOff>
      <xdr:row>75</xdr:row>
      <xdr:rowOff>450850</xdr:rowOff>
    </xdr:to>
    <xdr:pic>
      <xdr:nvPicPr>
        <xdr:cNvPr id="23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75</xdr:row>
      <xdr:rowOff>228600</xdr:rowOff>
    </xdr:from>
    <xdr:to>
      <xdr:col>10</xdr:col>
      <xdr:colOff>260350</xdr:colOff>
      <xdr:row>75</xdr:row>
      <xdr:rowOff>447675</xdr:rowOff>
    </xdr:to>
    <xdr:pic>
      <xdr:nvPicPr>
        <xdr:cNvPr id="23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75</xdr:row>
      <xdr:rowOff>231775</xdr:rowOff>
    </xdr:from>
    <xdr:to>
      <xdr:col>10</xdr:col>
      <xdr:colOff>539750</xdr:colOff>
      <xdr:row>75</xdr:row>
      <xdr:rowOff>450850</xdr:rowOff>
    </xdr:to>
    <xdr:pic>
      <xdr:nvPicPr>
        <xdr:cNvPr id="23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78</xdr:row>
      <xdr:rowOff>228600</xdr:rowOff>
    </xdr:from>
    <xdr:to>
      <xdr:col>10</xdr:col>
      <xdr:colOff>260350</xdr:colOff>
      <xdr:row>78</xdr:row>
      <xdr:rowOff>447675</xdr:rowOff>
    </xdr:to>
    <xdr:pic>
      <xdr:nvPicPr>
        <xdr:cNvPr id="23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78</xdr:row>
      <xdr:rowOff>231775</xdr:rowOff>
    </xdr:from>
    <xdr:to>
      <xdr:col>10</xdr:col>
      <xdr:colOff>539750</xdr:colOff>
      <xdr:row>78</xdr:row>
      <xdr:rowOff>450850</xdr:rowOff>
    </xdr:to>
    <xdr:pic>
      <xdr:nvPicPr>
        <xdr:cNvPr id="23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78</xdr:row>
      <xdr:rowOff>228600</xdr:rowOff>
    </xdr:from>
    <xdr:to>
      <xdr:col>10</xdr:col>
      <xdr:colOff>260350</xdr:colOff>
      <xdr:row>78</xdr:row>
      <xdr:rowOff>447675</xdr:rowOff>
    </xdr:to>
    <xdr:pic>
      <xdr:nvPicPr>
        <xdr:cNvPr id="23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78</xdr:row>
      <xdr:rowOff>231775</xdr:rowOff>
    </xdr:from>
    <xdr:to>
      <xdr:col>10</xdr:col>
      <xdr:colOff>539750</xdr:colOff>
      <xdr:row>78</xdr:row>
      <xdr:rowOff>450850</xdr:rowOff>
    </xdr:to>
    <xdr:pic>
      <xdr:nvPicPr>
        <xdr:cNvPr id="23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78</xdr:row>
      <xdr:rowOff>228600</xdr:rowOff>
    </xdr:from>
    <xdr:to>
      <xdr:col>10</xdr:col>
      <xdr:colOff>260350</xdr:colOff>
      <xdr:row>78</xdr:row>
      <xdr:rowOff>447675</xdr:rowOff>
    </xdr:to>
    <xdr:pic>
      <xdr:nvPicPr>
        <xdr:cNvPr id="23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78</xdr:row>
      <xdr:rowOff>231775</xdr:rowOff>
    </xdr:from>
    <xdr:to>
      <xdr:col>10</xdr:col>
      <xdr:colOff>539750</xdr:colOff>
      <xdr:row>78</xdr:row>
      <xdr:rowOff>450850</xdr:rowOff>
    </xdr:to>
    <xdr:pic>
      <xdr:nvPicPr>
        <xdr:cNvPr id="23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78</xdr:row>
      <xdr:rowOff>228600</xdr:rowOff>
    </xdr:from>
    <xdr:to>
      <xdr:col>10</xdr:col>
      <xdr:colOff>260350</xdr:colOff>
      <xdr:row>78</xdr:row>
      <xdr:rowOff>447675</xdr:rowOff>
    </xdr:to>
    <xdr:pic>
      <xdr:nvPicPr>
        <xdr:cNvPr id="23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78</xdr:row>
      <xdr:rowOff>231775</xdr:rowOff>
    </xdr:from>
    <xdr:to>
      <xdr:col>10</xdr:col>
      <xdr:colOff>539750</xdr:colOff>
      <xdr:row>78</xdr:row>
      <xdr:rowOff>450850</xdr:rowOff>
    </xdr:to>
    <xdr:pic>
      <xdr:nvPicPr>
        <xdr:cNvPr id="23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81</xdr:row>
      <xdr:rowOff>228600</xdr:rowOff>
    </xdr:from>
    <xdr:to>
      <xdr:col>10</xdr:col>
      <xdr:colOff>260350</xdr:colOff>
      <xdr:row>81</xdr:row>
      <xdr:rowOff>447675</xdr:rowOff>
    </xdr:to>
    <xdr:pic>
      <xdr:nvPicPr>
        <xdr:cNvPr id="23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81</xdr:row>
      <xdr:rowOff>231775</xdr:rowOff>
    </xdr:from>
    <xdr:to>
      <xdr:col>10</xdr:col>
      <xdr:colOff>539750</xdr:colOff>
      <xdr:row>81</xdr:row>
      <xdr:rowOff>450850</xdr:rowOff>
    </xdr:to>
    <xdr:pic>
      <xdr:nvPicPr>
        <xdr:cNvPr id="23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81</xdr:row>
      <xdr:rowOff>228600</xdr:rowOff>
    </xdr:from>
    <xdr:to>
      <xdr:col>10</xdr:col>
      <xdr:colOff>260350</xdr:colOff>
      <xdr:row>81</xdr:row>
      <xdr:rowOff>447675</xdr:rowOff>
    </xdr:to>
    <xdr:pic>
      <xdr:nvPicPr>
        <xdr:cNvPr id="23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81</xdr:row>
      <xdr:rowOff>231775</xdr:rowOff>
    </xdr:from>
    <xdr:to>
      <xdr:col>10</xdr:col>
      <xdr:colOff>539750</xdr:colOff>
      <xdr:row>81</xdr:row>
      <xdr:rowOff>450850</xdr:rowOff>
    </xdr:to>
    <xdr:pic>
      <xdr:nvPicPr>
        <xdr:cNvPr id="23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81</xdr:row>
      <xdr:rowOff>228600</xdr:rowOff>
    </xdr:from>
    <xdr:to>
      <xdr:col>10</xdr:col>
      <xdr:colOff>260350</xdr:colOff>
      <xdr:row>81</xdr:row>
      <xdr:rowOff>447675</xdr:rowOff>
    </xdr:to>
    <xdr:pic>
      <xdr:nvPicPr>
        <xdr:cNvPr id="23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81</xdr:row>
      <xdr:rowOff>231775</xdr:rowOff>
    </xdr:from>
    <xdr:to>
      <xdr:col>10</xdr:col>
      <xdr:colOff>539750</xdr:colOff>
      <xdr:row>81</xdr:row>
      <xdr:rowOff>450850</xdr:rowOff>
    </xdr:to>
    <xdr:pic>
      <xdr:nvPicPr>
        <xdr:cNvPr id="23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81</xdr:row>
      <xdr:rowOff>228600</xdr:rowOff>
    </xdr:from>
    <xdr:to>
      <xdr:col>10</xdr:col>
      <xdr:colOff>260350</xdr:colOff>
      <xdr:row>81</xdr:row>
      <xdr:rowOff>447675</xdr:rowOff>
    </xdr:to>
    <xdr:pic>
      <xdr:nvPicPr>
        <xdr:cNvPr id="23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81</xdr:row>
      <xdr:rowOff>231775</xdr:rowOff>
    </xdr:from>
    <xdr:to>
      <xdr:col>10</xdr:col>
      <xdr:colOff>539750</xdr:colOff>
      <xdr:row>81</xdr:row>
      <xdr:rowOff>450850</xdr:rowOff>
    </xdr:to>
    <xdr:pic>
      <xdr:nvPicPr>
        <xdr:cNvPr id="23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84</xdr:row>
      <xdr:rowOff>228600</xdr:rowOff>
    </xdr:from>
    <xdr:to>
      <xdr:col>10</xdr:col>
      <xdr:colOff>260350</xdr:colOff>
      <xdr:row>84</xdr:row>
      <xdr:rowOff>447675</xdr:rowOff>
    </xdr:to>
    <xdr:pic>
      <xdr:nvPicPr>
        <xdr:cNvPr id="23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84</xdr:row>
      <xdr:rowOff>231775</xdr:rowOff>
    </xdr:from>
    <xdr:to>
      <xdr:col>10</xdr:col>
      <xdr:colOff>539750</xdr:colOff>
      <xdr:row>84</xdr:row>
      <xdr:rowOff>450850</xdr:rowOff>
    </xdr:to>
    <xdr:pic>
      <xdr:nvPicPr>
        <xdr:cNvPr id="23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84</xdr:row>
      <xdr:rowOff>228600</xdr:rowOff>
    </xdr:from>
    <xdr:to>
      <xdr:col>10</xdr:col>
      <xdr:colOff>260350</xdr:colOff>
      <xdr:row>84</xdr:row>
      <xdr:rowOff>447675</xdr:rowOff>
    </xdr:to>
    <xdr:pic>
      <xdr:nvPicPr>
        <xdr:cNvPr id="23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84</xdr:row>
      <xdr:rowOff>231775</xdr:rowOff>
    </xdr:from>
    <xdr:to>
      <xdr:col>10</xdr:col>
      <xdr:colOff>539750</xdr:colOff>
      <xdr:row>84</xdr:row>
      <xdr:rowOff>450850</xdr:rowOff>
    </xdr:to>
    <xdr:pic>
      <xdr:nvPicPr>
        <xdr:cNvPr id="23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84</xdr:row>
      <xdr:rowOff>228600</xdr:rowOff>
    </xdr:from>
    <xdr:to>
      <xdr:col>10</xdr:col>
      <xdr:colOff>260350</xdr:colOff>
      <xdr:row>84</xdr:row>
      <xdr:rowOff>447675</xdr:rowOff>
    </xdr:to>
    <xdr:pic>
      <xdr:nvPicPr>
        <xdr:cNvPr id="23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84</xdr:row>
      <xdr:rowOff>231775</xdr:rowOff>
    </xdr:from>
    <xdr:to>
      <xdr:col>10</xdr:col>
      <xdr:colOff>539750</xdr:colOff>
      <xdr:row>84</xdr:row>
      <xdr:rowOff>450850</xdr:rowOff>
    </xdr:to>
    <xdr:pic>
      <xdr:nvPicPr>
        <xdr:cNvPr id="23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84</xdr:row>
      <xdr:rowOff>228600</xdr:rowOff>
    </xdr:from>
    <xdr:to>
      <xdr:col>10</xdr:col>
      <xdr:colOff>260350</xdr:colOff>
      <xdr:row>84</xdr:row>
      <xdr:rowOff>447675</xdr:rowOff>
    </xdr:to>
    <xdr:pic>
      <xdr:nvPicPr>
        <xdr:cNvPr id="23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84</xdr:row>
      <xdr:rowOff>231775</xdr:rowOff>
    </xdr:from>
    <xdr:to>
      <xdr:col>10</xdr:col>
      <xdr:colOff>539750</xdr:colOff>
      <xdr:row>84</xdr:row>
      <xdr:rowOff>450850</xdr:rowOff>
    </xdr:to>
    <xdr:pic>
      <xdr:nvPicPr>
        <xdr:cNvPr id="23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87</xdr:row>
      <xdr:rowOff>228600</xdr:rowOff>
    </xdr:from>
    <xdr:to>
      <xdr:col>10</xdr:col>
      <xdr:colOff>260350</xdr:colOff>
      <xdr:row>87</xdr:row>
      <xdr:rowOff>447675</xdr:rowOff>
    </xdr:to>
    <xdr:pic>
      <xdr:nvPicPr>
        <xdr:cNvPr id="23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87</xdr:row>
      <xdr:rowOff>231775</xdr:rowOff>
    </xdr:from>
    <xdr:to>
      <xdr:col>10</xdr:col>
      <xdr:colOff>539750</xdr:colOff>
      <xdr:row>87</xdr:row>
      <xdr:rowOff>450850</xdr:rowOff>
    </xdr:to>
    <xdr:pic>
      <xdr:nvPicPr>
        <xdr:cNvPr id="23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87</xdr:row>
      <xdr:rowOff>228600</xdr:rowOff>
    </xdr:from>
    <xdr:to>
      <xdr:col>10</xdr:col>
      <xdr:colOff>260350</xdr:colOff>
      <xdr:row>87</xdr:row>
      <xdr:rowOff>447675</xdr:rowOff>
    </xdr:to>
    <xdr:pic>
      <xdr:nvPicPr>
        <xdr:cNvPr id="23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87</xdr:row>
      <xdr:rowOff>231775</xdr:rowOff>
    </xdr:from>
    <xdr:to>
      <xdr:col>10</xdr:col>
      <xdr:colOff>539750</xdr:colOff>
      <xdr:row>87</xdr:row>
      <xdr:rowOff>450850</xdr:rowOff>
    </xdr:to>
    <xdr:pic>
      <xdr:nvPicPr>
        <xdr:cNvPr id="23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87</xdr:row>
      <xdr:rowOff>228600</xdr:rowOff>
    </xdr:from>
    <xdr:to>
      <xdr:col>10</xdr:col>
      <xdr:colOff>260350</xdr:colOff>
      <xdr:row>87</xdr:row>
      <xdr:rowOff>447675</xdr:rowOff>
    </xdr:to>
    <xdr:pic>
      <xdr:nvPicPr>
        <xdr:cNvPr id="23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87</xdr:row>
      <xdr:rowOff>231775</xdr:rowOff>
    </xdr:from>
    <xdr:to>
      <xdr:col>10</xdr:col>
      <xdr:colOff>539750</xdr:colOff>
      <xdr:row>87</xdr:row>
      <xdr:rowOff>450850</xdr:rowOff>
    </xdr:to>
    <xdr:pic>
      <xdr:nvPicPr>
        <xdr:cNvPr id="23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87</xdr:row>
      <xdr:rowOff>228600</xdr:rowOff>
    </xdr:from>
    <xdr:to>
      <xdr:col>10</xdr:col>
      <xdr:colOff>260350</xdr:colOff>
      <xdr:row>87</xdr:row>
      <xdr:rowOff>447675</xdr:rowOff>
    </xdr:to>
    <xdr:pic>
      <xdr:nvPicPr>
        <xdr:cNvPr id="23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87</xdr:row>
      <xdr:rowOff>231775</xdr:rowOff>
    </xdr:from>
    <xdr:to>
      <xdr:col>10</xdr:col>
      <xdr:colOff>539750</xdr:colOff>
      <xdr:row>87</xdr:row>
      <xdr:rowOff>450850</xdr:rowOff>
    </xdr:to>
    <xdr:pic>
      <xdr:nvPicPr>
        <xdr:cNvPr id="23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90</xdr:row>
      <xdr:rowOff>228600</xdr:rowOff>
    </xdr:from>
    <xdr:to>
      <xdr:col>10</xdr:col>
      <xdr:colOff>260350</xdr:colOff>
      <xdr:row>90</xdr:row>
      <xdr:rowOff>447675</xdr:rowOff>
    </xdr:to>
    <xdr:pic>
      <xdr:nvPicPr>
        <xdr:cNvPr id="23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90</xdr:row>
      <xdr:rowOff>231775</xdr:rowOff>
    </xdr:from>
    <xdr:to>
      <xdr:col>10</xdr:col>
      <xdr:colOff>539750</xdr:colOff>
      <xdr:row>90</xdr:row>
      <xdr:rowOff>450850</xdr:rowOff>
    </xdr:to>
    <xdr:pic>
      <xdr:nvPicPr>
        <xdr:cNvPr id="23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90</xdr:row>
      <xdr:rowOff>228600</xdr:rowOff>
    </xdr:from>
    <xdr:to>
      <xdr:col>10</xdr:col>
      <xdr:colOff>260350</xdr:colOff>
      <xdr:row>90</xdr:row>
      <xdr:rowOff>447675</xdr:rowOff>
    </xdr:to>
    <xdr:pic>
      <xdr:nvPicPr>
        <xdr:cNvPr id="23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90</xdr:row>
      <xdr:rowOff>231775</xdr:rowOff>
    </xdr:from>
    <xdr:to>
      <xdr:col>10</xdr:col>
      <xdr:colOff>539750</xdr:colOff>
      <xdr:row>90</xdr:row>
      <xdr:rowOff>450850</xdr:rowOff>
    </xdr:to>
    <xdr:pic>
      <xdr:nvPicPr>
        <xdr:cNvPr id="23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90</xdr:row>
      <xdr:rowOff>228600</xdr:rowOff>
    </xdr:from>
    <xdr:to>
      <xdr:col>10</xdr:col>
      <xdr:colOff>260350</xdr:colOff>
      <xdr:row>90</xdr:row>
      <xdr:rowOff>447675</xdr:rowOff>
    </xdr:to>
    <xdr:pic>
      <xdr:nvPicPr>
        <xdr:cNvPr id="23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90</xdr:row>
      <xdr:rowOff>231775</xdr:rowOff>
    </xdr:from>
    <xdr:to>
      <xdr:col>10</xdr:col>
      <xdr:colOff>539750</xdr:colOff>
      <xdr:row>90</xdr:row>
      <xdr:rowOff>450850</xdr:rowOff>
    </xdr:to>
    <xdr:pic>
      <xdr:nvPicPr>
        <xdr:cNvPr id="23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90</xdr:row>
      <xdr:rowOff>228600</xdr:rowOff>
    </xdr:from>
    <xdr:to>
      <xdr:col>10</xdr:col>
      <xdr:colOff>260350</xdr:colOff>
      <xdr:row>90</xdr:row>
      <xdr:rowOff>447675</xdr:rowOff>
    </xdr:to>
    <xdr:pic>
      <xdr:nvPicPr>
        <xdr:cNvPr id="23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90</xdr:row>
      <xdr:rowOff>231775</xdr:rowOff>
    </xdr:from>
    <xdr:to>
      <xdr:col>10</xdr:col>
      <xdr:colOff>539750</xdr:colOff>
      <xdr:row>90</xdr:row>
      <xdr:rowOff>450850</xdr:rowOff>
    </xdr:to>
    <xdr:pic>
      <xdr:nvPicPr>
        <xdr:cNvPr id="23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93</xdr:row>
      <xdr:rowOff>228600</xdr:rowOff>
    </xdr:from>
    <xdr:to>
      <xdr:col>10</xdr:col>
      <xdr:colOff>260350</xdr:colOff>
      <xdr:row>93</xdr:row>
      <xdr:rowOff>447675</xdr:rowOff>
    </xdr:to>
    <xdr:pic>
      <xdr:nvPicPr>
        <xdr:cNvPr id="23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93</xdr:row>
      <xdr:rowOff>231775</xdr:rowOff>
    </xdr:from>
    <xdr:to>
      <xdr:col>10</xdr:col>
      <xdr:colOff>539750</xdr:colOff>
      <xdr:row>93</xdr:row>
      <xdr:rowOff>450850</xdr:rowOff>
    </xdr:to>
    <xdr:pic>
      <xdr:nvPicPr>
        <xdr:cNvPr id="23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93</xdr:row>
      <xdr:rowOff>228600</xdr:rowOff>
    </xdr:from>
    <xdr:to>
      <xdr:col>10</xdr:col>
      <xdr:colOff>260350</xdr:colOff>
      <xdr:row>93</xdr:row>
      <xdr:rowOff>447675</xdr:rowOff>
    </xdr:to>
    <xdr:pic>
      <xdr:nvPicPr>
        <xdr:cNvPr id="24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93</xdr:row>
      <xdr:rowOff>231775</xdr:rowOff>
    </xdr:from>
    <xdr:to>
      <xdr:col>10</xdr:col>
      <xdr:colOff>539750</xdr:colOff>
      <xdr:row>93</xdr:row>
      <xdr:rowOff>450850</xdr:rowOff>
    </xdr:to>
    <xdr:pic>
      <xdr:nvPicPr>
        <xdr:cNvPr id="24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93</xdr:row>
      <xdr:rowOff>228600</xdr:rowOff>
    </xdr:from>
    <xdr:to>
      <xdr:col>10</xdr:col>
      <xdr:colOff>260350</xdr:colOff>
      <xdr:row>93</xdr:row>
      <xdr:rowOff>447675</xdr:rowOff>
    </xdr:to>
    <xdr:pic>
      <xdr:nvPicPr>
        <xdr:cNvPr id="24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93</xdr:row>
      <xdr:rowOff>231775</xdr:rowOff>
    </xdr:from>
    <xdr:to>
      <xdr:col>10</xdr:col>
      <xdr:colOff>539750</xdr:colOff>
      <xdr:row>93</xdr:row>
      <xdr:rowOff>450850</xdr:rowOff>
    </xdr:to>
    <xdr:pic>
      <xdr:nvPicPr>
        <xdr:cNvPr id="24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93</xdr:row>
      <xdr:rowOff>228600</xdr:rowOff>
    </xdr:from>
    <xdr:to>
      <xdr:col>10</xdr:col>
      <xdr:colOff>260350</xdr:colOff>
      <xdr:row>93</xdr:row>
      <xdr:rowOff>447675</xdr:rowOff>
    </xdr:to>
    <xdr:pic>
      <xdr:nvPicPr>
        <xdr:cNvPr id="24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93</xdr:row>
      <xdr:rowOff>231775</xdr:rowOff>
    </xdr:from>
    <xdr:to>
      <xdr:col>10</xdr:col>
      <xdr:colOff>539750</xdr:colOff>
      <xdr:row>93</xdr:row>
      <xdr:rowOff>450850</xdr:rowOff>
    </xdr:to>
    <xdr:pic>
      <xdr:nvPicPr>
        <xdr:cNvPr id="24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96</xdr:row>
      <xdr:rowOff>228600</xdr:rowOff>
    </xdr:from>
    <xdr:to>
      <xdr:col>10</xdr:col>
      <xdr:colOff>260350</xdr:colOff>
      <xdr:row>96</xdr:row>
      <xdr:rowOff>447675</xdr:rowOff>
    </xdr:to>
    <xdr:pic>
      <xdr:nvPicPr>
        <xdr:cNvPr id="24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96</xdr:row>
      <xdr:rowOff>231775</xdr:rowOff>
    </xdr:from>
    <xdr:to>
      <xdr:col>10</xdr:col>
      <xdr:colOff>539750</xdr:colOff>
      <xdr:row>96</xdr:row>
      <xdr:rowOff>450850</xdr:rowOff>
    </xdr:to>
    <xdr:pic>
      <xdr:nvPicPr>
        <xdr:cNvPr id="24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96</xdr:row>
      <xdr:rowOff>228600</xdr:rowOff>
    </xdr:from>
    <xdr:to>
      <xdr:col>10</xdr:col>
      <xdr:colOff>260350</xdr:colOff>
      <xdr:row>96</xdr:row>
      <xdr:rowOff>447675</xdr:rowOff>
    </xdr:to>
    <xdr:pic>
      <xdr:nvPicPr>
        <xdr:cNvPr id="24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96</xdr:row>
      <xdr:rowOff>231775</xdr:rowOff>
    </xdr:from>
    <xdr:to>
      <xdr:col>10</xdr:col>
      <xdr:colOff>539750</xdr:colOff>
      <xdr:row>96</xdr:row>
      <xdr:rowOff>450850</xdr:rowOff>
    </xdr:to>
    <xdr:pic>
      <xdr:nvPicPr>
        <xdr:cNvPr id="24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96</xdr:row>
      <xdr:rowOff>228600</xdr:rowOff>
    </xdr:from>
    <xdr:to>
      <xdr:col>10</xdr:col>
      <xdr:colOff>260350</xdr:colOff>
      <xdr:row>96</xdr:row>
      <xdr:rowOff>447675</xdr:rowOff>
    </xdr:to>
    <xdr:pic>
      <xdr:nvPicPr>
        <xdr:cNvPr id="24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96</xdr:row>
      <xdr:rowOff>231775</xdr:rowOff>
    </xdr:from>
    <xdr:to>
      <xdr:col>10</xdr:col>
      <xdr:colOff>539750</xdr:colOff>
      <xdr:row>96</xdr:row>
      <xdr:rowOff>450850</xdr:rowOff>
    </xdr:to>
    <xdr:pic>
      <xdr:nvPicPr>
        <xdr:cNvPr id="24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96</xdr:row>
      <xdr:rowOff>228600</xdr:rowOff>
    </xdr:from>
    <xdr:to>
      <xdr:col>10</xdr:col>
      <xdr:colOff>260350</xdr:colOff>
      <xdr:row>96</xdr:row>
      <xdr:rowOff>447675</xdr:rowOff>
    </xdr:to>
    <xdr:pic>
      <xdr:nvPicPr>
        <xdr:cNvPr id="24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96</xdr:row>
      <xdr:rowOff>231775</xdr:rowOff>
    </xdr:from>
    <xdr:to>
      <xdr:col>10</xdr:col>
      <xdr:colOff>539750</xdr:colOff>
      <xdr:row>96</xdr:row>
      <xdr:rowOff>450850</xdr:rowOff>
    </xdr:to>
    <xdr:pic>
      <xdr:nvPicPr>
        <xdr:cNvPr id="24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</xdr:row>
      <xdr:rowOff>228600</xdr:rowOff>
    </xdr:from>
    <xdr:to>
      <xdr:col>10</xdr:col>
      <xdr:colOff>260350</xdr:colOff>
      <xdr:row>13</xdr:row>
      <xdr:rowOff>447675</xdr:rowOff>
    </xdr:to>
    <xdr:pic>
      <xdr:nvPicPr>
        <xdr:cNvPr id="24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</xdr:row>
      <xdr:rowOff>231775</xdr:rowOff>
    </xdr:from>
    <xdr:to>
      <xdr:col>10</xdr:col>
      <xdr:colOff>539750</xdr:colOff>
      <xdr:row>13</xdr:row>
      <xdr:rowOff>450850</xdr:rowOff>
    </xdr:to>
    <xdr:pic>
      <xdr:nvPicPr>
        <xdr:cNvPr id="24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</xdr:row>
      <xdr:rowOff>228600</xdr:rowOff>
    </xdr:from>
    <xdr:to>
      <xdr:col>10</xdr:col>
      <xdr:colOff>260350</xdr:colOff>
      <xdr:row>13</xdr:row>
      <xdr:rowOff>447675</xdr:rowOff>
    </xdr:to>
    <xdr:pic>
      <xdr:nvPicPr>
        <xdr:cNvPr id="24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</xdr:row>
      <xdr:rowOff>231775</xdr:rowOff>
    </xdr:from>
    <xdr:to>
      <xdr:col>10</xdr:col>
      <xdr:colOff>539750</xdr:colOff>
      <xdr:row>13</xdr:row>
      <xdr:rowOff>450850</xdr:rowOff>
    </xdr:to>
    <xdr:pic>
      <xdr:nvPicPr>
        <xdr:cNvPr id="24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</xdr:row>
      <xdr:rowOff>228600</xdr:rowOff>
    </xdr:from>
    <xdr:to>
      <xdr:col>10</xdr:col>
      <xdr:colOff>260350</xdr:colOff>
      <xdr:row>13</xdr:row>
      <xdr:rowOff>447675</xdr:rowOff>
    </xdr:to>
    <xdr:pic>
      <xdr:nvPicPr>
        <xdr:cNvPr id="24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</xdr:row>
      <xdr:rowOff>231775</xdr:rowOff>
    </xdr:from>
    <xdr:to>
      <xdr:col>10</xdr:col>
      <xdr:colOff>539750</xdr:colOff>
      <xdr:row>13</xdr:row>
      <xdr:rowOff>450850</xdr:rowOff>
    </xdr:to>
    <xdr:pic>
      <xdr:nvPicPr>
        <xdr:cNvPr id="24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</xdr:row>
      <xdr:rowOff>228600</xdr:rowOff>
    </xdr:from>
    <xdr:to>
      <xdr:col>10</xdr:col>
      <xdr:colOff>260350</xdr:colOff>
      <xdr:row>13</xdr:row>
      <xdr:rowOff>447675</xdr:rowOff>
    </xdr:to>
    <xdr:pic>
      <xdr:nvPicPr>
        <xdr:cNvPr id="24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</xdr:row>
      <xdr:rowOff>231775</xdr:rowOff>
    </xdr:from>
    <xdr:to>
      <xdr:col>10</xdr:col>
      <xdr:colOff>539750</xdr:colOff>
      <xdr:row>13</xdr:row>
      <xdr:rowOff>450850</xdr:rowOff>
    </xdr:to>
    <xdr:pic>
      <xdr:nvPicPr>
        <xdr:cNvPr id="24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</xdr:row>
      <xdr:rowOff>228600</xdr:rowOff>
    </xdr:from>
    <xdr:to>
      <xdr:col>10</xdr:col>
      <xdr:colOff>260350</xdr:colOff>
      <xdr:row>16</xdr:row>
      <xdr:rowOff>447675</xdr:rowOff>
    </xdr:to>
    <xdr:pic>
      <xdr:nvPicPr>
        <xdr:cNvPr id="24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</xdr:row>
      <xdr:rowOff>231775</xdr:rowOff>
    </xdr:from>
    <xdr:to>
      <xdr:col>10</xdr:col>
      <xdr:colOff>539750</xdr:colOff>
      <xdr:row>16</xdr:row>
      <xdr:rowOff>450850</xdr:rowOff>
    </xdr:to>
    <xdr:pic>
      <xdr:nvPicPr>
        <xdr:cNvPr id="24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</xdr:row>
      <xdr:rowOff>228600</xdr:rowOff>
    </xdr:from>
    <xdr:to>
      <xdr:col>10</xdr:col>
      <xdr:colOff>260350</xdr:colOff>
      <xdr:row>16</xdr:row>
      <xdr:rowOff>447675</xdr:rowOff>
    </xdr:to>
    <xdr:pic>
      <xdr:nvPicPr>
        <xdr:cNvPr id="24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</xdr:row>
      <xdr:rowOff>231775</xdr:rowOff>
    </xdr:from>
    <xdr:to>
      <xdr:col>10</xdr:col>
      <xdr:colOff>539750</xdr:colOff>
      <xdr:row>16</xdr:row>
      <xdr:rowOff>450850</xdr:rowOff>
    </xdr:to>
    <xdr:pic>
      <xdr:nvPicPr>
        <xdr:cNvPr id="24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</xdr:row>
      <xdr:rowOff>228600</xdr:rowOff>
    </xdr:from>
    <xdr:to>
      <xdr:col>10</xdr:col>
      <xdr:colOff>260350</xdr:colOff>
      <xdr:row>16</xdr:row>
      <xdr:rowOff>447675</xdr:rowOff>
    </xdr:to>
    <xdr:pic>
      <xdr:nvPicPr>
        <xdr:cNvPr id="24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</xdr:row>
      <xdr:rowOff>231775</xdr:rowOff>
    </xdr:from>
    <xdr:to>
      <xdr:col>10</xdr:col>
      <xdr:colOff>539750</xdr:colOff>
      <xdr:row>16</xdr:row>
      <xdr:rowOff>450850</xdr:rowOff>
    </xdr:to>
    <xdr:pic>
      <xdr:nvPicPr>
        <xdr:cNvPr id="24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</xdr:row>
      <xdr:rowOff>228600</xdr:rowOff>
    </xdr:from>
    <xdr:to>
      <xdr:col>10</xdr:col>
      <xdr:colOff>260350</xdr:colOff>
      <xdr:row>16</xdr:row>
      <xdr:rowOff>447675</xdr:rowOff>
    </xdr:to>
    <xdr:pic>
      <xdr:nvPicPr>
        <xdr:cNvPr id="24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</xdr:row>
      <xdr:rowOff>231775</xdr:rowOff>
    </xdr:from>
    <xdr:to>
      <xdr:col>10</xdr:col>
      <xdr:colOff>539750</xdr:colOff>
      <xdr:row>16</xdr:row>
      <xdr:rowOff>450850</xdr:rowOff>
    </xdr:to>
    <xdr:pic>
      <xdr:nvPicPr>
        <xdr:cNvPr id="24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</xdr:row>
      <xdr:rowOff>228600</xdr:rowOff>
    </xdr:from>
    <xdr:to>
      <xdr:col>10</xdr:col>
      <xdr:colOff>260350</xdr:colOff>
      <xdr:row>19</xdr:row>
      <xdr:rowOff>447675</xdr:rowOff>
    </xdr:to>
    <xdr:pic>
      <xdr:nvPicPr>
        <xdr:cNvPr id="24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</xdr:row>
      <xdr:rowOff>231775</xdr:rowOff>
    </xdr:from>
    <xdr:to>
      <xdr:col>10</xdr:col>
      <xdr:colOff>539750</xdr:colOff>
      <xdr:row>19</xdr:row>
      <xdr:rowOff>450850</xdr:rowOff>
    </xdr:to>
    <xdr:pic>
      <xdr:nvPicPr>
        <xdr:cNvPr id="24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</xdr:row>
      <xdr:rowOff>228600</xdr:rowOff>
    </xdr:from>
    <xdr:to>
      <xdr:col>10</xdr:col>
      <xdr:colOff>260350</xdr:colOff>
      <xdr:row>19</xdr:row>
      <xdr:rowOff>447675</xdr:rowOff>
    </xdr:to>
    <xdr:pic>
      <xdr:nvPicPr>
        <xdr:cNvPr id="24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</xdr:row>
      <xdr:rowOff>231775</xdr:rowOff>
    </xdr:from>
    <xdr:to>
      <xdr:col>10</xdr:col>
      <xdr:colOff>539750</xdr:colOff>
      <xdr:row>19</xdr:row>
      <xdr:rowOff>450850</xdr:rowOff>
    </xdr:to>
    <xdr:pic>
      <xdr:nvPicPr>
        <xdr:cNvPr id="24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</xdr:row>
      <xdr:rowOff>228600</xdr:rowOff>
    </xdr:from>
    <xdr:to>
      <xdr:col>10</xdr:col>
      <xdr:colOff>260350</xdr:colOff>
      <xdr:row>19</xdr:row>
      <xdr:rowOff>447675</xdr:rowOff>
    </xdr:to>
    <xdr:pic>
      <xdr:nvPicPr>
        <xdr:cNvPr id="24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</xdr:row>
      <xdr:rowOff>231775</xdr:rowOff>
    </xdr:from>
    <xdr:to>
      <xdr:col>10</xdr:col>
      <xdr:colOff>539750</xdr:colOff>
      <xdr:row>19</xdr:row>
      <xdr:rowOff>450850</xdr:rowOff>
    </xdr:to>
    <xdr:pic>
      <xdr:nvPicPr>
        <xdr:cNvPr id="24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</xdr:row>
      <xdr:rowOff>228600</xdr:rowOff>
    </xdr:from>
    <xdr:to>
      <xdr:col>10</xdr:col>
      <xdr:colOff>260350</xdr:colOff>
      <xdr:row>19</xdr:row>
      <xdr:rowOff>447675</xdr:rowOff>
    </xdr:to>
    <xdr:pic>
      <xdr:nvPicPr>
        <xdr:cNvPr id="24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</xdr:row>
      <xdr:rowOff>231775</xdr:rowOff>
    </xdr:from>
    <xdr:to>
      <xdr:col>10</xdr:col>
      <xdr:colOff>539750</xdr:colOff>
      <xdr:row>19</xdr:row>
      <xdr:rowOff>450850</xdr:rowOff>
    </xdr:to>
    <xdr:pic>
      <xdr:nvPicPr>
        <xdr:cNvPr id="24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</xdr:row>
      <xdr:rowOff>228600</xdr:rowOff>
    </xdr:from>
    <xdr:to>
      <xdr:col>10</xdr:col>
      <xdr:colOff>260350</xdr:colOff>
      <xdr:row>22</xdr:row>
      <xdr:rowOff>447675</xdr:rowOff>
    </xdr:to>
    <xdr:pic>
      <xdr:nvPicPr>
        <xdr:cNvPr id="24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</xdr:row>
      <xdr:rowOff>231775</xdr:rowOff>
    </xdr:from>
    <xdr:to>
      <xdr:col>10</xdr:col>
      <xdr:colOff>539750</xdr:colOff>
      <xdr:row>22</xdr:row>
      <xdr:rowOff>450850</xdr:rowOff>
    </xdr:to>
    <xdr:pic>
      <xdr:nvPicPr>
        <xdr:cNvPr id="24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</xdr:row>
      <xdr:rowOff>228600</xdr:rowOff>
    </xdr:from>
    <xdr:to>
      <xdr:col>10</xdr:col>
      <xdr:colOff>260350</xdr:colOff>
      <xdr:row>22</xdr:row>
      <xdr:rowOff>447675</xdr:rowOff>
    </xdr:to>
    <xdr:pic>
      <xdr:nvPicPr>
        <xdr:cNvPr id="24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</xdr:row>
      <xdr:rowOff>231775</xdr:rowOff>
    </xdr:from>
    <xdr:to>
      <xdr:col>10</xdr:col>
      <xdr:colOff>539750</xdr:colOff>
      <xdr:row>22</xdr:row>
      <xdr:rowOff>450850</xdr:rowOff>
    </xdr:to>
    <xdr:pic>
      <xdr:nvPicPr>
        <xdr:cNvPr id="24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</xdr:row>
      <xdr:rowOff>228600</xdr:rowOff>
    </xdr:from>
    <xdr:to>
      <xdr:col>10</xdr:col>
      <xdr:colOff>260350</xdr:colOff>
      <xdr:row>22</xdr:row>
      <xdr:rowOff>447675</xdr:rowOff>
    </xdr:to>
    <xdr:pic>
      <xdr:nvPicPr>
        <xdr:cNvPr id="24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</xdr:row>
      <xdr:rowOff>231775</xdr:rowOff>
    </xdr:from>
    <xdr:to>
      <xdr:col>10</xdr:col>
      <xdr:colOff>539750</xdr:colOff>
      <xdr:row>22</xdr:row>
      <xdr:rowOff>450850</xdr:rowOff>
    </xdr:to>
    <xdr:pic>
      <xdr:nvPicPr>
        <xdr:cNvPr id="24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</xdr:row>
      <xdr:rowOff>228600</xdr:rowOff>
    </xdr:from>
    <xdr:to>
      <xdr:col>10</xdr:col>
      <xdr:colOff>260350</xdr:colOff>
      <xdr:row>22</xdr:row>
      <xdr:rowOff>447675</xdr:rowOff>
    </xdr:to>
    <xdr:pic>
      <xdr:nvPicPr>
        <xdr:cNvPr id="24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</xdr:row>
      <xdr:rowOff>231775</xdr:rowOff>
    </xdr:from>
    <xdr:to>
      <xdr:col>10</xdr:col>
      <xdr:colOff>539750</xdr:colOff>
      <xdr:row>22</xdr:row>
      <xdr:rowOff>450850</xdr:rowOff>
    </xdr:to>
    <xdr:pic>
      <xdr:nvPicPr>
        <xdr:cNvPr id="24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</xdr:row>
      <xdr:rowOff>228600</xdr:rowOff>
    </xdr:from>
    <xdr:to>
      <xdr:col>10</xdr:col>
      <xdr:colOff>260350</xdr:colOff>
      <xdr:row>25</xdr:row>
      <xdr:rowOff>447675</xdr:rowOff>
    </xdr:to>
    <xdr:pic>
      <xdr:nvPicPr>
        <xdr:cNvPr id="24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</xdr:row>
      <xdr:rowOff>231775</xdr:rowOff>
    </xdr:from>
    <xdr:to>
      <xdr:col>10</xdr:col>
      <xdr:colOff>539750</xdr:colOff>
      <xdr:row>25</xdr:row>
      <xdr:rowOff>450850</xdr:rowOff>
    </xdr:to>
    <xdr:pic>
      <xdr:nvPicPr>
        <xdr:cNvPr id="24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</xdr:row>
      <xdr:rowOff>228600</xdr:rowOff>
    </xdr:from>
    <xdr:to>
      <xdr:col>10</xdr:col>
      <xdr:colOff>260350</xdr:colOff>
      <xdr:row>25</xdr:row>
      <xdr:rowOff>447675</xdr:rowOff>
    </xdr:to>
    <xdr:pic>
      <xdr:nvPicPr>
        <xdr:cNvPr id="24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</xdr:row>
      <xdr:rowOff>231775</xdr:rowOff>
    </xdr:from>
    <xdr:to>
      <xdr:col>10</xdr:col>
      <xdr:colOff>539750</xdr:colOff>
      <xdr:row>25</xdr:row>
      <xdr:rowOff>450850</xdr:rowOff>
    </xdr:to>
    <xdr:pic>
      <xdr:nvPicPr>
        <xdr:cNvPr id="24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</xdr:row>
      <xdr:rowOff>228600</xdr:rowOff>
    </xdr:from>
    <xdr:to>
      <xdr:col>10</xdr:col>
      <xdr:colOff>260350</xdr:colOff>
      <xdr:row>25</xdr:row>
      <xdr:rowOff>447675</xdr:rowOff>
    </xdr:to>
    <xdr:pic>
      <xdr:nvPicPr>
        <xdr:cNvPr id="24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</xdr:row>
      <xdr:rowOff>231775</xdr:rowOff>
    </xdr:from>
    <xdr:to>
      <xdr:col>10</xdr:col>
      <xdr:colOff>539750</xdr:colOff>
      <xdr:row>25</xdr:row>
      <xdr:rowOff>450850</xdr:rowOff>
    </xdr:to>
    <xdr:pic>
      <xdr:nvPicPr>
        <xdr:cNvPr id="24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</xdr:row>
      <xdr:rowOff>228600</xdr:rowOff>
    </xdr:from>
    <xdr:to>
      <xdr:col>10</xdr:col>
      <xdr:colOff>260350</xdr:colOff>
      <xdr:row>25</xdr:row>
      <xdr:rowOff>447675</xdr:rowOff>
    </xdr:to>
    <xdr:pic>
      <xdr:nvPicPr>
        <xdr:cNvPr id="24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</xdr:row>
      <xdr:rowOff>231775</xdr:rowOff>
    </xdr:from>
    <xdr:to>
      <xdr:col>10</xdr:col>
      <xdr:colOff>539750</xdr:colOff>
      <xdr:row>25</xdr:row>
      <xdr:rowOff>450850</xdr:rowOff>
    </xdr:to>
    <xdr:pic>
      <xdr:nvPicPr>
        <xdr:cNvPr id="24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</xdr:row>
      <xdr:rowOff>228600</xdr:rowOff>
    </xdr:from>
    <xdr:to>
      <xdr:col>10</xdr:col>
      <xdr:colOff>260350</xdr:colOff>
      <xdr:row>28</xdr:row>
      <xdr:rowOff>447675</xdr:rowOff>
    </xdr:to>
    <xdr:pic>
      <xdr:nvPicPr>
        <xdr:cNvPr id="24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</xdr:row>
      <xdr:rowOff>231775</xdr:rowOff>
    </xdr:from>
    <xdr:to>
      <xdr:col>10</xdr:col>
      <xdr:colOff>539750</xdr:colOff>
      <xdr:row>28</xdr:row>
      <xdr:rowOff>450850</xdr:rowOff>
    </xdr:to>
    <xdr:pic>
      <xdr:nvPicPr>
        <xdr:cNvPr id="24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</xdr:row>
      <xdr:rowOff>228600</xdr:rowOff>
    </xdr:from>
    <xdr:to>
      <xdr:col>10</xdr:col>
      <xdr:colOff>260350</xdr:colOff>
      <xdr:row>28</xdr:row>
      <xdr:rowOff>447675</xdr:rowOff>
    </xdr:to>
    <xdr:pic>
      <xdr:nvPicPr>
        <xdr:cNvPr id="24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</xdr:row>
      <xdr:rowOff>231775</xdr:rowOff>
    </xdr:from>
    <xdr:to>
      <xdr:col>10</xdr:col>
      <xdr:colOff>539750</xdr:colOff>
      <xdr:row>28</xdr:row>
      <xdr:rowOff>450850</xdr:rowOff>
    </xdr:to>
    <xdr:pic>
      <xdr:nvPicPr>
        <xdr:cNvPr id="24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</xdr:row>
      <xdr:rowOff>228600</xdr:rowOff>
    </xdr:from>
    <xdr:to>
      <xdr:col>10</xdr:col>
      <xdr:colOff>260350</xdr:colOff>
      <xdr:row>28</xdr:row>
      <xdr:rowOff>447675</xdr:rowOff>
    </xdr:to>
    <xdr:pic>
      <xdr:nvPicPr>
        <xdr:cNvPr id="24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</xdr:row>
      <xdr:rowOff>231775</xdr:rowOff>
    </xdr:from>
    <xdr:to>
      <xdr:col>10</xdr:col>
      <xdr:colOff>539750</xdr:colOff>
      <xdr:row>28</xdr:row>
      <xdr:rowOff>450850</xdr:rowOff>
    </xdr:to>
    <xdr:pic>
      <xdr:nvPicPr>
        <xdr:cNvPr id="24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</xdr:row>
      <xdr:rowOff>228600</xdr:rowOff>
    </xdr:from>
    <xdr:to>
      <xdr:col>10</xdr:col>
      <xdr:colOff>260350</xdr:colOff>
      <xdr:row>28</xdr:row>
      <xdr:rowOff>447675</xdr:rowOff>
    </xdr:to>
    <xdr:pic>
      <xdr:nvPicPr>
        <xdr:cNvPr id="24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</xdr:row>
      <xdr:rowOff>231775</xdr:rowOff>
    </xdr:from>
    <xdr:to>
      <xdr:col>10</xdr:col>
      <xdr:colOff>539750</xdr:colOff>
      <xdr:row>28</xdr:row>
      <xdr:rowOff>450850</xdr:rowOff>
    </xdr:to>
    <xdr:pic>
      <xdr:nvPicPr>
        <xdr:cNvPr id="24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</xdr:row>
      <xdr:rowOff>228600</xdr:rowOff>
    </xdr:from>
    <xdr:to>
      <xdr:col>10</xdr:col>
      <xdr:colOff>260350</xdr:colOff>
      <xdr:row>31</xdr:row>
      <xdr:rowOff>447675</xdr:rowOff>
    </xdr:to>
    <xdr:pic>
      <xdr:nvPicPr>
        <xdr:cNvPr id="24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</xdr:row>
      <xdr:rowOff>231775</xdr:rowOff>
    </xdr:from>
    <xdr:to>
      <xdr:col>10</xdr:col>
      <xdr:colOff>539750</xdr:colOff>
      <xdr:row>31</xdr:row>
      <xdr:rowOff>450850</xdr:rowOff>
    </xdr:to>
    <xdr:pic>
      <xdr:nvPicPr>
        <xdr:cNvPr id="24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</xdr:row>
      <xdr:rowOff>228600</xdr:rowOff>
    </xdr:from>
    <xdr:to>
      <xdr:col>10</xdr:col>
      <xdr:colOff>260350</xdr:colOff>
      <xdr:row>31</xdr:row>
      <xdr:rowOff>447675</xdr:rowOff>
    </xdr:to>
    <xdr:pic>
      <xdr:nvPicPr>
        <xdr:cNvPr id="24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</xdr:row>
      <xdr:rowOff>231775</xdr:rowOff>
    </xdr:from>
    <xdr:to>
      <xdr:col>10</xdr:col>
      <xdr:colOff>539750</xdr:colOff>
      <xdr:row>31</xdr:row>
      <xdr:rowOff>450850</xdr:rowOff>
    </xdr:to>
    <xdr:pic>
      <xdr:nvPicPr>
        <xdr:cNvPr id="24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</xdr:row>
      <xdr:rowOff>228600</xdr:rowOff>
    </xdr:from>
    <xdr:to>
      <xdr:col>10</xdr:col>
      <xdr:colOff>260350</xdr:colOff>
      <xdr:row>31</xdr:row>
      <xdr:rowOff>447675</xdr:rowOff>
    </xdr:to>
    <xdr:pic>
      <xdr:nvPicPr>
        <xdr:cNvPr id="24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</xdr:row>
      <xdr:rowOff>231775</xdr:rowOff>
    </xdr:from>
    <xdr:to>
      <xdr:col>10</xdr:col>
      <xdr:colOff>539750</xdr:colOff>
      <xdr:row>31</xdr:row>
      <xdr:rowOff>450850</xdr:rowOff>
    </xdr:to>
    <xdr:pic>
      <xdr:nvPicPr>
        <xdr:cNvPr id="24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</xdr:row>
      <xdr:rowOff>228600</xdr:rowOff>
    </xdr:from>
    <xdr:to>
      <xdr:col>10</xdr:col>
      <xdr:colOff>260350</xdr:colOff>
      <xdr:row>31</xdr:row>
      <xdr:rowOff>447675</xdr:rowOff>
    </xdr:to>
    <xdr:pic>
      <xdr:nvPicPr>
        <xdr:cNvPr id="24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</xdr:row>
      <xdr:rowOff>231775</xdr:rowOff>
    </xdr:from>
    <xdr:to>
      <xdr:col>10</xdr:col>
      <xdr:colOff>539750</xdr:colOff>
      <xdr:row>31</xdr:row>
      <xdr:rowOff>450850</xdr:rowOff>
    </xdr:to>
    <xdr:pic>
      <xdr:nvPicPr>
        <xdr:cNvPr id="24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</xdr:row>
      <xdr:rowOff>228600</xdr:rowOff>
    </xdr:from>
    <xdr:to>
      <xdr:col>10</xdr:col>
      <xdr:colOff>260350</xdr:colOff>
      <xdr:row>34</xdr:row>
      <xdr:rowOff>447675</xdr:rowOff>
    </xdr:to>
    <xdr:pic>
      <xdr:nvPicPr>
        <xdr:cNvPr id="24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34</xdr:row>
      <xdr:rowOff>231775</xdr:rowOff>
    </xdr:from>
    <xdr:to>
      <xdr:col>10</xdr:col>
      <xdr:colOff>539750</xdr:colOff>
      <xdr:row>34</xdr:row>
      <xdr:rowOff>450850</xdr:rowOff>
    </xdr:to>
    <xdr:pic>
      <xdr:nvPicPr>
        <xdr:cNvPr id="24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</xdr:row>
      <xdr:rowOff>228600</xdr:rowOff>
    </xdr:from>
    <xdr:to>
      <xdr:col>10</xdr:col>
      <xdr:colOff>260350</xdr:colOff>
      <xdr:row>34</xdr:row>
      <xdr:rowOff>447675</xdr:rowOff>
    </xdr:to>
    <xdr:pic>
      <xdr:nvPicPr>
        <xdr:cNvPr id="24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34</xdr:row>
      <xdr:rowOff>231775</xdr:rowOff>
    </xdr:from>
    <xdr:to>
      <xdr:col>10</xdr:col>
      <xdr:colOff>539750</xdr:colOff>
      <xdr:row>34</xdr:row>
      <xdr:rowOff>450850</xdr:rowOff>
    </xdr:to>
    <xdr:pic>
      <xdr:nvPicPr>
        <xdr:cNvPr id="24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</xdr:row>
      <xdr:rowOff>228600</xdr:rowOff>
    </xdr:from>
    <xdr:to>
      <xdr:col>10</xdr:col>
      <xdr:colOff>260350</xdr:colOff>
      <xdr:row>34</xdr:row>
      <xdr:rowOff>447675</xdr:rowOff>
    </xdr:to>
    <xdr:pic>
      <xdr:nvPicPr>
        <xdr:cNvPr id="24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34</xdr:row>
      <xdr:rowOff>231775</xdr:rowOff>
    </xdr:from>
    <xdr:to>
      <xdr:col>10</xdr:col>
      <xdr:colOff>539750</xdr:colOff>
      <xdr:row>34</xdr:row>
      <xdr:rowOff>450850</xdr:rowOff>
    </xdr:to>
    <xdr:pic>
      <xdr:nvPicPr>
        <xdr:cNvPr id="24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34</xdr:row>
      <xdr:rowOff>228600</xdr:rowOff>
    </xdr:from>
    <xdr:to>
      <xdr:col>10</xdr:col>
      <xdr:colOff>260350</xdr:colOff>
      <xdr:row>34</xdr:row>
      <xdr:rowOff>447675</xdr:rowOff>
    </xdr:to>
    <xdr:pic>
      <xdr:nvPicPr>
        <xdr:cNvPr id="24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34</xdr:row>
      <xdr:rowOff>231775</xdr:rowOff>
    </xdr:from>
    <xdr:to>
      <xdr:col>10</xdr:col>
      <xdr:colOff>539750</xdr:colOff>
      <xdr:row>34</xdr:row>
      <xdr:rowOff>450850</xdr:rowOff>
    </xdr:to>
    <xdr:pic>
      <xdr:nvPicPr>
        <xdr:cNvPr id="24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37</xdr:row>
      <xdr:rowOff>228600</xdr:rowOff>
    </xdr:from>
    <xdr:to>
      <xdr:col>10</xdr:col>
      <xdr:colOff>260350</xdr:colOff>
      <xdr:row>37</xdr:row>
      <xdr:rowOff>447675</xdr:rowOff>
    </xdr:to>
    <xdr:pic>
      <xdr:nvPicPr>
        <xdr:cNvPr id="24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37</xdr:row>
      <xdr:rowOff>231775</xdr:rowOff>
    </xdr:from>
    <xdr:to>
      <xdr:col>10</xdr:col>
      <xdr:colOff>539750</xdr:colOff>
      <xdr:row>37</xdr:row>
      <xdr:rowOff>450850</xdr:rowOff>
    </xdr:to>
    <xdr:pic>
      <xdr:nvPicPr>
        <xdr:cNvPr id="24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37</xdr:row>
      <xdr:rowOff>228600</xdr:rowOff>
    </xdr:from>
    <xdr:to>
      <xdr:col>10</xdr:col>
      <xdr:colOff>260350</xdr:colOff>
      <xdr:row>37</xdr:row>
      <xdr:rowOff>447675</xdr:rowOff>
    </xdr:to>
    <xdr:pic>
      <xdr:nvPicPr>
        <xdr:cNvPr id="24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37</xdr:row>
      <xdr:rowOff>231775</xdr:rowOff>
    </xdr:from>
    <xdr:to>
      <xdr:col>10</xdr:col>
      <xdr:colOff>539750</xdr:colOff>
      <xdr:row>37</xdr:row>
      <xdr:rowOff>450850</xdr:rowOff>
    </xdr:to>
    <xdr:pic>
      <xdr:nvPicPr>
        <xdr:cNvPr id="24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37</xdr:row>
      <xdr:rowOff>228600</xdr:rowOff>
    </xdr:from>
    <xdr:to>
      <xdr:col>10</xdr:col>
      <xdr:colOff>260350</xdr:colOff>
      <xdr:row>37</xdr:row>
      <xdr:rowOff>447675</xdr:rowOff>
    </xdr:to>
    <xdr:pic>
      <xdr:nvPicPr>
        <xdr:cNvPr id="24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37</xdr:row>
      <xdr:rowOff>231775</xdr:rowOff>
    </xdr:from>
    <xdr:to>
      <xdr:col>10</xdr:col>
      <xdr:colOff>539750</xdr:colOff>
      <xdr:row>37</xdr:row>
      <xdr:rowOff>450850</xdr:rowOff>
    </xdr:to>
    <xdr:pic>
      <xdr:nvPicPr>
        <xdr:cNvPr id="24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37</xdr:row>
      <xdr:rowOff>228600</xdr:rowOff>
    </xdr:from>
    <xdr:to>
      <xdr:col>10</xdr:col>
      <xdr:colOff>260350</xdr:colOff>
      <xdr:row>37</xdr:row>
      <xdr:rowOff>447675</xdr:rowOff>
    </xdr:to>
    <xdr:pic>
      <xdr:nvPicPr>
        <xdr:cNvPr id="24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37</xdr:row>
      <xdr:rowOff>231775</xdr:rowOff>
    </xdr:from>
    <xdr:to>
      <xdr:col>10</xdr:col>
      <xdr:colOff>539750</xdr:colOff>
      <xdr:row>37</xdr:row>
      <xdr:rowOff>450850</xdr:rowOff>
    </xdr:to>
    <xdr:pic>
      <xdr:nvPicPr>
        <xdr:cNvPr id="24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40</xdr:row>
      <xdr:rowOff>228600</xdr:rowOff>
    </xdr:from>
    <xdr:to>
      <xdr:col>10</xdr:col>
      <xdr:colOff>260350</xdr:colOff>
      <xdr:row>40</xdr:row>
      <xdr:rowOff>447675</xdr:rowOff>
    </xdr:to>
    <xdr:pic>
      <xdr:nvPicPr>
        <xdr:cNvPr id="24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40</xdr:row>
      <xdr:rowOff>231775</xdr:rowOff>
    </xdr:from>
    <xdr:to>
      <xdr:col>10</xdr:col>
      <xdr:colOff>539750</xdr:colOff>
      <xdr:row>40</xdr:row>
      <xdr:rowOff>450850</xdr:rowOff>
    </xdr:to>
    <xdr:pic>
      <xdr:nvPicPr>
        <xdr:cNvPr id="24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40</xdr:row>
      <xdr:rowOff>228600</xdr:rowOff>
    </xdr:from>
    <xdr:to>
      <xdr:col>10</xdr:col>
      <xdr:colOff>260350</xdr:colOff>
      <xdr:row>40</xdr:row>
      <xdr:rowOff>447675</xdr:rowOff>
    </xdr:to>
    <xdr:pic>
      <xdr:nvPicPr>
        <xdr:cNvPr id="24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40</xdr:row>
      <xdr:rowOff>231775</xdr:rowOff>
    </xdr:from>
    <xdr:to>
      <xdr:col>10</xdr:col>
      <xdr:colOff>539750</xdr:colOff>
      <xdr:row>40</xdr:row>
      <xdr:rowOff>450850</xdr:rowOff>
    </xdr:to>
    <xdr:pic>
      <xdr:nvPicPr>
        <xdr:cNvPr id="24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40</xdr:row>
      <xdr:rowOff>228600</xdr:rowOff>
    </xdr:from>
    <xdr:to>
      <xdr:col>10</xdr:col>
      <xdr:colOff>260350</xdr:colOff>
      <xdr:row>40</xdr:row>
      <xdr:rowOff>447675</xdr:rowOff>
    </xdr:to>
    <xdr:pic>
      <xdr:nvPicPr>
        <xdr:cNvPr id="2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40</xdr:row>
      <xdr:rowOff>231775</xdr:rowOff>
    </xdr:from>
    <xdr:to>
      <xdr:col>10</xdr:col>
      <xdr:colOff>539750</xdr:colOff>
      <xdr:row>40</xdr:row>
      <xdr:rowOff>450850</xdr:rowOff>
    </xdr:to>
    <xdr:pic>
      <xdr:nvPicPr>
        <xdr:cNvPr id="24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40</xdr:row>
      <xdr:rowOff>228600</xdr:rowOff>
    </xdr:from>
    <xdr:to>
      <xdr:col>10</xdr:col>
      <xdr:colOff>260350</xdr:colOff>
      <xdr:row>40</xdr:row>
      <xdr:rowOff>447675</xdr:rowOff>
    </xdr:to>
    <xdr:pic>
      <xdr:nvPicPr>
        <xdr:cNvPr id="24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529" y="34398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40</xdr:row>
      <xdr:rowOff>231775</xdr:rowOff>
    </xdr:from>
    <xdr:to>
      <xdr:col>10</xdr:col>
      <xdr:colOff>539750</xdr:colOff>
      <xdr:row>40</xdr:row>
      <xdr:rowOff>450850</xdr:rowOff>
    </xdr:to>
    <xdr:pic>
      <xdr:nvPicPr>
        <xdr:cNvPr id="24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8354" y="34430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1352550</xdr:colOff>
      <xdr:row>18</xdr:row>
      <xdr:rowOff>228600</xdr:rowOff>
    </xdr:from>
    <xdr:to>
      <xdr:col>2</xdr:col>
      <xdr:colOff>1543050</xdr:colOff>
      <xdr:row>18</xdr:row>
      <xdr:rowOff>447675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0" y="8286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18</xdr:row>
      <xdr:rowOff>257175</xdr:rowOff>
    </xdr:from>
    <xdr:to>
      <xdr:col>2</xdr:col>
      <xdr:colOff>2190750</xdr:colOff>
      <xdr:row>18</xdr:row>
      <xdr:rowOff>476250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38550" y="83153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1390650</xdr:colOff>
      <xdr:row>18</xdr:row>
      <xdr:rowOff>228600</xdr:rowOff>
    </xdr:from>
    <xdr:to>
      <xdr:col>2</xdr:col>
      <xdr:colOff>1581150</xdr:colOff>
      <xdr:row>19</xdr:row>
      <xdr:rowOff>0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0" y="82867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18</xdr:row>
      <xdr:rowOff>257175</xdr:rowOff>
    </xdr:from>
    <xdr:to>
      <xdr:col>2</xdr:col>
      <xdr:colOff>2190750</xdr:colOff>
      <xdr:row>18</xdr:row>
      <xdr:rowOff>476250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38550" y="83153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18</xdr:row>
      <xdr:rowOff>228600</xdr:rowOff>
    </xdr:from>
    <xdr:to>
      <xdr:col>2</xdr:col>
      <xdr:colOff>1543050</xdr:colOff>
      <xdr:row>18</xdr:row>
      <xdr:rowOff>447675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0" y="8286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18</xdr:row>
      <xdr:rowOff>257175</xdr:rowOff>
    </xdr:from>
    <xdr:to>
      <xdr:col>2</xdr:col>
      <xdr:colOff>2190750</xdr:colOff>
      <xdr:row>18</xdr:row>
      <xdr:rowOff>476250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38550" y="83153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278</xdr:row>
      <xdr:rowOff>0</xdr:rowOff>
    </xdr:from>
    <xdr:to>
      <xdr:col>3</xdr:col>
      <xdr:colOff>196850</xdr:colOff>
      <xdr:row>278</xdr:row>
      <xdr:rowOff>0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228438075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71</xdr:row>
      <xdr:rowOff>279400</xdr:rowOff>
    </xdr:from>
    <xdr:to>
      <xdr:col>3</xdr:col>
      <xdr:colOff>196850</xdr:colOff>
      <xdr:row>71</xdr:row>
      <xdr:rowOff>498475</xdr:rowOff>
    </xdr:to>
    <xdr:pic>
      <xdr:nvPicPr>
        <xdr:cNvPr id="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44037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71</xdr:row>
      <xdr:rowOff>257175</xdr:rowOff>
    </xdr:from>
    <xdr:to>
      <xdr:col>3</xdr:col>
      <xdr:colOff>514350</xdr:colOff>
      <xdr:row>71</xdr:row>
      <xdr:rowOff>476250</xdr:rowOff>
    </xdr:to>
    <xdr:pic>
      <xdr:nvPicPr>
        <xdr:cNvPr id="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44015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119</xdr:row>
      <xdr:rowOff>279400</xdr:rowOff>
    </xdr:from>
    <xdr:to>
      <xdr:col>3</xdr:col>
      <xdr:colOff>196850</xdr:colOff>
      <xdr:row>119</xdr:row>
      <xdr:rowOff>498475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75669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119</xdr:row>
      <xdr:rowOff>257175</xdr:rowOff>
    </xdr:from>
    <xdr:to>
      <xdr:col>3</xdr:col>
      <xdr:colOff>514350</xdr:colOff>
      <xdr:row>119</xdr:row>
      <xdr:rowOff>476250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75647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140</xdr:row>
      <xdr:rowOff>279400</xdr:rowOff>
    </xdr:from>
    <xdr:to>
      <xdr:col>3</xdr:col>
      <xdr:colOff>196850</xdr:colOff>
      <xdr:row>140</xdr:row>
      <xdr:rowOff>498475</xdr:rowOff>
    </xdr:to>
    <xdr:pic>
      <xdr:nvPicPr>
        <xdr:cNvPr id="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96300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140</xdr:row>
      <xdr:rowOff>257175</xdr:rowOff>
    </xdr:from>
    <xdr:to>
      <xdr:col>3</xdr:col>
      <xdr:colOff>514350</xdr:colOff>
      <xdr:row>140</xdr:row>
      <xdr:rowOff>476250</xdr:rowOff>
    </xdr:to>
    <xdr:pic>
      <xdr:nvPicPr>
        <xdr:cNvPr id="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96278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153</xdr:row>
      <xdr:rowOff>279400</xdr:rowOff>
    </xdr:from>
    <xdr:to>
      <xdr:col>3</xdr:col>
      <xdr:colOff>196850</xdr:colOff>
      <xdr:row>153</xdr:row>
      <xdr:rowOff>498475</xdr:rowOff>
    </xdr:to>
    <xdr:pic>
      <xdr:nvPicPr>
        <xdr:cNvPr id="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109521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153</xdr:row>
      <xdr:rowOff>257175</xdr:rowOff>
    </xdr:from>
    <xdr:to>
      <xdr:col>3</xdr:col>
      <xdr:colOff>514350</xdr:colOff>
      <xdr:row>153</xdr:row>
      <xdr:rowOff>476250</xdr:rowOff>
    </xdr:to>
    <xdr:pic>
      <xdr:nvPicPr>
        <xdr:cNvPr id="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109499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211</xdr:row>
      <xdr:rowOff>279400</xdr:rowOff>
    </xdr:from>
    <xdr:to>
      <xdr:col>3</xdr:col>
      <xdr:colOff>196850</xdr:colOff>
      <xdr:row>211</xdr:row>
      <xdr:rowOff>498475</xdr:rowOff>
    </xdr:to>
    <xdr:pic>
      <xdr:nvPicPr>
        <xdr:cNvPr id="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25873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211</xdr:row>
      <xdr:rowOff>257175</xdr:rowOff>
    </xdr:from>
    <xdr:to>
      <xdr:col>3</xdr:col>
      <xdr:colOff>514350</xdr:colOff>
      <xdr:row>211</xdr:row>
      <xdr:rowOff>476250</xdr:rowOff>
    </xdr:to>
    <xdr:pic>
      <xdr:nvPicPr>
        <xdr:cNvPr id="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167144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252</xdr:row>
      <xdr:rowOff>279400</xdr:rowOff>
    </xdr:from>
    <xdr:to>
      <xdr:col>3</xdr:col>
      <xdr:colOff>196850</xdr:colOff>
      <xdr:row>252</xdr:row>
      <xdr:rowOff>498475</xdr:rowOff>
    </xdr:to>
    <xdr:pic>
      <xdr:nvPicPr>
        <xdr:cNvPr id="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205352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252</xdr:row>
      <xdr:rowOff>257175</xdr:rowOff>
    </xdr:from>
    <xdr:to>
      <xdr:col>3</xdr:col>
      <xdr:colOff>514350</xdr:colOff>
      <xdr:row>252</xdr:row>
      <xdr:rowOff>476250</xdr:rowOff>
    </xdr:to>
    <xdr:pic>
      <xdr:nvPicPr>
        <xdr:cNvPr id="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205330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277</xdr:row>
      <xdr:rowOff>279400</xdr:rowOff>
    </xdr:from>
    <xdr:to>
      <xdr:col>3</xdr:col>
      <xdr:colOff>196850</xdr:colOff>
      <xdr:row>277</xdr:row>
      <xdr:rowOff>498475</xdr:rowOff>
    </xdr:to>
    <xdr:pic>
      <xdr:nvPicPr>
        <xdr:cNvPr id="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228155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277</xdr:row>
      <xdr:rowOff>257175</xdr:rowOff>
    </xdr:from>
    <xdr:to>
      <xdr:col>3</xdr:col>
      <xdr:colOff>514350</xdr:colOff>
      <xdr:row>277</xdr:row>
      <xdr:rowOff>476250</xdr:rowOff>
    </xdr:to>
    <xdr:pic>
      <xdr:nvPicPr>
        <xdr:cNvPr id="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228133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71</xdr:row>
      <xdr:rowOff>279400</xdr:rowOff>
    </xdr:from>
    <xdr:to>
      <xdr:col>10</xdr:col>
      <xdr:colOff>196850</xdr:colOff>
      <xdr:row>71</xdr:row>
      <xdr:rowOff>498475</xdr:rowOff>
    </xdr:to>
    <xdr:pic>
      <xdr:nvPicPr>
        <xdr:cNvPr id="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0350" y="44037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71</xdr:row>
      <xdr:rowOff>257175</xdr:rowOff>
    </xdr:from>
    <xdr:to>
      <xdr:col>10</xdr:col>
      <xdr:colOff>514350</xdr:colOff>
      <xdr:row>71</xdr:row>
      <xdr:rowOff>476250</xdr:rowOff>
    </xdr:to>
    <xdr:pic>
      <xdr:nvPicPr>
        <xdr:cNvPr id="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9275" y="44015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119</xdr:row>
      <xdr:rowOff>279400</xdr:rowOff>
    </xdr:from>
    <xdr:to>
      <xdr:col>10</xdr:col>
      <xdr:colOff>196850</xdr:colOff>
      <xdr:row>119</xdr:row>
      <xdr:rowOff>498475</xdr:rowOff>
    </xdr:to>
    <xdr:pic>
      <xdr:nvPicPr>
        <xdr:cNvPr id="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0350" y="75669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119</xdr:row>
      <xdr:rowOff>257175</xdr:rowOff>
    </xdr:from>
    <xdr:to>
      <xdr:col>10</xdr:col>
      <xdr:colOff>514350</xdr:colOff>
      <xdr:row>119</xdr:row>
      <xdr:rowOff>476250</xdr:rowOff>
    </xdr:to>
    <xdr:pic>
      <xdr:nvPicPr>
        <xdr:cNvPr id="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9275" y="75647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140</xdr:row>
      <xdr:rowOff>279400</xdr:rowOff>
    </xdr:from>
    <xdr:to>
      <xdr:col>10</xdr:col>
      <xdr:colOff>196850</xdr:colOff>
      <xdr:row>140</xdr:row>
      <xdr:rowOff>498475</xdr:rowOff>
    </xdr:to>
    <xdr:pic>
      <xdr:nvPicPr>
        <xdr:cNvPr id="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0350" y="96300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140</xdr:row>
      <xdr:rowOff>257175</xdr:rowOff>
    </xdr:from>
    <xdr:to>
      <xdr:col>10</xdr:col>
      <xdr:colOff>514350</xdr:colOff>
      <xdr:row>140</xdr:row>
      <xdr:rowOff>476250</xdr:rowOff>
    </xdr:to>
    <xdr:pic>
      <xdr:nvPicPr>
        <xdr:cNvPr id="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9275" y="96278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153</xdr:row>
      <xdr:rowOff>279400</xdr:rowOff>
    </xdr:from>
    <xdr:to>
      <xdr:col>10</xdr:col>
      <xdr:colOff>196850</xdr:colOff>
      <xdr:row>153</xdr:row>
      <xdr:rowOff>498475</xdr:rowOff>
    </xdr:to>
    <xdr:pic>
      <xdr:nvPicPr>
        <xdr:cNvPr id="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0350" y="109521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153</xdr:row>
      <xdr:rowOff>257175</xdr:rowOff>
    </xdr:from>
    <xdr:to>
      <xdr:col>10</xdr:col>
      <xdr:colOff>514350</xdr:colOff>
      <xdr:row>153</xdr:row>
      <xdr:rowOff>476250</xdr:rowOff>
    </xdr:to>
    <xdr:pic>
      <xdr:nvPicPr>
        <xdr:cNvPr id="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9275" y="109499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0350" y="133248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178</xdr:row>
      <xdr:rowOff>257175</xdr:rowOff>
    </xdr:from>
    <xdr:to>
      <xdr:col>10</xdr:col>
      <xdr:colOff>514350</xdr:colOff>
      <xdr:row>178</xdr:row>
      <xdr:rowOff>476250</xdr:rowOff>
    </xdr:to>
    <xdr:pic>
      <xdr:nvPicPr>
        <xdr:cNvPr id="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9275" y="133226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211</xdr:row>
      <xdr:rowOff>279400</xdr:rowOff>
    </xdr:from>
    <xdr:to>
      <xdr:col>10</xdr:col>
      <xdr:colOff>196850</xdr:colOff>
      <xdr:row>211</xdr:row>
      <xdr:rowOff>498475</xdr:rowOff>
    </xdr:to>
    <xdr:pic>
      <xdr:nvPicPr>
        <xdr:cNvPr id="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0350" y="167166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211</xdr:row>
      <xdr:rowOff>257175</xdr:rowOff>
    </xdr:from>
    <xdr:to>
      <xdr:col>10</xdr:col>
      <xdr:colOff>514350</xdr:colOff>
      <xdr:row>211</xdr:row>
      <xdr:rowOff>476250</xdr:rowOff>
    </xdr:to>
    <xdr:pic>
      <xdr:nvPicPr>
        <xdr:cNvPr id="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9275" y="167144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252</xdr:row>
      <xdr:rowOff>279400</xdr:rowOff>
    </xdr:from>
    <xdr:to>
      <xdr:col>10</xdr:col>
      <xdr:colOff>196850</xdr:colOff>
      <xdr:row>252</xdr:row>
      <xdr:rowOff>498475</xdr:rowOff>
    </xdr:to>
    <xdr:pic>
      <xdr:nvPicPr>
        <xdr:cNvPr id="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0350" y="205352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252</xdr:row>
      <xdr:rowOff>257175</xdr:rowOff>
    </xdr:from>
    <xdr:to>
      <xdr:col>10</xdr:col>
      <xdr:colOff>514350</xdr:colOff>
      <xdr:row>252</xdr:row>
      <xdr:rowOff>476250</xdr:rowOff>
    </xdr:to>
    <xdr:pic>
      <xdr:nvPicPr>
        <xdr:cNvPr id="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9275" y="205330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277</xdr:row>
      <xdr:rowOff>279400</xdr:rowOff>
    </xdr:from>
    <xdr:to>
      <xdr:col>10</xdr:col>
      <xdr:colOff>196850</xdr:colOff>
      <xdr:row>277</xdr:row>
      <xdr:rowOff>498475</xdr:rowOff>
    </xdr:to>
    <xdr:pic>
      <xdr:nvPicPr>
        <xdr:cNvPr id="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0350" y="228155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277</xdr:row>
      <xdr:rowOff>257175</xdr:rowOff>
    </xdr:from>
    <xdr:to>
      <xdr:col>10</xdr:col>
      <xdr:colOff>514350</xdr:colOff>
      <xdr:row>277</xdr:row>
      <xdr:rowOff>476250</xdr:rowOff>
    </xdr:to>
    <xdr:pic>
      <xdr:nvPicPr>
        <xdr:cNvPr id="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9275" y="228133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59</xdr:row>
      <xdr:rowOff>228600</xdr:rowOff>
    </xdr:from>
    <xdr:to>
      <xdr:col>3</xdr:col>
      <xdr:colOff>260350</xdr:colOff>
      <xdr:row>59</xdr:row>
      <xdr:rowOff>447675</xdr:rowOff>
    </xdr:to>
    <xdr:pic>
      <xdr:nvPicPr>
        <xdr:cNvPr id="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3629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59</xdr:row>
      <xdr:rowOff>231775</xdr:rowOff>
    </xdr:from>
    <xdr:to>
      <xdr:col>3</xdr:col>
      <xdr:colOff>539750</xdr:colOff>
      <xdr:row>59</xdr:row>
      <xdr:rowOff>450850</xdr:rowOff>
    </xdr:to>
    <xdr:pic>
      <xdr:nvPicPr>
        <xdr:cNvPr id="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36302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59</xdr:row>
      <xdr:rowOff>228600</xdr:rowOff>
    </xdr:from>
    <xdr:to>
      <xdr:col>10</xdr:col>
      <xdr:colOff>260350</xdr:colOff>
      <xdr:row>59</xdr:row>
      <xdr:rowOff>447675</xdr:rowOff>
    </xdr:to>
    <xdr:pic>
      <xdr:nvPicPr>
        <xdr:cNvPr id="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3629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59</xdr:row>
      <xdr:rowOff>231775</xdr:rowOff>
    </xdr:from>
    <xdr:to>
      <xdr:col>10</xdr:col>
      <xdr:colOff>539750</xdr:colOff>
      <xdr:row>59</xdr:row>
      <xdr:rowOff>450850</xdr:rowOff>
    </xdr:to>
    <xdr:pic>
      <xdr:nvPicPr>
        <xdr:cNvPr id="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36302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59</xdr:row>
      <xdr:rowOff>228600</xdr:rowOff>
    </xdr:from>
    <xdr:to>
      <xdr:col>3</xdr:col>
      <xdr:colOff>260350</xdr:colOff>
      <xdr:row>59</xdr:row>
      <xdr:rowOff>447675</xdr:rowOff>
    </xdr:to>
    <xdr:pic>
      <xdr:nvPicPr>
        <xdr:cNvPr id="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3629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59</xdr:row>
      <xdr:rowOff>231775</xdr:rowOff>
    </xdr:from>
    <xdr:to>
      <xdr:col>3</xdr:col>
      <xdr:colOff>539750</xdr:colOff>
      <xdr:row>59</xdr:row>
      <xdr:rowOff>450850</xdr:rowOff>
    </xdr:to>
    <xdr:pic>
      <xdr:nvPicPr>
        <xdr:cNvPr id="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36302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59</xdr:row>
      <xdr:rowOff>228600</xdr:rowOff>
    </xdr:from>
    <xdr:to>
      <xdr:col>3</xdr:col>
      <xdr:colOff>260350</xdr:colOff>
      <xdr:row>59</xdr:row>
      <xdr:rowOff>447675</xdr:rowOff>
    </xdr:to>
    <xdr:pic>
      <xdr:nvPicPr>
        <xdr:cNvPr id="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3629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59</xdr:row>
      <xdr:rowOff>231775</xdr:rowOff>
    </xdr:from>
    <xdr:to>
      <xdr:col>3</xdr:col>
      <xdr:colOff>539750</xdr:colOff>
      <xdr:row>59</xdr:row>
      <xdr:rowOff>450850</xdr:rowOff>
    </xdr:to>
    <xdr:pic>
      <xdr:nvPicPr>
        <xdr:cNvPr id="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36302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59</xdr:row>
      <xdr:rowOff>228600</xdr:rowOff>
    </xdr:from>
    <xdr:to>
      <xdr:col>10</xdr:col>
      <xdr:colOff>260350</xdr:colOff>
      <xdr:row>59</xdr:row>
      <xdr:rowOff>447675</xdr:rowOff>
    </xdr:to>
    <xdr:pic>
      <xdr:nvPicPr>
        <xdr:cNvPr id="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3629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59</xdr:row>
      <xdr:rowOff>231775</xdr:rowOff>
    </xdr:from>
    <xdr:to>
      <xdr:col>10</xdr:col>
      <xdr:colOff>539750</xdr:colOff>
      <xdr:row>59</xdr:row>
      <xdr:rowOff>450850</xdr:rowOff>
    </xdr:to>
    <xdr:pic>
      <xdr:nvPicPr>
        <xdr:cNvPr id="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36302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59</xdr:row>
      <xdr:rowOff>228600</xdr:rowOff>
    </xdr:from>
    <xdr:to>
      <xdr:col>3</xdr:col>
      <xdr:colOff>260350</xdr:colOff>
      <xdr:row>59</xdr:row>
      <xdr:rowOff>447675</xdr:rowOff>
    </xdr:to>
    <xdr:pic>
      <xdr:nvPicPr>
        <xdr:cNvPr id="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3629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59</xdr:row>
      <xdr:rowOff>231775</xdr:rowOff>
    </xdr:from>
    <xdr:to>
      <xdr:col>3</xdr:col>
      <xdr:colOff>539750</xdr:colOff>
      <xdr:row>59</xdr:row>
      <xdr:rowOff>450850</xdr:rowOff>
    </xdr:to>
    <xdr:pic>
      <xdr:nvPicPr>
        <xdr:cNvPr id="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36302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59</xdr:row>
      <xdr:rowOff>228600</xdr:rowOff>
    </xdr:from>
    <xdr:to>
      <xdr:col>10</xdr:col>
      <xdr:colOff>260350</xdr:colOff>
      <xdr:row>59</xdr:row>
      <xdr:rowOff>447675</xdr:rowOff>
    </xdr:to>
    <xdr:pic>
      <xdr:nvPicPr>
        <xdr:cNvPr id="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3629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59</xdr:row>
      <xdr:rowOff>231775</xdr:rowOff>
    </xdr:from>
    <xdr:to>
      <xdr:col>10</xdr:col>
      <xdr:colOff>539750</xdr:colOff>
      <xdr:row>59</xdr:row>
      <xdr:rowOff>450850</xdr:rowOff>
    </xdr:to>
    <xdr:pic>
      <xdr:nvPicPr>
        <xdr:cNvPr id="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36302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</xdr:row>
      <xdr:rowOff>228600</xdr:rowOff>
    </xdr:from>
    <xdr:to>
      <xdr:col>3</xdr:col>
      <xdr:colOff>260350</xdr:colOff>
      <xdr:row>14</xdr:row>
      <xdr:rowOff>447675</xdr:rowOff>
    </xdr:to>
    <xdr:pic>
      <xdr:nvPicPr>
        <xdr:cNvPr id="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588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</xdr:row>
      <xdr:rowOff>231775</xdr:rowOff>
    </xdr:from>
    <xdr:to>
      <xdr:col>3</xdr:col>
      <xdr:colOff>539750</xdr:colOff>
      <xdr:row>14</xdr:row>
      <xdr:rowOff>450850</xdr:rowOff>
    </xdr:to>
    <xdr:pic>
      <xdr:nvPicPr>
        <xdr:cNvPr id="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5889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</xdr:row>
      <xdr:rowOff>228600</xdr:rowOff>
    </xdr:from>
    <xdr:to>
      <xdr:col>10</xdr:col>
      <xdr:colOff>260350</xdr:colOff>
      <xdr:row>14</xdr:row>
      <xdr:rowOff>447675</xdr:rowOff>
    </xdr:to>
    <xdr:pic>
      <xdr:nvPicPr>
        <xdr:cNvPr id="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588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</xdr:row>
      <xdr:rowOff>231775</xdr:rowOff>
    </xdr:from>
    <xdr:to>
      <xdr:col>10</xdr:col>
      <xdr:colOff>539750</xdr:colOff>
      <xdr:row>14</xdr:row>
      <xdr:rowOff>450850</xdr:rowOff>
    </xdr:to>
    <xdr:pic>
      <xdr:nvPicPr>
        <xdr:cNvPr id="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5889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</xdr:row>
      <xdr:rowOff>228600</xdr:rowOff>
    </xdr:from>
    <xdr:to>
      <xdr:col>3</xdr:col>
      <xdr:colOff>260350</xdr:colOff>
      <xdr:row>18</xdr:row>
      <xdr:rowOff>447675</xdr:rowOff>
    </xdr:to>
    <xdr:pic>
      <xdr:nvPicPr>
        <xdr:cNvPr id="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8286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</xdr:row>
      <xdr:rowOff>231775</xdr:rowOff>
    </xdr:from>
    <xdr:to>
      <xdr:col>3</xdr:col>
      <xdr:colOff>539750</xdr:colOff>
      <xdr:row>18</xdr:row>
      <xdr:rowOff>450850</xdr:rowOff>
    </xdr:to>
    <xdr:pic>
      <xdr:nvPicPr>
        <xdr:cNvPr id="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8289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</xdr:row>
      <xdr:rowOff>228600</xdr:rowOff>
    </xdr:from>
    <xdr:to>
      <xdr:col>10</xdr:col>
      <xdr:colOff>260350</xdr:colOff>
      <xdr:row>18</xdr:row>
      <xdr:rowOff>447675</xdr:rowOff>
    </xdr:to>
    <xdr:pic>
      <xdr:nvPicPr>
        <xdr:cNvPr id="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8286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</xdr:row>
      <xdr:rowOff>231775</xdr:rowOff>
    </xdr:from>
    <xdr:to>
      <xdr:col>10</xdr:col>
      <xdr:colOff>539750</xdr:colOff>
      <xdr:row>18</xdr:row>
      <xdr:rowOff>450850</xdr:rowOff>
    </xdr:to>
    <xdr:pic>
      <xdr:nvPicPr>
        <xdr:cNvPr id="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8289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</xdr:row>
      <xdr:rowOff>228600</xdr:rowOff>
    </xdr:from>
    <xdr:to>
      <xdr:col>3</xdr:col>
      <xdr:colOff>260350</xdr:colOff>
      <xdr:row>18</xdr:row>
      <xdr:rowOff>447675</xdr:rowOff>
    </xdr:to>
    <xdr:pic>
      <xdr:nvPicPr>
        <xdr:cNvPr id="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8286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</xdr:row>
      <xdr:rowOff>231775</xdr:rowOff>
    </xdr:from>
    <xdr:to>
      <xdr:col>3</xdr:col>
      <xdr:colOff>539750</xdr:colOff>
      <xdr:row>18</xdr:row>
      <xdr:rowOff>450850</xdr:rowOff>
    </xdr:to>
    <xdr:pic>
      <xdr:nvPicPr>
        <xdr:cNvPr id="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8289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</xdr:row>
      <xdr:rowOff>228600</xdr:rowOff>
    </xdr:from>
    <xdr:to>
      <xdr:col>10</xdr:col>
      <xdr:colOff>260350</xdr:colOff>
      <xdr:row>18</xdr:row>
      <xdr:rowOff>447675</xdr:rowOff>
    </xdr:to>
    <xdr:pic>
      <xdr:nvPicPr>
        <xdr:cNvPr id="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8286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</xdr:row>
      <xdr:rowOff>231775</xdr:rowOff>
    </xdr:from>
    <xdr:to>
      <xdr:col>10</xdr:col>
      <xdr:colOff>539750</xdr:colOff>
      <xdr:row>18</xdr:row>
      <xdr:rowOff>450850</xdr:rowOff>
    </xdr:to>
    <xdr:pic>
      <xdr:nvPicPr>
        <xdr:cNvPr id="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8289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</xdr:row>
      <xdr:rowOff>228600</xdr:rowOff>
    </xdr:from>
    <xdr:to>
      <xdr:col>3</xdr:col>
      <xdr:colOff>260350</xdr:colOff>
      <xdr:row>22</xdr:row>
      <xdr:rowOff>447675</xdr:rowOff>
    </xdr:to>
    <xdr:pic>
      <xdr:nvPicPr>
        <xdr:cNvPr id="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124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</xdr:row>
      <xdr:rowOff>231775</xdr:rowOff>
    </xdr:from>
    <xdr:to>
      <xdr:col>3</xdr:col>
      <xdr:colOff>539750</xdr:colOff>
      <xdr:row>22</xdr:row>
      <xdr:rowOff>450850</xdr:rowOff>
    </xdr:to>
    <xdr:pic>
      <xdr:nvPicPr>
        <xdr:cNvPr id="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12522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</xdr:row>
      <xdr:rowOff>228600</xdr:rowOff>
    </xdr:from>
    <xdr:to>
      <xdr:col>10</xdr:col>
      <xdr:colOff>260350</xdr:colOff>
      <xdr:row>22</xdr:row>
      <xdr:rowOff>447675</xdr:rowOff>
    </xdr:to>
    <xdr:pic>
      <xdr:nvPicPr>
        <xdr:cNvPr id="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124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</xdr:row>
      <xdr:rowOff>231775</xdr:rowOff>
    </xdr:from>
    <xdr:to>
      <xdr:col>10</xdr:col>
      <xdr:colOff>539750</xdr:colOff>
      <xdr:row>22</xdr:row>
      <xdr:rowOff>450850</xdr:rowOff>
    </xdr:to>
    <xdr:pic>
      <xdr:nvPicPr>
        <xdr:cNvPr id="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12522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</xdr:row>
      <xdr:rowOff>228600</xdr:rowOff>
    </xdr:from>
    <xdr:to>
      <xdr:col>3</xdr:col>
      <xdr:colOff>260350</xdr:colOff>
      <xdr:row>25</xdr:row>
      <xdr:rowOff>447675</xdr:rowOff>
    </xdr:to>
    <xdr:pic>
      <xdr:nvPicPr>
        <xdr:cNvPr id="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319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</xdr:row>
      <xdr:rowOff>231775</xdr:rowOff>
    </xdr:from>
    <xdr:to>
      <xdr:col>3</xdr:col>
      <xdr:colOff>539750</xdr:colOff>
      <xdr:row>25</xdr:row>
      <xdr:rowOff>450850</xdr:rowOff>
    </xdr:to>
    <xdr:pic>
      <xdr:nvPicPr>
        <xdr:cNvPr id="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31953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</xdr:row>
      <xdr:rowOff>228600</xdr:rowOff>
    </xdr:from>
    <xdr:to>
      <xdr:col>10</xdr:col>
      <xdr:colOff>260350</xdr:colOff>
      <xdr:row>25</xdr:row>
      <xdr:rowOff>447675</xdr:rowOff>
    </xdr:to>
    <xdr:pic>
      <xdr:nvPicPr>
        <xdr:cNvPr id="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319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</xdr:row>
      <xdr:rowOff>231775</xdr:rowOff>
    </xdr:from>
    <xdr:to>
      <xdr:col>10</xdr:col>
      <xdr:colOff>539750</xdr:colOff>
      <xdr:row>25</xdr:row>
      <xdr:rowOff>450850</xdr:rowOff>
    </xdr:to>
    <xdr:pic>
      <xdr:nvPicPr>
        <xdr:cNvPr id="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31953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573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</xdr:row>
      <xdr:rowOff>231775</xdr:rowOff>
    </xdr:from>
    <xdr:to>
      <xdr:col>3</xdr:col>
      <xdr:colOff>539750</xdr:colOff>
      <xdr:row>28</xdr:row>
      <xdr:rowOff>450850</xdr:rowOff>
    </xdr:to>
    <xdr:pic>
      <xdr:nvPicPr>
        <xdr:cNvPr id="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57384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</xdr:row>
      <xdr:rowOff>228600</xdr:rowOff>
    </xdr:from>
    <xdr:to>
      <xdr:col>10</xdr:col>
      <xdr:colOff>260350</xdr:colOff>
      <xdr:row>28</xdr:row>
      <xdr:rowOff>447675</xdr:rowOff>
    </xdr:to>
    <xdr:pic>
      <xdr:nvPicPr>
        <xdr:cNvPr id="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573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</xdr:row>
      <xdr:rowOff>231775</xdr:rowOff>
    </xdr:from>
    <xdr:to>
      <xdr:col>10</xdr:col>
      <xdr:colOff>539750</xdr:colOff>
      <xdr:row>28</xdr:row>
      <xdr:rowOff>450850</xdr:rowOff>
    </xdr:to>
    <xdr:pic>
      <xdr:nvPicPr>
        <xdr:cNvPr id="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57384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</xdr:row>
      <xdr:rowOff>228600</xdr:rowOff>
    </xdr:from>
    <xdr:to>
      <xdr:col>10</xdr:col>
      <xdr:colOff>260350</xdr:colOff>
      <xdr:row>31</xdr:row>
      <xdr:rowOff>447675</xdr:rowOff>
    </xdr:to>
    <xdr:pic>
      <xdr:nvPicPr>
        <xdr:cNvPr id="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8364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</xdr:row>
      <xdr:rowOff>231775</xdr:rowOff>
    </xdr:from>
    <xdr:to>
      <xdr:col>10</xdr:col>
      <xdr:colOff>539750</xdr:colOff>
      <xdr:row>31</xdr:row>
      <xdr:rowOff>450850</xdr:rowOff>
    </xdr:to>
    <xdr:pic>
      <xdr:nvPicPr>
        <xdr:cNvPr id="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8367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</xdr:row>
      <xdr:rowOff>228600</xdr:rowOff>
    </xdr:from>
    <xdr:to>
      <xdr:col>3</xdr:col>
      <xdr:colOff>260350</xdr:colOff>
      <xdr:row>31</xdr:row>
      <xdr:rowOff>447675</xdr:rowOff>
    </xdr:to>
    <xdr:pic>
      <xdr:nvPicPr>
        <xdr:cNvPr id="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8364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</xdr:row>
      <xdr:rowOff>231775</xdr:rowOff>
    </xdr:from>
    <xdr:to>
      <xdr:col>3</xdr:col>
      <xdr:colOff>539750</xdr:colOff>
      <xdr:row>31</xdr:row>
      <xdr:rowOff>450850</xdr:rowOff>
    </xdr:to>
    <xdr:pic>
      <xdr:nvPicPr>
        <xdr:cNvPr id="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8367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</xdr:row>
      <xdr:rowOff>228600</xdr:rowOff>
    </xdr:from>
    <xdr:to>
      <xdr:col>10</xdr:col>
      <xdr:colOff>260350</xdr:colOff>
      <xdr:row>31</xdr:row>
      <xdr:rowOff>447675</xdr:rowOff>
    </xdr:to>
    <xdr:pic>
      <xdr:nvPicPr>
        <xdr:cNvPr id="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8364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</xdr:row>
      <xdr:rowOff>231775</xdr:rowOff>
    </xdr:from>
    <xdr:to>
      <xdr:col>10</xdr:col>
      <xdr:colOff>539750</xdr:colOff>
      <xdr:row>31</xdr:row>
      <xdr:rowOff>450850</xdr:rowOff>
    </xdr:to>
    <xdr:pic>
      <xdr:nvPicPr>
        <xdr:cNvPr id="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8367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</xdr:row>
      <xdr:rowOff>228600</xdr:rowOff>
    </xdr:from>
    <xdr:to>
      <xdr:col>3</xdr:col>
      <xdr:colOff>260350</xdr:colOff>
      <xdr:row>35</xdr:row>
      <xdr:rowOff>447675</xdr:rowOff>
    </xdr:to>
    <xdr:pic>
      <xdr:nvPicPr>
        <xdr:cNvPr id="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081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35</xdr:row>
      <xdr:rowOff>231775</xdr:rowOff>
    </xdr:from>
    <xdr:to>
      <xdr:col>3</xdr:col>
      <xdr:colOff>539750</xdr:colOff>
      <xdr:row>35</xdr:row>
      <xdr:rowOff>450850</xdr:rowOff>
    </xdr:to>
    <xdr:pic>
      <xdr:nvPicPr>
        <xdr:cNvPr id="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08153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</xdr:row>
      <xdr:rowOff>228600</xdr:rowOff>
    </xdr:from>
    <xdr:to>
      <xdr:col>10</xdr:col>
      <xdr:colOff>260350</xdr:colOff>
      <xdr:row>35</xdr:row>
      <xdr:rowOff>447675</xdr:rowOff>
    </xdr:to>
    <xdr:pic>
      <xdr:nvPicPr>
        <xdr:cNvPr id="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0812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35</xdr:row>
      <xdr:rowOff>231775</xdr:rowOff>
    </xdr:from>
    <xdr:to>
      <xdr:col>10</xdr:col>
      <xdr:colOff>539750</xdr:colOff>
      <xdr:row>35</xdr:row>
      <xdr:rowOff>450850</xdr:rowOff>
    </xdr:to>
    <xdr:pic>
      <xdr:nvPicPr>
        <xdr:cNvPr id="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08153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39</xdr:row>
      <xdr:rowOff>228600</xdr:rowOff>
    </xdr:from>
    <xdr:to>
      <xdr:col>3</xdr:col>
      <xdr:colOff>260350</xdr:colOff>
      <xdr:row>39</xdr:row>
      <xdr:rowOff>447675</xdr:rowOff>
    </xdr:to>
    <xdr:pic>
      <xdr:nvPicPr>
        <xdr:cNvPr id="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32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39</xdr:row>
      <xdr:rowOff>231775</xdr:rowOff>
    </xdr:from>
    <xdr:to>
      <xdr:col>3</xdr:col>
      <xdr:colOff>539750</xdr:colOff>
      <xdr:row>39</xdr:row>
      <xdr:rowOff>450850</xdr:rowOff>
    </xdr:to>
    <xdr:pic>
      <xdr:nvPicPr>
        <xdr:cNvPr id="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3225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39</xdr:row>
      <xdr:rowOff>228600</xdr:rowOff>
    </xdr:from>
    <xdr:to>
      <xdr:col>10</xdr:col>
      <xdr:colOff>260350</xdr:colOff>
      <xdr:row>39</xdr:row>
      <xdr:rowOff>447675</xdr:rowOff>
    </xdr:to>
    <xdr:pic>
      <xdr:nvPicPr>
        <xdr:cNvPr id="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32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39</xdr:row>
      <xdr:rowOff>231775</xdr:rowOff>
    </xdr:from>
    <xdr:to>
      <xdr:col>10</xdr:col>
      <xdr:colOff>539750</xdr:colOff>
      <xdr:row>39</xdr:row>
      <xdr:rowOff>450850</xdr:rowOff>
    </xdr:to>
    <xdr:pic>
      <xdr:nvPicPr>
        <xdr:cNvPr id="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3225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43</xdr:row>
      <xdr:rowOff>228600</xdr:rowOff>
    </xdr:from>
    <xdr:to>
      <xdr:col>3</xdr:col>
      <xdr:colOff>260350</xdr:colOff>
      <xdr:row>43</xdr:row>
      <xdr:rowOff>447675</xdr:rowOff>
    </xdr:to>
    <xdr:pic>
      <xdr:nvPicPr>
        <xdr:cNvPr id="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550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43</xdr:row>
      <xdr:rowOff>231775</xdr:rowOff>
    </xdr:from>
    <xdr:to>
      <xdr:col>3</xdr:col>
      <xdr:colOff>539750</xdr:colOff>
      <xdr:row>43</xdr:row>
      <xdr:rowOff>450850</xdr:rowOff>
    </xdr:to>
    <xdr:pic>
      <xdr:nvPicPr>
        <xdr:cNvPr id="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5511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43</xdr:row>
      <xdr:rowOff>228600</xdr:rowOff>
    </xdr:from>
    <xdr:to>
      <xdr:col>10</xdr:col>
      <xdr:colOff>260350</xdr:colOff>
      <xdr:row>43</xdr:row>
      <xdr:rowOff>447675</xdr:rowOff>
    </xdr:to>
    <xdr:pic>
      <xdr:nvPicPr>
        <xdr:cNvPr id="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550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43</xdr:row>
      <xdr:rowOff>231775</xdr:rowOff>
    </xdr:from>
    <xdr:to>
      <xdr:col>10</xdr:col>
      <xdr:colOff>539750</xdr:colOff>
      <xdr:row>43</xdr:row>
      <xdr:rowOff>450850</xdr:rowOff>
    </xdr:to>
    <xdr:pic>
      <xdr:nvPicPr>
        <xdr:cNvPr id="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5511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46</xdr:row>
      <xdr:rowOff>228600</xdr:rowOff>
    </xdr:from>
    <xdr:to>
      <xdr:col>3</xdr:col>
      <xdr:colOff>260350</xdr:colOff>
      <xdr:row>46</xdr:row>
      <xdr:rowOff>447675</xdr:rowOff>
    </xdr:to>
    <xdr:pic>
      <xdr:nvPicPr>
        <xdr:cNvPr id="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733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46</xdr:row>
      <xdr:rowOff>231775</xdr:rowOff>
    </xdr:from>
    <xdr:to>
      <xdr:col>3</xdr:col>
      <xdr:colOff>539750</xdr:colOff>
      <xdr:row>46</xdr:row>
      <xdr:rowOff>450850</xdr:rowOff>
    </xdr:to>
    <xdr:pic>
      <xdr:nvPicPr>
        <xdr:cNvPr id="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73399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46</xdr:row>
      <xdr:rowOff>228600</xdr:rowOff>
    </xdr:from>
    <xdr:to>
      <xdr:col>10</xdr:col>
      <xdr:colOff>260350</xdr:colOff>
      <xdr:row>46</xdr:row>
      <xdr:rowOff>447675</xdr:rowOff>
    </xdr:to>
    <xdr:pic>
      <xdr:nvPicPr>
        <xdr:cNvPr id="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733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46</xdr:row>
      <xdr:rowOff>231775</xdr:rowOff>
    </xdr:from>
    <xdr:to>
      <xdr:col>10</xdr:col>
      <xdr:colOff>539750</xdr:colOff>
      <xdr:row>46</xdr:row>
      <xdr:rowOff>450850</xdr:rowOff>
    </xdr:to>
    <xdr:pic>
      <xdr:nvPicPr>
        <xdr:cNvPr id="1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73399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50</xdr:row>
      <xdr:rowOff>228600</xdr:rowOff>
    </xdr:from>
    <xdr:to>
      <xdr:col>3</xdr:col>
      <xdr:colOff>260350</xdr:colOff>
      <xdr:row>50</xdr:row>
      <xdr:rowOff>447675</xdr:rowOff>
    </xdr:to>
    <xdr:pic>
      <xdr:nvPicPr>
        <xdr:cNvPr id="1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981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50</xdr:row>
      <xdr:rowOff>231775</xdr:rowOff>
    </xdr:from>
    <xdr:to>
      <xdr:col>3</xdr:col>
      <xdr:colOff>539750</xdr:colOff>
      <xdr:row>50</xdr:row>
      <xdr:rowOff>450850</xdr:rowOff>
    </xdr:to>
    <xdr:pic>
      <xdr:nvPicPr>
        <xdr:cNvPr id="1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98164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50</xdr:row>
      <xdr:rowOff>228600</xdr:rowOff>
    </xdr:from>
    <xdr:to>
      <xdr:col>10</xdr:col>
      <xdr:colOff>260350</xdr:colOff>
      <xdr:row>50</xdr:row>
      <xdr:rowOff>447675</xdr:rowOff>
    </xdr:to>
    <xdr:pic>
      <xdr:nvPicPr>
        <xdr:cNvPr id="1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981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50</xdr:row>
      <xdr:rowOff>231775</xdr:rowOff>
    </xdr:from>
    <xdr:to>
      <xdr:col>10</xdr:col>
      <xdr:colOff>539750</xdr:colOff>
      <xdr:row>50</xdr:row>
      <xdr:rowOff>450850</xdr:rowOff>
    </xdr:to>
    <xdr:pic>
      <xdr:nvPicPr>
        <xdr:cNvPr id="1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98164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54</xdr:row>
      <xdr:rowOff>228600</xdr:rowOff>
    </xdr:from>
    <xdr:to>
      <xdr:col>3</xdr:col>
      <xdr:colOff>260350</xdr:colOff>
      <xdr:row>54</xdr:row>
      <xdr:rowOff>447675</xdr:rowOff>
    </xdr:to>
    <xdr:pic>
      <xdr:nvPicPr>
        <xdr:cNvPr id="1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32518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54</xdr:row>
      <xdr:rowOff>231775</xdr:rowOff>
    </xdr:from>
    <xdr:to>
      <xdr:col>3</xdr:col>
      <xdr:colOff>539750</xdr:colOff>
      <xdr:row>54</xdr:row>
      <xdr:rowOff>450850</xdr:rowOff>
    </xdr:to>
    <xdr:pic>
      <xdr:nvPicPr>
        <xdr:cNvPr id="1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32521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54</xdr:row>
      <xdr:rowOff>228600</xdr:rowOff>
    </xdr:from>
    <xdr:to>
      <xdr:col>10</xdr:col>
      <xdr:colOff>260350</xdr:colOff>
      <xdr:row>54</xdr:row>
      <xdr:rowOff>447675</xdr:rowOff>
    </xdr:to>
    <xdr:pic>
      <xdr:nvPicPr>
        <xdr:cNvPr id="1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32518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54</xdr:row>
      <xdr:rowOff>231775</xdr:rowOff>
    </xdr:from>
    <xdr:to>
      <xdr:col>10</xdr:col>
      <xdr:colOff>539750</xdr:colOff>
      <xdr:row>54</xdr:row>
      <xdr:rowOff>450850</xdr:rowOff>
    </xdr:to>
    <xdr:pic>
      <xdr:nvPicPr>
        <xdr:cNvPr id="1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32521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63</xdr:row>
      <xdr:rowOff>228600</xdr:rowOff>
    </xdr:from>
    <xdr:to>
      <xdr:col>3</xdr:col>
      <xdr:colOff>260350</xdr:colOff>
      <xdr:row>63</xdr:row>
      <xdr:rowOff>447675</xdr:rowOff>
    </xdr:to>
    <xdr:pic>
      <xdr:nvPicPr>
        <xdr:cNvPr id="1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3924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63</xdr:row>
      <xdr:rowOff>231775</xdr:rowOff>
    </xdr:from>
    <xdr:to>
      <xdr:col>3</xdr:col>
      <xdr:colOff>539750</xdr:colOff>
      <xdr:row>63</xdr:row>
      <xdr:rowOff>450850</xdr:rowOff>
    </xdr:to>
    <xdr:pic>
      <xdr:nvPicPr>
        <xdr:cNvPr id="1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392461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63</xdr:row>
      <xdr:rowOff>228600</xdr:rowOff>
    </xdr:from>
    <xdr:to>
      <xdr:col>10</xdr:col>
      <xdr:colOff>260350</xdr:colOff>
      <xdr:row>63</xdr:row>
      <xdr:rowOff>447675</xdr:rowOff>
    </xdr:to>
    <xdr:pic>
      <xdr:nvPicPr>
        <xdr:cNvPr id="1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3924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63</xdr:row>
      <xdr:rowOff>231775</xdr:rowOff>
    </xdr:from>
    <xdr:to>
      <xdr:col>10</xdr:col>
      <xdr:colOff>539750</xdr:colOff>
      <xdr:row>63</xdr:row>
      <xdr:rowOff>450850</xdr:rowOff>
    </xdr:to>
    <xdr:pic>
      <xdr:nvPicPr>
        <xdr:cNvPr id="1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392461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67</xdr:row>
      <xdr:rowOff>228600</xdr:rowOff>
    </xdr:from>
    <xdr:to>
      <xdr:col>3</xdr:col>
      <xdr:colOff>260350</xdr:colOff>
      <xdr:row>67</xdr:row>
      <xdr:rowOff>447675</xdr:rowOff>
    </xdr:to>
    <xdr:pic>
      <xdr:nvPicPr>
        <xdr:cNvPr id="1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4169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67</xdr:row>
      <xdr:rowOff>231775</xdr:rowOff>
    </xdr:from>
    <xdr:to>
      <xdr:col>3</xdr:col>
      <xdr:colOff>539750</xdr:colOff>
      <xdr:row>67</xdr:row>
      <xdr:rowOff>450850</xdr:rowOff>
    </xdr:to>
    <xdr:pic>
      <xdr:nvPicPr>
        <xdr:cNvPr id="1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416941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67</xdr:row>
      <xdr:rowOff>228600</xdr:rowOff>
    </xdr:from>
    <xdr:to>
      <xdr:col>10</xdr:col>
      <xdr:colOff>260350</xdr:colOff>
      <xdr:row>67</xdr:row>
      <xdr:rowOff>447675</xdr:rowOff>
    </xdr:to>
    <xdr:pic>
      <xdr:nvPicPr>
        <xdr:cNvPr id="1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4169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67</xdr:row>
      <xdr:rowOff>231775</xdr:rowOff>
    </xdr:from>
    <xdr:to>
      <xdr:col>10</xdr:col>
      <xdr:colOff>539750</xdr:colOff>
      <xdr:row>67</xdr:row>
      <xdr:rowOff>450850</xdr:rowOff>
    </xdr:to>
    <xdr:pic>
      <xdr:nvPicPr>
        <xdr:cNvPr id="1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416941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75</xdr:row>
      <xdr:rowOff>228600</xdr:rowOff>
    </xdr:from>
    <xdr:to>
      <xdr:col>3</xdr:col>
      <xdr:colOff>260350</xdr:colOff>
      <xdr:row>75</xdr:row>
      <xdr:rowOff>447675</xdr:rowOff>
    </xdr:to>
    <xdr:pic>
      <xdr:nvPicPr>
        <xdr:cNvPr id="1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4649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75</xdr:row>
      <xdr:rowOff>231775</xdr:rowOff>
    </xdr:from>
    <xdr:to>
      <xdr:col>3</xdr:col>
      <xdr:colOff>539750</xdr:colOff>
      <xdr:row>75</xdr:row>
      <xdr:rowOff>450850</xdr:rowOff>
    </xdr:to>
    <xdr:pic>
      <xdr:nvPicPr>
        <xdr:cNvPr id="1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464947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75</xdr:row>
      <xdr:rowOff>228600</xdr:rowOff>
    </xdr:from>
    <xdr:to>
      <xdr:col>10</xdr:col>
      <xdr:colOff>260350</xdr:colOff>
      <xdr:row>75</xdr:row>
      <xdr:rowOff>447675</xdr:rowOff>
    </xdr:to>
    <xdr:pic>
      <xdr:nvPicPr>
        <xdr:cNvPr id="1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4649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75</xdr:row>
      <xdr:rowOff>231775</xdr:rowOff>
    </xdr:from>
    <xdr:to>
      <xdr:col>10</xdr:col>
      <xdr:colOff>539750</xdr:colOff>
      <xdr:row>75</xdr:row>
      <xdr:rowOff>450850</xdr:rowOff>
    </xdr:to>
    <xdr:pic>
      <xdr:nvPicPr>
        <xdr:cNvPr id="1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464947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78</xdr:row>
      <xdr:rowOff>279400</xdr:rowOff>
    </xdr:from>
    <xdr:to>
      <xdr:col>3</xdr:col>
      <xdr:colOff>196850</xdr:colOff>
      <xdr:row>78</xdr:row>
      <xdr:rowOff>498475</xdr:rowOff>
    </xdr:to>
    <xdr:pic>
      <xdr:nvPicPr>
        <xdr:cNvPr id="1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47990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78</xdr:row>
      <xdr:rowOff>257175</xdr:rowOff>
    </xdr:from>
    <xdr:to>
      <xdr:col>3</xdr:col>
      <xdr:colOff>514350</xdr:colOff>
      <xdr:row>78</xdr:row>
      <xdr:rowOff>476250</xdr:rowOff>
    </xdr:to>
    <xdr:pic>
      <xdr:nvPicPr>
        <xdr:cNvPr id="1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47967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78</xdr:row>
      <xdr:rowOff>279400</xdr:rowOff>
    </xdr:from>
    <xdr:to>
      <xdr:col>10</xdr:col>
      <xdr:colOff>196850</xdr:colOff>
      <xdr:row>78</xdr:row>
      <xdr:rowOff>498475</xdr:rowOff>
    </xdr:to>
    <xdr:pic>
      <xdr:nvPicPr>
        <xdr:cNvPr id="1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0350" y="47990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78</xdr:row>
      <xdr:rowOff>257175</xdr:rowOff>
    </xdr:from>
    <xdr:to>
      <xdr:col>10</xdr:col>
      <xdr:colOff>514350</xdr:colOff>
      <xdr:row>78</xdr:row>
      <xdr:rowOff>476250</xdr:rowOff>
    </xdr:to>
    <xdr:pic>
      <xdr:nvPicPr>
        <xdr:cNvPr id="1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9275" y="47967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83</xdr:row>
      <xdr:rowOff>228600</xdr:rowOff>
    </xdr:from>
    <xdr:to>
      <xdr:col>3</xdr:col>
      <xdr:colOff>260350</xdr:colOff>
      <xdr:row>83</xdr:row>
      <xdr:rowOff>447675</xdr:rowOff>
    </xdr:to>
    <xdr:pic>
      <xdr:nvPicPr>
        <xdr:cNvPr id="1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51635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83</xdr:row>
      <xdr:rowOff>231775</xdr:rowOff>
    </xdr:from>
    <xdr:to>
      <xdr:col>3</xdr:col>
      <xdr:colOff>539750</xdr:colOff>
      <xdr:row>83</xdr:row>
      <xdr:rowOff>450850</xdr:rowOff>
    </xdr:to>
    <xdr:pic>
      <xdr:nvPicPr>
        <xdr:cNvPr id="1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516382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83</xdr:row>
      <xdr:rowOff>228600</xdr:rowOff>
    </xdr:from>
    <xdr:to>
      <xdr:col>10</xdr:col>
      <xdr:colOff>260350</xdr:colOff>
      <xdr:row>83</xdr:row>
      <xdr:rowOff>447675</xdr:rowOff>
    </xdr:to>
    <xdr:pic>
      <xdr:nvPicPr>
        <xdr:cNvPr id="1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51635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83</xdr:row>
      <xdr:rowOff>231775</xdr:rowOff>
    </xdr:from>
    <xdr:to>
      <xdr:col>10</xdr:col>
      <xdr:colOff>539750</xdr:colOff>
      <xdr:row>83</xdr:row>
      <xdr:rowOff>450850</xdr:rowOff>
    </xdr:to>
    <xdr:pic>
      <xdr:nvPicPr>
        <xdr:cNvPr id="1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516382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83</xdr:row>
      <xdr:rowOff>228600</xdr:rowOff>
    </xdr:from>
    <xdr:to>
      <xdr:col>3</xdr:col>
      <xdr:colOff>260350</xdr:colOff>
      <xdr:row>83</xdr:row>
      <xdr:rowOff>447675</xdr:rowOff>
    </xdr:to>
    <xdr:pic>
      <xdr:nvPicPr>
        <xdr:cNvPr id="1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51635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83</xdr:row>
      <xdr:rowOff>231775</xdr:rowOff>
    </xdr:from>
    <xdr:to>
      <xdr:col>3</xdr:col>
      <xdr:colOff>539750</xdr:colOff>
      <xdr:row>83</xdr:row>
      <xdr:rowOff>450850</xdr:rowOff>
    </xdr:to>
    <xdr:pic>
      <xdr:nvPicPr>
        <xdr:cNvPr id="1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516382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83</xdr:row>
      <xdr:rowOff>228600</xdr:rowOff>
    </xdr:from>
    <xdr:to>
      <xdr:col>3</xdr:col>
      <xdr:colOff>260350</xdr:colOff>
      <xdr:row>83</xdr:row>
      <xdr:rowOff>447675</xdr:rowOff>
    </xdr:to>
    <xdr:pic>
      <xdr:nvPicPr>
        <xdr:cNvPr id="1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51635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83</xdr:row>
      <xdr:rowOff>231775</xdr:rowOff>
    </xdr:from>
    <xdr:to>
      <xdr:col>3</xdr:col>
      <xdr:colOff>539750</xdr:colOff>
      <xdr:row>83</xdr:row>
      <xdr:rowOff>450850</xdr:rowOff>
    </xdr:to>
    <xdr:pic>
      <xdr:nvPicPr>
        <xdr:cNvPr id="1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516382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83</xdr:row>
      <xdr:rowOff>228600</xdr:rowOff>
    </xdr:from>
    <xdr:to>
      <xdr:col>10</xdr:col>
      <xdr:colOff>260350</xdr:colOff>
      <xdr:row>83</xdr:row>
      <xdr:rowOff>447675</xdr:rowOff>
    </xdr:to>
    <xdr:pic>
      <xdr:nvPicPr>
        <xdr:cNvPr id="1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51635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83</xdr:row>
      <xdr:rowOff>231775</xdr:rowOff>
    </xdr:from>
    <xdr:to>
      <xdr:col>10</xdr:col>
      <xdr:colOff>539750</xdr:colOff>
      <xdr:row>83</xdr:row>
      <xdr:rowOff>450850</xdr:rowOff>
    </xdr:to>
    <xdr:pic>
      <xdr:nvPicPr>
        <xdr:cNvPr id="1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516382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83</xdr:row>
      <xdr:rowOff>228600</xdr:rowOff>
    </xdr:from>
    <xdr:to>
      <xdr:col>3</xdr:col>
      <xdr:colOff>260350</xdr:colOff>
      <xdr:row>83</xdr:row>
      <xdr:rowOff>447675</xdr:rowOff>
    </xdr:to>
    <xdr:pic>
      <xdr:nvPicPr>
        <xdr:cNvPr id="1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51635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83</xdr:row>
      <xdr:rowOff>231775</xdr:rowOff>
    </xdr:from>
    <xdr:to>
      <xdr:col>3</xdr:col>
      <xdr:colOff>539750</xdr:colOff>
      <xdr:row>83</xdr:row>
      <xdr:rowOff>450850</xdr:rowOff>
    </xdr:to>
    <xdr:pic>
      <xdr:nvPicPr>
        <xdr:cNvPr id="1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516382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83</xdr:row>
      <xdr:rowOff>228600</xdr:rowOff>
    </xdr:from>
    <xdr:to>
      <xdr:col>10</xdr:col>
      <xdr:colOff>260350</xdr:colOff>
      <xdr:row>83</xdr:row>
      <xdr:rowOff>447675</xdr:rowOff>
    </xdr:to>
    <xdr:pic>
      <xdr:nvPicPr>
        <xdr:cNvPr id="1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51635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83</xdr:row>
      <xdr:rowOff>231775</xdr:rowOff>
    </xdr:from>
    <xdr:to>
      <xdr:col>10</xdr:col>
      <xdr:colOff>539750</xdr:colOff>
      <xdr:row>83</xdr:row>
      <xdr:rowOff>450850</xdr:rowOff>
    </xdr:to>
    <xdr:pic>
      <xdr:nvPicPr>
        <xdr:cNvPr id="1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516382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1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5460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87</xdr:row>
      <xdr:rowOff>231775</xdr:rowOff>
    </xdr:from>
    <xdr:to>
      <xdr:col>3</xdr:col>
      <xdr:colOff>539750</xdr:colOff>
      <xdr:row>87</xdr:row>
      <xdr:rowOff>450850</xdr:rowOff>
    </xdr:to>
    <xdr:pic>
      <xdr:nvPicPr>
        <xdr:cNvPr id="1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546100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87</xdr:row>
      <xdr:rowOff>228600</xdr:rowOff>
    </xdr:from>
    <xdr:to>
      <xdr:col>10</xdr:col>
      <xdr:colOff>260350</xdr:colOff>
      <xdr:row>87</xdr:row>
      <xdr:rowOff>447675</xdr:rowOff>
    </xdr:to>
    <xdr:pic>
      <xdr:nvPicPr>
        <xdr:cNvPr id="1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5460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87</xdr:row>
      <xdr:rowOff>231775</xdr:rowOff>
    </xdr:from>
    <xdr:to>
      <xdr:col>10</xdr:col>
      <xdr:colOff>539750</xdr:colOff>
      <xdr:row>87</xdr:row>
      <xdr:rowOff>450850</xdr:rowOff>
    </xdr:to>
    <xdr:pic>
      <xdr:nvPicPr>
        <xdr:cNvPr id="1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546100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1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5460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87</xdr:row>
      <xdr:rowOff>231775</xdr:rowOff>
    </xdr:from>
    <xdr:to>
      <xdr:col>3</xdr:col>
      <xdr:colOff>539750</xdr:colOff>
      <xdr:row>87</xdr:row>
      <xdr:rowOff>450850</xdr:rowOff>
    </xdr:to>
    <xdr:pic>
      <xdr:nvPicPr>
        <xdr:cNvPr id="1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546100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1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5460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87</xdr:row>
      <xdr:rowOff>231775</xdr:rowOff>
    </xdr:from>
    <xdr:to>
      <xdr:col>3</xdr:col>
      <xdr:colOff>539750</xdr:colOff>
      <xdr:row>87</xdr:row>
      <xdr:rowOff>450850</xdr:rowOff>
    </xdr:to>
    <xdr:pic>
      <xdr:nvPicPr>
        <xdr:cNvPr id="1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546100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87</xdr:row>
      <xdr:rowOff>228600</xdr:rowOff>
    </xdr:from>
    <xdr:to>
      <xdr:col>10</xdr:col>
      <xdr:colOff>260350</xdr:colOff>
      <xdr:row>87</xdr:row>
      <xdr:rowOff>447675</xdr:rowOff>
    </xdr:to>
    <xdr:pic>
      <xdr:nvPicPr>
        <xdr:cNvPr id="1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5460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87</xdr:row>
      <xdr:rowOff>231775</xdr:rowOff>
    </xdr:from>
    <xdr:to>
      <xdr:col>10</xdr:col>
      <xdr:colOff>539750</xdr:colOff>
      <xdr:row>87</xdr:row>
      <xdr:rowOff>450850</xdr:rowOff>
    </xdr:to>
    <xdr:pic>
      <xdr:nvPicPr>
        <xdr:cNvPr id="1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546100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1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5460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87</xdr:row>
      <xdr:rowOff>231775</xdr:rowOff>
    </xdr:from>
    <xdr:to>
      <xdr:col>3</xdr:col>
      <xdr:colOff>539750</xdr:colOff>
      <xdr:row>87</xdr:row>
      <xdr:rowOff>450850</xdr:rowOff>
    </xdr:to>
    <xdr:pic>
      <xdr:nvPicPr>
        <xdr:cNvPr id="1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546100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87</xdr:row>
      <xdr:rowOff>228600</xdr:rowOff>
    </xdr:from>
    <xdr:to>
      <xdr:col>10</xdr:col>
      <xdr:colOff>260350</xdr:colOff>
      <xdr:row>87</xdr:row>
      <xdr:rowOff>447675</xdr:rowOff>
    </xdr:to>
    <xdr:pic>
      <xdr:nvPicPr>
        <xdr:cNvPr id="1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5460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87</xdr:row>
      <xdr:rowOff>231775</xdr:rowOff>
    </xdr:from>
    <xdr:to>
      <xdr:col>10</xdr:col>
      <xdr:colOff>539750</xdr:colOff>
      <xdr:row>87</xdr:row>
      <xdr:rowOff>450850</xdr:rowOff>
    </xdr:to>
    <xdr:pic>
      <xdr:nvPicPr>
        <xdr:cNvPr id="1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546100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91</xdr:row>
      <xdr:rowOff>279400</xdr:rowOff>
    </xdr:from>
    <xdr:to>
      <xdr:col>3</xdr:col>
      <xdr:colOff>196850</xdr:colOff>
      <xdr:row>91</xdr:row>
      <xdr:rowOff>498475</xdr:rowOff>
    </xdr:to>
    <xdr:pic>
      <xdr:nvPicPr>
        <xdr:cNvPr id="1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57772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91</xdr:row>
      <xdr:rowOff>257175</xdr:rowOff>
    </xdr:from>
    <xdr:to>
      <xdr:col>3</xdr:col>
      <xdr:colOff>514350</xdr:colOff>
      <xdr:row>91</xdr:row>
      <xdr:rowOff>476250</xdr:rowOff>
    </xdr:to>
    <xdr:pic>
      <xdr:nvPicPr>
        <xdr:cNvPr id="1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57750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91</xdr:row>
      <xdr:rowOff>279400</xdr:rowOff>
    </xdr:from>
    <xdr:to>
      <xdr:col>10</xdr:col>
      <xdr:colOff>196850</xdr:colOff>
      <xdr:row>91</xdr:row>
      <xdr:rowOff>498475</xdr:rowOff>
    </xdr:to>
    <xdr:pic>
      <xdr:nvPicPr>
        <xdr:cNvPr id="1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0350" y="57772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91</xdr:row>
      <xdr:rowOff>257175</xdr:rowOff>
    </xdr:from>
    <xdr:to>
      <xdr:col>10</xdr:col>
      <xdr:colOff>514350</xdr:colOff>
      <xdr:row>91</xdr:row>
      <xdr:rowOff>476250</xdr:rowOff>
    </xdr:to>
    <xdr:pic>
      <xdr:nvPicPr>
        <xdr:cNvPr id="1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9275" y="57750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</xdr:row>
      <xdr:rowOff>279400</xdr:rowOff>
    </xdr:from>
    <xdr:to>
      <xdr:col>3</xdr:col>
      <xdr:colOff>196850</xdr:colOff>
      <xdr:row>95</xdr:row>
      <xdr:rowOff>498475</xdr:rowOff>
    </xdr:to>
    <xdr:pic>
      <xdr:nvPicPr>
        <xdr:cNvPr id="1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60867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</xdr:row>
      <xdr:rowOff>257175</xdr:rowOff>
    </xdr:from>
    <xdr:to>
      <xdr:col>3</xdr:col>
      <xdr:colOff>514350</xdr:colOff>
      <xdr:row>95</xdr:row>
      <xdr:rowOff>476250</xdr:rowOff>
    </xdr:to>
    <xdr:pic>
      <xdr:nvPicPr>
        <xdr:cNvPr id="1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60845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</xdr:row>
      <xdr:rowOff>279400</xdr:rowOff>
    </xdr:from>
    <xdr:to>
      <xdr:col>10</xdr:col>
      <xdr:colOff>196850</xdr:colOff>
      <xdr:row>95</xdr:row>
      <xdr:rowOff>498475</xdr:rowOff>
    </xdr:to>
    <xdr:pic>
      <xdr:nvPicPr>
        <xdr:cNvPr id="1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0350" y="60867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95</xdr:row>
      <xdr:rowOff>257175</xdr:rowOff>
    </xdr:from>
    <xdr:to>
      <xdr:col>10</xdr:col>
      <xdr:colOff>514350</xdr:colOff>
      <xdr:row>95</xdr:row>
      <xdr:rowOff>476250</xdr:rowOff>
    </xdr:to>
    <xdr:pic>
      <xdr:nvPicPr>
        <xdr:cNvPr id="1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9275" y="60845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99</xdr:row>
      <xdr:rowOff>228600</xdr:rowOff>
    </xdr:from>
    <xdr:to>
      <xdr:col>3</xdr:col>
      <xdr:colOff>260350</xdr:colOff>
      <xdr:row>99</xdr:row>
      <xdr:rowOff>447675</xdr:rowOff>
    </xdr:to>
    <xdr:pic>
      <xdr:nvPicPr>
        <xdr:cNvPr id="1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6363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99</xdr:row>
      <xdr:rowOff>231775</xdr:rowOff>
    </xdr:from>
    <xdr:to>
      <xdr:col>3</xdr:col>
      <xdr:colOff>539750</xdr:colOff>
      <xdr:row>99</xdr:row>
      <xdr:rowOff>450850</xdr:rowOff>
    </xdr:to>
    <xdr:pic>
      <xdr:nvPicPr>
        <xdr:cNvPr id="1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636397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99</xdr:row>
      <xdr:rowOff>228600</xdr:rowOff>
    </xdr:from>
    <xdr:to>
      <xdr:col>10</xdr:col>
      <xdr:colOff>260350</xdr:colOff>
      <xdr:row>99</xdr:row>
      <xdr:rowOff>447675</xdr:rowOff>
    </xdr:to>
    <xdr:pic>
      <xdr:nvPicPr>
        <xdr:cNvPr id="1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6363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99</xdr:row>
      <xdr:rowOff>231775</xdr:rowOff>
    </xdr:from>
    <xdr:to>
      <xdr:col>10</xdr:col>
      <xdr:colOff>539750</xdr:colOff>
      <xdr:row>99</xdr:row>
      <xdr:rowOff>450850</xdr:rowOff>
    </xdr:to>
    <xdr:pic>
      <xdr:nvPicPr>
        <xdr:cNvPr id="1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636397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99</xdr:row>
      <xdr:rowOff>228600</xdr:rowOff>
    </xdr:from>
    <xdr:to>
      <xdr:col>3</xdr:col>
      <xdr:colOff>260350</xdr:colOff>
      <xdr:row>99</xdr:row>
      <xdr:rowOff>447675</xdr:rowOff>
    </xdr:to>
    <xdr:pic>
      <xdr:nvPicPr>
        <xdr:cNvPr id="1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6363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99</xdr:row>
      <xdr:rowOff>231775</xdr:rowOff>
    </xdr:from>
    <xdr:to>
      <xdr:col>3</xdr:col>
      <xdr:colOff>539750</xdr:colOff>
      <xdr:row>99</xdr:row>
      <xdr:rowOff>450850</xdr:rowOff>
    </xdr:to>
    <xdr:pic>
      <xdr:nvPicPr>
        <xdr:cNvPr id="1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636397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99</xdr:row>
      <xdr:rowOff>228600</xdr:rowOff>
    </xdr:from>
    <xdr:to>
      <xdr:col>3</xdr:col>
      <xdr:colOff>260350</xdr:colOff>
      <xdr:row>99</xdr:row>
      <xdr:rowOff>447675</xdr:rowOff>
    </xdr:to>
    <xdr:pic>
      <xdr:nvPicPr>
        <xdr:cNvPr id="1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6363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99</xdr:row>
      <xdr:rowOff>231775</xdr:rowOff>
    </xdr:from>
    <xdr:to>
      <xdr:col>3</xdr:col>
      <xdr:colOff>539750</xdr:colOff>
      <xdr:row>99</xdr:row>
      <xdr:rowOff>450850</xdr:rowOff>
    </xdr:to>
    <xdr:pic>
      <xdr:nvPicPr>
        <xdr:cNvPr id="1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636397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99</xdr:row>
      <xdr:rowOff>228600</xdr:rowOff>
    </xdr:from>
    <xdr:to>
      <xdr:col>10</xdr:col>
      <xdr:colOff>260350</xdr:colOff>
      <xdr:row>99</xdr:row>
      <xdr:rowOff>447675</xdr:rowOff>
    </xdr:to>
    <xdr:pic>
      <xdr:nvPicPr>
        <xdr:cNvPr id="1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6363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99</xdr:row>
      <xdr:rowOff>231775</xdr:rowOff>
    </xdr:from>
    <xdr:to>
      <xdr:col>10</xdr:col>
      <xdr:colOff>539750</xdr:colOff>
      <xdr:row>99</xdr:row>
      <xdr:rowOff>450850</xdr:rowOff>
    </xdr:to>
    <xdr:pic>
      <xdr:nvPicPr>
        <xdr:cNvPr id="1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636397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99</xdr:row>
      <xdr:rowOff>228600</xdr:rowOff>
    </xdr:from>
    <xdr:to>
      <xdr:col>3</xdr:col>
      <xdr:colOff>260350</xdr:colOff>
      <xdr:row>99</xdr:row>
      <xdr:rowOff>447675</xdr:rowOff>
    </xdr:to>
    <xdr:pic>
      <xdr:nvPicPr>
        <xdr:cNvPr id="1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6363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99</xdr:row>
      <xdr:rowOff>231775</xdr:rowOff>
    </xdr:from>
    <xdr:to>
      <xdr:col>3</xdr:col>
      <xdr:colOff>539750</xdr:colOff>
      <xdr:row>99</xdr:row>
      <xdr:rowOff>450850</xdr:rowOff>
    </xdr:to>
    <xdr:pic>
      <xdr:nvPicPr>
        <xdr:cNvPr id="1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636397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99</xdr:row>
      <xdr:rowOff>228600</xdr:rowOff>
    </xdr:from>
    <xdr:to>
      <xdr:col>10</xdr:col>
      <xdr:colOff>260350</xdr:colOff>
      <xdr:row>99</xdr:row>
      <xdr:rowOff>447675</xdr:rowOff>
    </xdr:to>
    <xdr:pic>
      <xdr:nvPicPr>
        <xdr:cNvPr id="1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6363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99</xdr:row>
      <xdr:rowOff>231775</xdr:rowOff>
    </xdr:from>
    <xdr:to>
      <xdr:col>10</xdr:col>
      <xdr:colOff>539750</xdr:colOff>
      <xdr:row>99</xdr:row>
      <xdr:rowOff>450850</xdr:rowOff>
    </xdr:to>
    <xdr:pic>
      <xdr:nvPicPr>
        <xdr:cNvPr id="1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636397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111</xdr:row>
      <xdr:rowOff>228600</xdr:rowOff>
    </xdr:from>
    <xdr:to>
      <xdr:col>3</xdr:col>
      <xdr:colOff>260350</xdr:colOff>
      <xdr:row>111</xdr:row>
      <xdr:rowOff>447675</xdr:rowOff>
    </xdr:to>
    <xdr:pic>
      <xdr:nvPicPr>
        <xdr:cNvPr id="1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7050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111</xdr:row>
      <xdr:rowOff>231775</xdr:rowOff>
    </xdr:from>
    <xdr:to>
      <xdr:col>3</xdr:col>
      <xdr:colOff>539750</xdr:colOff>
      <xdr:row>111</xdr:row>
      <xdr:rowOff>450850</xdr:rowOff>
    </xdr:to>
    <xdr:pic>
      <xdr:nvPicPr>
        <xdr:cNvPr id="1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705072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111</xdr:row>
      <xdr:rowOff>228600</xdr:rowOff>
    </xdr:from>
    <xdr:to>
      <xdr:col>10</xdr:col>
      <xdr:colOff>260350</xdr:colOff>
      <xdr:row>111</xdr:row>
      <xdr:rowOff>447675</xdr:rowOff>
    </xdr:to>
    <xdr:pic>
      <xdr:nvPicPr>
        <xdr:cNvPr id="1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7050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111</xdr:row>
      <xdr:rowOff>231775</xdr:rowOff>
    </xdr:from>
    <xdr:to>
      <xdr:col>10</xdr:col>
      <xdr:colOff>539750</xdr:colOff>
      <xdr:row>111</xdr:row>
      <xdr:rowOff>450850</xdr:rowOff>
    </xdr:to>
    <xdr:pic>
      <xdr:nvPicPr>
        <xdr:cNvPr id="1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705072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111</xdr:row>
      <xdr:rowOff>228600</xdr:rowOff>
    </xdr:from>
    <xdr:to>
      <xdr:col>3</xdr:col>
      <xdr:colOff>260350</xdr:colOff>
      <xdr:row>111</xdr:row>
      <xdr:rowOff>447675</xdr:rowOff>
    </xdr:to>
    <xdr:pic>
      <xdr:nvPicPr>
        <xdr:cNvPr id="1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7050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111</xdr:row>
      <xdr:rowOff>231775</xdr:rowOff>
    </xdr:from>
    <xdr:to>
      <xdr:col>3</xdr:col>
      <xdr:colOff>539750</xdr:colOff>
      <xdr:row>111</xdr:row>
      <xdr:rowOff>450850</xdr:rowOff>
    </xdr:to>
    <xdr:pic>
      <xdr:nvPicPr>
        <xdr:cNvPr id="1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705072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111</xdr:row>
      <xdr:rowOff>228600</xdr:rowOff>
    </xdr:from>
    <xdr:to>
      <xdr:col>3</xdr:col>
      <xdr:colOff>260350</xdr:colOff>
      <xdr:row>111</xdr:row>
      <xdr:rowOff>447675</xdr:rowOff>
    </xdr:to>
    <xdr:pic>
      <xdr:nvPicPr>
        <xdr:cNvPr id="1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7050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111</xdr:row>
      <xdr:rowOff>231775</xdr:rowOff>
    </xdr:from>
    <xdr:to>
      <xdr:col>3</xdr:col>
      <xdr:colOff>539750</xdr:colOff>
      <xdr:row>111</xdr:row>
      <xdr:rowOff>450850</xdr:rowOff>
    </xdr:to>
    <xdr:pic>
      <xdr:nvPicPr>
        <xdr:cNvPr id="1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705072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111</xdr:row>
      <xdr:rowOff>228600</xdr:rowOff>
    </xdr:from>
    <xdr:to>
      <xdr:col>10</xdr:col>
      <xdr:colOff>260350</xdr:colOff>
      <xdr:row>111</xdr:row>
      <xdr:rowOff>447675</xdr:rowOff>
    </xdr:to>
    <xdr:pic>
      <xdr:nvPicPr>
        <xdr:cNvPr id="1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7050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111</xdr:row>
      <xdr:rowOff>231775</xdr:rowOff>
    </xdr:from>
    <xdr:to>
      <xdr:col>10</xdr:col>
      <xdr:colOff>539750</xdr:colOff>
      <xdr:row>111</xdr:row>
      <xdr:rowOff>450850</xdr:rowOff>
    </xdr:to>
    <xdr:pic>
      <xdr:nvPicPr>
        <xdr:cNvPr id="1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705072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111</xdr:row>
      <xdr:rowOff>228600</xdr:rowOff>
    </xdr:from>
    <xdr:to>
      <xdr:col>3</xdr:col>
      <xdr:colOff>260350</xdr:colOff>
      <xdr:row>111</xdr:row>
      <xdr:rowOff>447675</xdr:rowOff>
    </xdr:to>
    <xdr:pic>
      <xdr:nvPicPr>
        <xdr:cNvPr id="1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7050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111</xdr:row>
      <xdr:rowOff>231775</xdr:rowOff>
    </xdr:from>
    <xdr:to>
      <xdr:col>3</xdr:col>
      <xdr:colOff>539750</xdr:colOff>
      <xdr:row>111</xdr:row>
      <xdr:rowOff>450850</xdr:rowOff>
    </xdr:to>
    <xdr:pic>
      <xdr:nvPicPr>
        <xdr:cNvPr id="1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705072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111</xdr:row>
      <xdr:rowOff>228600</xdr:rowOff>
    </xdr:from>
    <xdr:to>
      <xdr:col>10</xdr:col>
      <xdr:colOff>260350</xdr:colOff>
      <xdr:row>111</xdr:row>
      <xdr:rowOff>447675</xdr:rowOff>
    </xdr:to>
    <xdr:pic>
      <xdr:nvPicPr>
        <xdr:cNvPr id="1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70504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111</xdr:row>
      <xdr:rowOff>231775</xdr:rowOff>
    </xdr:from>
    <xdr:to>
      <xdr:col>10</xdr:col>
      <xdr:colOff>539750</xdr:colOff>
      <xdr:row>111</xdr:row>
      <xdr:rowOff>450850</xdr:rowOff>
    </xdr:to>
    <xdr:pic>
      <xdr:nvPicPr>
        <xdr:cNvPr id="1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705072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115</xdr:row>
      <xdr:rowOff>228600</xdr:rowOff>
    </xdr:from>
    <xdr:to>
      <xdr:col>3</xdr:col>
      <xdr:colOff>260350</xdr:colOff>
      <xdr:row>115</xdr:row>
      <xdr:rowOff>447675</xdr:rowOff>
    </xdr:to>
    <xdr:pic>
      <xdr:nvPicPr>
        <xdr:cNvPr id="1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7313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115</xdr:row>
      <xdr:rowOff>231775</xdr:rowOff>
    </xdr:from>
    <xdr:to>
      <xdr:col>3</xdr:col>
      <xdr:colOff>539750</xdr:colOff>
      <xdr:row>115</xdr:row>
      <xdr:rowOff>450850</xdr:rowOff>
    </xdr:to>
    <xdr:pic>
      <xdr:nvPicPr>
        <xdr:cNvPr id="1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73136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115</xdr:row>
      <xdr:rowOff>228600</xdr:rowOff>
    </xdr:from>
    <xdr:to>
      <xdr:col>10</xdr:col>
      <xdr:colOff>260350</xdr:colOff>
      <xdr:row>115</xdr:row>
      <xdr:rowOff>447675</xdr:rowOff>
    </xdr:to>
    <xdr:pic>
      <xdr:nvPicPr>
        <xdr:cNvPr id="1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7313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115</xdr:row>
      <xdr:rowOff>231775</xdr:rowOff>
    </xdr:from>
    <xdr:to>
      <xdr:col>10</xdr:col>
      <xdr:colOff>539750</xdr:colOff>
      <xdr:row>115</xdr:row>
      <xdr:rowOff>450850</xdr:rowOff>
    </xdr:to>
    <xdr:pic>
      <xdr:nvPicPr>
        <xdr:cNvPr id="1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73136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115</xdr:row>
      <xdr:rowOff>228600</xdr:rowOff>
    </xdr:from>
    <xdr:to>
      <xdr:col>3</xdr:col>
      <xdr:colOff>260350</xdr:colOff>
      <xdr:row>115</xdr:row>
      <xdr:rowOff>447675</xdr:rowOff>
    </xdr:to>
    <xdr:pic>
      <xdr:nvPicPr>
        <xdr:cNvPr id="1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7313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115</xdr:row>
      <xdr:rowOff>231775</xdr:rowOff>
    </xdr:from>
    <xdr:to>
      <xdr:col>3</xdr:col>
      <xdr:colOff>539750</xdr:colOff>
      <xdr:row>115</xdr:row>
      <xdr:rowOff>450850</xdr:rowOff>
    </xdr:to>
    <xdr:pic>
      <xdr:nvPicPr>
        <xdr:cNvPr id="1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73136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115</xdr:row>
      <xdr:rowOff>228600</xdr:rowOff>
    </xdr:from>
    <xdr:to>
      <xdr:col>3</xdr:col>
      <xdr:colOff>260350</xdr:colOff>
      <xdr:row>115</xdr:row>
      <xdr:rowOff>447675</xdr:rowOff>
    </xdr:to>
    <xdr:pic>
      <xdr:nvPicPr>
        <xdr:cNvPr id="1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7313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115</xdr:row>
      <xdr:rowOff>231775</xdr:rowOff>
    </xdr:from>
    <xdr:to>
      <xdr:col>3</xdr:col>
      <xdr:colOff>539750</xdr:colOff>
      <xdr:row>115</xdr:row>
      <xdr:rowOff>450850</xdr:rowOff>
    </xdr:to>
    <xdr:pic>
      <xdr:nvPicPr>
        <xdr:cNvPr id="1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73136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115</xdr:row>
      <xdr:rowOff>228600</xdr:rowOff>
    </xdr:from>
    <xdr:to>
      <xdr:col>10</xdr:col>
      <xdr:colOff>260350</xdr:colOff>
      <xdr:row>115</xdr:row>
      <xdr:rowOff>447675</xdr:rowOff>
    </xdr:to>
    <xdr:pic>
      <xdr:nvPicPr>
        <xdr:cNvPr id="1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7313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115</xdr:row>
      <xdr:rowOff>231775</xdr:rowOff>
    </xdr:from>
    <xdr:to>
      <xdr:col>10</xdr:col>
      <xdr:colOff>539750</xdr:colOff>
      <xdr:row>115</xdr:row>
      <xdr:rowOff>450850</xdr:rowOff>
    </xdr:to>
    <xdr:pic>
      <xdr:nvPicPr>
        <xdr:cNvPr id="1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73136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115</xdr:row>
      <xdr:rowOff>228600</xdr:rowOff>
    </xdr:from>
    <xdr:to>
      <xdr:col>3</xdr:col>
      <xdr:colOff>260350</xdr:colOff>
      <xdr:row>115</xdr:row>
      <xdr:rowOff>447675</xdr:rowOff>
    </xdr:to>
    <xdr:pic>
      <xdr:nvPicPr>
        <xdr:cNvPr id="1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7313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115</xdr:row>
      <xdr:rowOff>231775</xdr:rowOff>
    </xdr:from>
    <xdr:to>
      <xdr:col>3</xdr:col>
      <xdr:colOff>539750</xdr:colOff>
      <xdr:row>115</xdr:row>
      <xdr:rowOff>450850</xdr:rowOff>
    </xdr:to>
    <xdr:pic>
      <xdr:nvPicPr>
        <xdr:cNvPr id="2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73136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115</xdr:row>
      <xdr:rowOff>228600</xdr:rowOff>
    </xdr:from>
    <xdr:to>
      <xdr:col>10</xdr:col>
      <xdr:colOff>260350</xdr:colOff>
      <xdr:row>115</xdr:row>
      <xdr:rowOff>447675</xdr:rowOff>
    </xdr:to>
    <xdr:pic>
      <xdr:nvPicPr>
        <xdr:cNvPr id="2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7313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115</xdr:row>
      <xdr:rowOff>231775</xdr:rowOff>
    </xdr:from>
    <xdr:to>
      <xdr:col>10</xdr:col>
      <xdr:colOff>539750</xdr:colOff>
      <xdr:row>115</xdr:row>
      <xdr:rowOff>450850</xdr:rowOff>
    </xdr:to>
    <xdr:pic>
      <xdr:nvPicPr>
        <xdr:cNvPr id="2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73136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107</xdr:row>
      <xdr:rowOff>228600</xdr:rowOff>
    </xdr:from>
    <xdr:to>
      <xdr:col>3</xdr:col>
      <xdr:colOff>260350</xdr:colOff>
      <xdr:row>107</xdr:row>
      <xdr:rowOff>447675</xdr:rowOff>
    </xdr:to>
    <xdr:pic>
      <xdr:nvPicPr>
        <xdr:cNvPr id="2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107</xdr:row>
      <xdr:rowOff>231775</xdr:rowOff>
    </xdr:from>
    <xdr:to>
      <xdr:col>3</xdr:col>
      <xdr:colOff>539750</xdr:colOff>
      <xdr:row>107</xdr:row>
      <xdr:rowOff>450850</xdr:rowOff>
    </xdr:to>
    <xdr:pic>
      <xdr:nvPicPr>
        <xdr:cNvPr id="2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67992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107</xdr:row>
      <xdr:rowOff>228600</xdr:rowOff>
    </xdr:from>
    <xdr:to>
      <xdr:col>10</xdr:col>
      <xdr:colOff>260350</xdr:colOff>
      <xdr:row>107</xdr:row>
      <xdr:rowOff>447675</xdr:rowOff>
    </xdr:to>
    <xdr:pic>
      <xdr:nvPicPr>
        <xdr:cNvPr id="2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107</xdr:row>
      <xdr:rowOff>231775</xdr:rowOff>
    </xdr:from>
    <xdr:to>
      <xdr:col>10</xdr:col>
      <xdr:colOff>539750</xdr:colOff>
      <xdr:row>107</xdr:row>
      <xdr:rowOff>450850</xdr:rowOff>
    </xdr:to>
    <xdr:pic>
      <xdr:nvPicPr>
        <xdr:cNvPr id="2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67992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107</xdr:row>
      <xdr:rowOff>228600</xdr:rowOff>
    </xdr:from>
    <xdr:to>
      <xdr:col>3</xdr:col>
      <xdr:colOff>260350</xdr:colOff>
      <xdr:row>107</xdr:row>
      <xdr:rowOff>447675</xdr:rowOff>
    </xdr:to>
    <xdr:pic>
      <xdr:nvPicPr>
        <xdr:cNvPr id="2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107</xdr:row>
      <xdr:rowOff>231775</xdr:rowOff>
    </xdr:from>
    <xdr:to>
      <xdr:col>3</xdr:col>
      <xdr:colOff>539750</xdr:colOff>
      <xdr:row>107</xdr:row>
      <xdr:rowOff>450850</xdr:rowOff>
    </xdr:to>
    <xdr:pic>
      <xdr:nvPicPr>
        <xdr:cNvPr id="2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67992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107</xdr:row>
      <xdr:rowOff>228600</xdr:rowOff>
    </xdr:from>
    <xdr:to>
      <xdr:col>3</xdr:col>
      <xdr:colOff>260350</xdr:colOff>
      <xdr:row>107</xdr:row>
      <xdr:rowOff>447675</xdr:rowOff>
    </xdr:to>
    <xdr:pic>
      <xdr:nvPicPr>
        <xdr:cNvPr id="2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107</xdr:row>
      <xdr:rowOff>231775</xdr:rowOff>
    </xdr:from>
    <xdr:to>
      <xdr:col>3</xdr:col>
      <xdr:colOff>539750</xdr:colOff>
      <xdr:row>107</xdr:row>
      <xdr:rowOff>450850</xdr:rowOff>
    </xdr:to>
    <xdr:pic>
      <xdr:nvPicPr>
        <xdr:cNvPr id="2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67992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107</xdr:row>
      <xdr:rowOff>228600</xdr:rowOff>
    </xdr:from>
    <xdr:to>
      <xdr:col>10</xdr:col>
      <xdr:colOff>260350</xdr:colOff>
      <xdr:row>107</xdr:row>
      <xdr:rowOff>447675</xdr:rowOff>
    </xdr:to>
    <xdr:pic>
      <xdr:nvPicPr>
        <xdr:cNvPr id="2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107</xdr:row>
      <xdr:rowOff>231775</xdr:rowOff>
    </xdr:from>
    <xdr:to>
      <xdr:col>10</xdr:col>
      <xdr:colOff>539750</xdr:colOff>
      <xdr:row>107</xdr:row>
      <xdr:rowOff>450850</xdr:rowOff>
    </xdr:to>
    <xdr:pic>
      <xdr:nvPicPr>
        <xdr:cNvPr id="2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67992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107</xdr:row>
      <xdr:rowOff>228600</xdr:rowOff>
    </xdr:from>
    <xdr:to>
      <xdr:col>3</xdr:col>
      <xdr:colOff>260350</xdr:colOff>
      <xdr:row>107</xdr:row>
      <xdr:rowOff>447675</xdr:rowOff>
    </xdr:to>
    <xdr:pic>
      <xdr:nvPicPr>
        <xdr:cNvPr id="2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107</xdr:row>
      <xdr:rowOff>231775</xdr:rowOff>
    </xdr:from>
    <xdr:to>
      <xdr:col>3</xdr:col>
      <xdr:colOff>539750</xdr:colOff>
      <xdr:row>107</xdr:row>
      <xdr:rowOff>450850</xdr:rowOff>
    </xdr:to>
    <xdr:pic>
      <xdr:nvPicPr>
        <xdr:cNvPr id="2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67992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107</xdr:row>
      <xdr:rowOff>228600</xdr:rowOff>
    </xdr:from>
    <xdr:to>
      <xdr:col>10</xdr:col>
      <xdr:colOff>260350</xdr:colOff>
      <xdr:row>107</xdr:row>
      <xdr:rowOff>447675</xdr:rowOff>
    </xdr:to>
    <xdr:pic>
      <xdr:nvPicPr>
        <xdr:cNvPr id="2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107</xdr:row>
      <xdr:rowOff>231775</xdr:rowOff>
    </xdr:from>
    <xdr:to>
      <xdr:col>10</xdr:col>
      <xdr:colOff>539750</xdr:colOff>
      <xdr:row>107</xdr:row>
      <xdr:rowOff>450850</xdr:rowOff>
    </xdr:to>
    <xdr:pic>
      <xdr:nvPicPr>
        <xdr:cNvPr id="2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67992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102</xdr:row>
      <xdr:rowOff>228600</xdr:rowOff>
    </xdr:from>
    <xdr:to>
      <xdr:col>3</xdr:col>
      <xdr:colOff>260350</xdr:colOff>
      <xdr:row>102</xdr:row>
      <xdr:rowOff>447675</xdr:rowOff>
    </xdr:to>
    <xdr:pic>
      <xdr:nvPicPr>
        <xdr:cNvPr id="2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6489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102</xdr:row>
      <xdr:rowOff>231775</xdr:rowOff>
    </xdr:from>
    <xdr:to>
      <xdr:col>3</xdr:col>
      <xdr:colOff>539750</xdr:colOff>
      <xdr:row>102</xdr:row>
      <xdr:rowOff>450850</xdr:rowOff>
    </xdr:to>
    <xdr:pic>
      <xdr:nvPicPr>
        <xdr:cNvPr id="2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648970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102</xdr:row>
      <xdr:rowOff>228600</xdr:rowOff>
    </xdr:from>
    <xdr:to>
      <xdr:col>10</xdr:col>
      <xdr:colOff>260350</xdr:colOff>
      <xdr:row>102</xdr:row>
      <xdr:rowOff>447675</xdr:rowOff>
    </xdr:to>
    <xdr:pic>
      <xdr:nvPicPr>
        <xdr:cNvPr id="2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6489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102</xdr:row>
      <xdr:rowOff>231775</xdr:rowOff>
    </xdr:from>
    <xdr:to>
      <xdr:col>10</xdr:col>
      <xdr:colOff>539750</xdr:colOff>
      <xdr:row>102</xdr:row>
      <xdr:rowOff>450850</xdr:rowOff>
    </xdr:to>
    <xdr:pic>
      <xdr:nvPicPr>
        <xdr:cNvPr id="2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648970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123</xdr:row>
      <xdr:rowOff>228600</xdr:rowOff>
    </xdr:from>
    <xdr:to>
      <xdr:col>3</xdr:col>
      <xdr:colOff>260350</xdr:colOff>
      <xdr:row>123</xdr:row>
      <xdr:rowOff>447675</xdr:rowOff>
    </xdr:to>
    <xdr:pic>
      <xdr:nvPicPr>
        <xdr:cNvPr id="2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7997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123</xdr:row>
      <xdr:rowOff>231775</xdr:rowOff>
    </xdr:from>
    <xdr:to>
      <xdr:col>3</xdr:col>
      <xdr:colOff>539750</xdr:colOff>
      <xdr:row>123</xdr:row>
      <xdr:rowOff>450850</xdr:rowOff>
    </xdr:to>
    <xdr:pic>
      <xdr:nvPicPr>
        <xdr:cNvPr id="2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79975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123</xdr:row>
      <xdr:rowOff>228600</xdr:rowOff>
    </xdr:from>
    <xdr:to>
      <xdr:col>10</xdr:col>
      <xdr:colOff>260350</xdr:colOff>
      <xdr:row>123</xdr:row>
      <xdr:rowOff>447675</xdr:rowOff>
    </xdr:to>
    <xdr:pic>
      <xdr:nvPicPr>
        <xdr:cNvPr id="2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7997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123</xdr:row>
      <xdr:rowOff>231775</xdr:rowOff>
    </xdr:from>
    <xdr:to>
      <xdr:col>10</xdr:col>
      <xdr:colOff>539750</xdr:colOff>
      <xdr:row>123</xdr:row>
      <xdr:rowOff>450850</xdr:rowOff>
    </xdr:to>
    <xdr:pic>
      <xdr:nvPicPr>
        <xdr:cNvPr id="2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79975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123</xdr:row>
      <xdr:rowOff>228600</xdr:rowOff>
    </xdr:from>
    <xdr:to>
      <xdr:col>3</xdr:col>
      <xdr:colOff>260350</xdr:colOff>
      <xdr:row>123</xdr:row>
      <xdr:rowOff>447675</xdr:rowOff>
    </xdr:to>
    <xdr:pic>
      <xdr:nvPicPr>
        <xdr:cNvPr id="2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7997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123</xdr:row>
      <xdr:rowOff>231775</xdr:rowOff>
    </xdr:from>
    <xdr:to>
      <xdr:col>3</xdr:col>
      <xdr:colOff>539750</xdr:colOff>
      <xdr:row>123</xdr:row>
      <xdr:rowOff>450850</xdr:rowOff>
    </xdr:to>
    <xdr:pic>
      <xdr:nvPicPr>
        <xdr:cNvPr id="2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79975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123</xdr:row>
      <xdr:rowOff>228600</xdr:rowOff>
    </xdr:from>
    <xdr:to>
      <xdr:col>3</xdr:col>
      <xdr:colOff>260350</xdr:colOff>
      <xdr:row>123</xdr:row>
      <xdr:rowOff>447675</xdr:rowOff>
    </xdr:to>
    <xdr:pic>
      <xdr:nvPicPr>
        <xdr:cNvPr id="2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7997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123</xdr:row>
      <xdr:rowOff>231775</xdr:rowOff>
    </xdr:from>
    <xdr:to>
      <xdr:col>3</xdr:col>
      <xdr:colOff>539750</xdr:colOff>
      <xdr:row>123</xdr:row>
      <xdr:rowOff>450850</xdr:rowOff>
    </xdr:to>
    <xdr:pic>
      <xdr:nvPicPr>
        <xdr:cNvPr id="2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79975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123</xdr:row>
      <xdr:rowOff>228600</xdr:rowOff>
    </xdr:from>
    <xdr:to>
      <xdr:col>10</xdr:col>
      <xdr:colOff>260350</xdr:colOff>
      <xdr:row>123</xdr:row>
      <xdr:rowOff>447675</xdr:rowOff>
    </xdr:to>
    <xdr:pic>
      <xdr:nvPicPr>
        <xdr:cNvPr id="2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7997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123</xdr:row>
      <xdr:rowOff>231775</xdr:rowOff>
    </xdr:from>
    <xdr:to>
      <xdr:col>10</xdr:col>
      <xdr:colOff>539750</xdr:colOff>
      <xdr:row>123</xdr:row>
      <xdr:rowOff>450850</xdr:rowOff>
    </xdr:to>
    <xdr:pic>
      <xdr:nvPicPr>
        <xdr:cNvPr id="2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79975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123</xdr:row>
      <xdr:rowOff>228600</xdr:rowOff>
    </xdr:from>
    <xdr:to>
      <xdr:col>3</xdr:col>
      <xdr:colOff>260350</xdr:colOff>
      <xdr:row>123</xdr:row>
      <xdr:rowOff>447675</xdr:rowOff>
    </xdr:to>
    <xdr:pic>
      <xdr:nvPicPr>
        <xdr:cNvPr id="2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7997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123</xdr:row>
      <xdr:rowOff>231775</xdr:rowOff>
    </xdr:from>
    <xdr:to>
      <xdr:col>3</xdr:col>
      <xdr:colOff>539750</xdr:colOff>
      <xdr:row>123</xdr:row>
      <xdr:rowOff>450850</xdr:rowOff>
    </xdr:to>
    <xdr:pic>
      <xdr:nvPicPr>
        <xdr:cNvPr id="2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79975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123</xdr:row>
      <xdr:rowOff>228600</xdr:rowOff>
    </xdr:from>
    <xdr:to>
      <xdr:col>10</xdr:col>
      <xdr:colOff>260350</xdr:colOff>
      <xdr:row>123</xdr:row>
      <xdr:rowOff>447675</xdr:rowOff>
    </xdr:to>
    <xdr:pic>
      <xdr:nvPicPr>
        <xdr:cNvPr id="2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7997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123</xdr:row>
      <xdr:rowOff>231775</xdr:rowOff>
    </xdr:from>
    <xdr:to>
      <xdr:col>10</xdr:col>
      <xdr:colOff>539750</xdr:colOff>
      <xdr:row>123</xdr:row>
      <xdr:rowOff>450850</xdr:rowOff>
    </xdr:to>
    <xdr:pic>
      <xdr:nvPicPr>
        <xdr:cNvPr id="2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79975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127</xdr:row>
      <xdr:rowOff>228600</xdr:rowOff>
    </xdr:from>
    <xdr:to>
      <xdr:col>3</xdr:col>
      <xdr:colOff>260350</xdr:colOff>
      <xdr:row>127</xdr:row>
      <xdr:rowOff>447675</xdr:rowOff>
    </xdr:to>
    <xdr:pic>
      <xdr:nvPicPr>
        <xdr:cNvPr id="2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8437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127</xdr:row>
      <xdr:rowOff>231775</xdr:rowOff>
    </xdr:from>
    <xdr:to>
      <xdr:col>3</xdr:col>
      <xdr:colOff>539750</xdr:colOff>
      <xdr:row>127</xdr:row>
      <xdr:rowOff>450850</xdr:rowOff>
    </xdr:to>
    <xdr:pic>
      <xdr:nvPicPr>
        <xdr:cNvPr id="2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84375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127</xdr:row>
      <xdr:rowOff>228600</xdr:rowOff>
    </xdr:from>
    <xdr:to>
      <xdr:col>10</xdr:col>
      <xdr:colOff>260350</xdr:colOff>
      <xdr:row>127</xdr:row>
      <xdr:rowOff>447675</xdr:rowOff>
    </xdr:to>
    <xdr:pic>
      <xdr:nvPicPr>
        <xdr:cNvPr id="2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8437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127</xdr:row>
      <xdr:rowOff>231775</xdr:rowOff>
    </xdr:from>
    <xdr:to>
      <xdr:col>10</xdr:col>
      <xdr:colOff>539750</xdr:colOff>
      <xdr:row>127</xdr:row>
      <xdr:rowOff>450850</xdr:rowOff>
    </xdr:to>
    <xdr:pic>
      <xdr:nvPicPr>
        <xdr:cNvPr id="2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84375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127</xdr:row>
      <xdr:rowOff>228600</xdr:rowOff>
    </xdr:from>
    <xdr:to>
      <xdr:col>3</xdr:col>
      <xdr:colOff>260350</xdr:colOff>
      <xdr:row>127</xdr:row>
      <xdr:rowOff>447675</xdr:rowOff>
    </xdr:to>
    <xdr:pic>
      <xdr:nvPicPr>
        <xdr:cNvPr id="2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8437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127</xdr:row>
      <xdr:rowOff>231775</xdr:rowOff>
    </xdr:from>
    <xdr:to>
      <xdr:col>3</xdr:col>
      <xdr:colOff>539750</xdr:colOff>
      <xdr:row>127</xdr:row>
      <xdr:rowOff>450850</xdr:rowOff>
    </xdr:to>
    <xdr:pic>
      <xdr:nvPicPr>
        <xdr:cNvPr id="2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84375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127</xdr:row>
      <xdr:rowOff>228600</xdr:rowOff>
    </xdr:from>
    <xdr:to>
      <xdr:col>3</xdr:col>
      <xdr:colOff>260350</xdr:colOff>
      <xdr:row>127</xdr:row>
      <xdr:rowOff>447675</xdr:rowOff>
    </xdr:to>
    <xdr:pic>
      <xdr:nvPicPr>
        <xdr:cNvPr id="2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8437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127</xdr:row>
      <xdr:rowOff>231775</xdr:rowOff>
    </xdr:from>
    <xdr:to>
      <xdr:col>3</xdr:col>
      <xdr:colOff>539750</xdr:colOff>
      <xdr:row>127</xdr:row>
      <xdr:rowOff>450850</xdr:rowOff>
    </xdr:to>
    <xdr:pic>
      <xdr:nvPicPr>
        <xdr:cNvPr id="2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84375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127</xdr:row>
      <xdr:rowOff>228600</xdr:rowOff>
    </xdr:from>
    <xdr:to>
      <xdr:col>10</xdr:col>
      <xdr:colOff>260350</xdr:colOff>
      <xdr:row>127</xdr:row>
      <xdr:rowOff>447675</xdr:rowOff>
    </xdr:to>
    <xdr:pic>
      <xdr:nvPicPr>
        <xdr:cNvPr id="2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8437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127</xdr:row>
      <xdr:rowOff>231775</xdr:rowOff>
    </xdr:from>
    <xdr:to>
      <xdr:col>10</xdr:col>
      <xdr:colOff>539750</xdr:colOff>
      <xdr:row>127</xdr:row>
      <xdr:rowOff>450850</xdr:rowOff>
    </xdr:to>
    <xdr:pic>
      <xdr:nvPicPr>
        <xdr:cNvPr id="2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84375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127</xdr:row>
      <xdr:rowOff>228600</xdr:rowOff>
    </xdr:from>
    <xdr:to>
      <xdr:col>3</xdr:col>
      <xdr:colOff>260350</xdr:colOff>
      <xdr:row>127</xdr:row>
      <xdr:rowOff>447675</xdr:rowOff>
    </xdr:to>
    <xdr:pic>
      <xdr:nvPicPr>
        <xdr:cNvPr id="2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8437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127</xdr:row>
      <xdr:rowOff>231775</xdr:rowOff>
    </xdr:from>
    <xdr:to>
      <xdr:col>3</xdr:col>
      <xdr:colOff>539750</xdr:colOff>
      <xdr:row>127</xdr:row>
      <xdr:rowOff>450850</xdr:rowOff>
    </xdr:to>
    <xdr:pic>
      <xdr:nvPicPr>
        <xdr:cNvPr id="2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84375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127</xdr:row>
      <xdr:rowOff>228600</xdr:rowOff>
    </xdr:from>
    <xdr:to>
      <xdr:col>10</xdr:col>
      <xdr:colOff>260350</xdr:colOff>
      <xdr:row>127</xdr:row>
      <xdr:rowOff>447675</xdr:rowOff>
    </xdr:to>
    <xdr:pic>
      <xdr:nvPicPr>
        <xdr:cNvPr id="2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8437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127</xdr:row>
      <xdr:rowOff>231775</xdr:rowOff>
    </xdr:from>
    <xdr:to>
      <xdr:col>10</xdr:col>
      <xdr:colOff>539750</xdr:colOff>
      <xdr:row>127</xdr:row>
      <xdr:rowOff>450850</xdr:rowOff>
    </xdr:to>
    <xdr:pic>
      <xdr:nvPicPr>
        <xdr:cNvPr id="2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84375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2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8835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131</xdr:row>
      <xdr:rowOff>231775</xdr:rowOff>
    </xdr:from>
    <xdr:to>
      <xdr:col>3</xdr:col>
      <xdr:colOff>539750</xdr:colOff>
      <xdr:row>131</xdr:row>
      <xdr:rowOff>450850</xdr:rowOff>
    </xdr:to>
    <xdr:pic>
      <xdr:nvPicPr>
        <xdr:cNvPr id="2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88357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131</xdr:row>
      <xdr:rowOff>228600</xdr:rowOff>
    </xdr:from>
    <xdr:to>
      <xdr:col>10</xdr:col>
      <xdr:colOff>260350</xdr:colOff>
      <xdr:row>131</xdr:row>
      <xdr:rowOff>447675</xdr:rowOff>
    </xdr:to>
    <xdr:pic>
      <xdr:nvPicPr>
        <xdr:cNvPr id="2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8835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131</xdr:row>
      <xdr:rowOff>231775</xdr:rowOff>
    </xdr:from>
    <xdr:to>
      <xdr:col>10</xdr:col>
      <xdr:colOff>539750</xdr:colOff>
      <xdr:row>131</xdr:row>
      <xdr:rowOff>450850</xdr:rowOff>
    </xdr:to>
    <xdr:pic>
      <xdr:nvPicPr>
        <xdr:cNvPr id="2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88357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2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8835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131</xdr:row>
      <xdr:rowOff>231775</xdr:rowOff>
    </xdr:from>
    <xdr:to>
      <xdr:col>3</xdr:col>
      <xdr:colOff>539750</xdr:colOff>
      <xdr:row>131</xdr:row>
      <xdr:rowOff>450850</xdr:rowOff>
    </xdr:to>
    <xdr:pic>
      <xdr:nvPicPr>
        <xdr:cNvPr id="2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88357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2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8835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131</xdr:row>
      <xdr:rowOff>231775</xdr:rowOff>
    </xdr:from>
    <xdr:to>
      <xdr:col>3</xdr:col>
      <xdr:colOff>539750</xdr:colOff>
      <xdr:row>131</xdr:row>
      <xdr:rowOff>450850</xdr:rowOff>
    </xdr:to>
    <xdr:pic>
      <xdr:nvPicPr>
        <xdr:cNvPr id="2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88357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131</xdr:row>
      <xdr:rowOff>228600</xdr:rowOff>
    </xdr:from>
    <xdr:to>
      <xdr:col>10</xdr:col>
      <xdr:colOff>260350</xdr:colOff>
      <xdr:row>131</xdr:row>
      <xdr:rowOff>447675</xdr:rowOff>
    </xdr:to>
    <xdr:pic>
      <xdr:nvPicPr>
        <xdr:cNvPr id="2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8835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131</xdr:row>
      <xdr:rowOff>231775</xdr:rowOff>
    </xdr:from>
    <xdr:to>
      <xdr:col>10</xdr:col>
      <xdr:colOff>539750</xdr:colOff>
      <xdr:row>131</xdr:row>
      <xdr:rowOff>450850</xdr:rowOff>
    </xdr:to>
    <xdr:pic>
      <xdr:nvPicPr>
        <xdr:cNvPr id="2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88357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2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8835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131</xdr:row>
      <xdr:rowOff>231775</xdr:rowOff>
    </xdr:from>
    <xdr:to>
      <xdr:col>3</xdr:col>
      <xdr:colOff>539750</xdr:colOff>
      <xdr:row>131</xdr:row>
      <xdr:rowOff>450850</xdr:rowOff>
    </xdr:to>
    <xdr:pic>
      <xdr:nvPicPr>
        <xdr:cNvPr id="2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88357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131</xdr:row>
      <xdr:rowOff>228600</xdr:rowOff>
    </xdr:from>
    <xdr:to>
      <xdr:col>10</xdr:col>
      <xdr:colOff>260350</xdr:colOff>
      <xdr:row>131</xdr:row>
      <xdr:rowOff>447675</xdr:rowOff>
    </xdr:to>
    <xdr:pic>
      <xdr:nvPicPr>
        <xdr:cNvPr id="2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8835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131</xdr:row>
      <xdr:rowOff>231775</xdr:rowOff>
    </xdr:from>
    <xdr:to>
      <xdr:col>10</xdr:col>
      <xdr:colOff>539750</xdr:colOff>
      <xdr:row>131</xdr:row>
      <xdr:rowOff>450850</xdr:rowOff>
    </xdr:to>
    <xdr:pic>
      <xdr:nvPicPr>
        <xdr:cNvPr id="2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88357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135</xdr:row>
      <xdr:rowOff>228600</xdr:rowOff>
    </xdr:from>
    <xdr:to>
      <xdr:col>3</xdr:col>
      <xdr:colOff>260350</xdr:colOff>
      <xdr:row>135</xdr:row>
      <xdr:rowOff>447675</xdr:rowOff>
    </xdr:to>
    <xdr:pic>
      <xdr:nvPicPr>
        <xdr:cNvPr id="2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9234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135</xdr:row>
      <xdr:rowOff>231775</xdr:rowOff>
    </xdr:from>
    <xdr:to>
      <xdr:col>3</xdr:col>
      <xdr:colOff>539750</xdr:colOff>
      <xdr:row>135</xdr:row>
      <xdr:rowOff>450850</xdr:rowOff>
    </xdr:to>
    <xdr:pic>
      <xdr:nvPicPr>
        <xdr:cNvPr id="2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923480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135</xdr:row>
      <xdr:rowOff>228600</xdr:rowOff>
    </xdr:from>
    <xdr:to>
      <xdr:col>10</xdr:col>
      <xdr:colOff>260350</xdr:colOff>
      <xdr:row>135</xdr:row>
      <xdr:rowOff>447675</xdr:rowOff>
    </xdr:to>
    <xdr:pic>
      <xdr:nvPicPr>
        <xdr:cNvPr id="2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9234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135</xdr:row>
      <xdr:rowOff>231775</xdr:rowOff>
    </xdr:from>
    <xdr:to>
      <xdr:col>10</xdr:col>
      <xdr:colOff>539750</xdr:colOff>
      <xdr:row>135</xdr:row>
      <xdr:rowOff>450850</xdr:rowOff>
    </xdr:to>
    <xdr:pic>
      <xdr:nvPicPr>
        <xdr:cNvPr id="2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923480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135</xdr:row>
      <xdr:rowOff>228600</xdr:rowOff>
    </xdr:from>
    <xdr:to>
      <xdr:col>3</xdr:col>
      <xdr:colOff>260350</xdr:colOff>
      <xdr:row>135</xdr:row>
      <xdr:rowOff>447675</xdr:rowOff>
    </xdr:to>
    <xdr:pic>
      <xdr:nvPicPr>
        <xdr:cNvPr id="2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9234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135</xdr:row>
      <xdr:rowOff>231775</xdr:rowOff>
    </xdr:from>
    <xdr:to>
      <xdr:col>3</xdr:col>
      <xdr:colOff>539750</xdr:colOff>
      <xdr:row>135</xdr:row>
      <xdr:rowOff>450850</xdr:rowOff>
    </xdr:to>
    <xdr:pic>
      <xdr:nvPicPr>
        <xdr:cNvPr id="2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923480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135</xdr:row>
      <xdr:rowOff>228600</xdr:rowOff>
    </xdr:from>
    <xdr:to>
      <xdr:col>3</xdr:col>
      <xdr:colOff>260350</xdr:colOff>
      <xdr:row>135</xdr:row>
      <xdr:rowOff>447675</xdr:rowOff>
    </xdr:to>
    <xdr:pic>
      <xdr:nvPicPr>
        <xdr:cNvPr id="2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9234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135</xdr:row>
      <xdr:rowOff>231775</xdr:rowOff>
    </xdr:from>
    <xdr:to>
      <xdr:col>3</xdr:col>
      <xdr:colOff>539750</xdr:colOff>
      <xdr:row>135</xdr:row>
      <xdr:rowOff>450850</xdr:rowOff>
    </xdr:to>
    <xdr:pic>
      <xdr:nvPicPr>
        <xdr:cNvPr id="2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923480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135</xdr:row>
      <xdr:rowOff>228600</xdr:rowOff>
    </xdr:from>
    <xdr:to>
      <xdr:col>10</xdr:col>
      <xdr:colOff>260350</xdr:colOff>
      <xdr:row>135</xdr:row>
      <xdr:rowOff>447675</xdr:rowOff>
    </xdr:to>
    <xdr:pic>
      <xdr:nvPicPr>
        <xdr:cNvPr id="2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9234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135</xdr:row>
      <xdr:rowOff>231775</xdr:rowOff>
    </xdr:from>
    <xdr:to>
      <xdr:col>10</xdr:col>
      <xdr:colOff>539750</xdr:colOff>
      <xdr:row>135</xdr:row>
      <xdr:rowOff>450850</xdr:rowOff>
    </xdr:to>
    <xdr:pic>
      <xdr:nvPicPr>
        <xdr:cNvPr id="2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923480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135</xdr:row>
      <xdr:rowOff>228600</xdr:rowOff>
    </xdr:from>
    <xdr:to>
      <xdr:col>3</xdr:col>
      <xdr:colOff>260350</xdr:colOff>
      <xdr:row>135</xdr:row>
      <xdr:rowOff>447675</xdr:rowOff>
    </xdr:to>
    <xdr:pic>
      <xdr:nvPicPr>
        <xdr:cNvPr id="2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9234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135</xdr:row>
      <xdr:rowOff>231775</xdr:rowOff>
    </xdr:from>
    <xdr:to>
      <xdr:col>3</xdr:col>
      <xdr:colOff>539750</xdr:colOff>
      <xdr:row>135</xdr:row>
      <xdr:rowOff>450850</xdr:rowOff>
    </xdr:to>
    <xdr:pic>
      <xdr:nvPicPr>
        <xdr:cNvPr id="2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923480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135</xdr:row>
      <xdr:rowOff>228600</xdr:rowOff>
    </xdr:from>
    <xdr:to>
      <xdr:col>10</xdr:col>
      <xdr:colOff>260350</xdr:colOff>
      <xdr:row>135</xdr:row>
      <xdr:rowOff>447675</xdr:rowOff>
    </xdr:to>
    <xdr:pic>
      <xdr:nvPicPr>
        <xdr:cNvPr id="2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9234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135</xdr:row>
      <xdr:rowOff>231775</xdr:rowOff>
    </xdr:from>
    <xdr:to>
      <xdr:col>10</xdr:col>
      <xdr:colOff>539750</xdr:colOff>
      <xdr:row>135</xdr:row>
      <xdr:rowOff>450850</xdr:rowOff>
    </xdr:to>
    <xdr:pic>
      <xdr:nvPicPr>
        <xdr:cNvPr id="2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923480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144</xdr:row>
      <xdr:rowOff>228600</xdr:rowOff>
    </xdr:from>
    <xdr:to>
      <xdr:col>3</xdr:col>
      <xdr:colOff>260350</xdr:colOff>
      <xdr:row>144</xdr:row>
      <xdr:rowOff>447675</xdr:rowOff>
    </xdr:to>
    <xdr:pic>
      <xdr:nvPicPr>
        <xdr:cNvPr id="2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0032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144</xdr:row>
      <xdr:rowOff>231775</xdr:rowOff>
    </xdr:from>
    <xdr:to>
      <xdr:col>3</xdr:col>
      <xdr:colOff>539750</xdr:colOff>
      <xdr:row>144</xdr:row>
      <xdr:rowOff>450850</xdr:rowOff>
    </xdr:to>
    <xdr:pic>
      <xdr:nvPicPr>
        <xdr:cNvPr id="2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003300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144</xdr:row>
      <xdr:rowOff>228600</xdr:rowOff>
    </xdr:from>
    <xdr:to>
      <xdr:col>10</xdr:col>
      <xdr:colOff>260350</xdr:colOff>
      <xdr:row>144</xdr:row>
      <xdr:rowOff>447675</xdr:rowOff>
    </xdr:to>
    <xdr:pic>
      <xdr:nvPicPr>
        <xdr:cNvPr id="2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0032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144</xdr:row>
      <xdr:rowOff>231775</xdr:rowOff>
    </xdr:from>
    <xdr:to>
      <xdr:col>10</xdr:col>
      <xdr:colOff>539750</xdr:colOff>
      <xdr:row>144</xdr:row>
      <xdr:rowOff>450850</xdr:rowOff>
    </xdr:to>
    <xdr:pic>
      <xdr:nvPicPr>
        <xdr:cNvPr id="2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003300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144</xdr:row>
      <xdr:rowOff>228600</xdr:rowOff>
    </xdr:from>
    <xdr:to>
      <xdr:col>3</xdr:col>
      <xdr:colOff>260350</xdr:colOff>
      <xdr:row>144</xdr:row>
      <xdr:rowOff>447675</xdr:rowOff>
    </xdr:to>
    <xdr:pic>
      <xdr:nvPicPr>
        <xdr:cNvPr id="2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0032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144</xdr:row>
      <xdr:rowOff>231775</xdr:rowOff>
    </xdr:from>
    <xdr:to>
      <xdr:col>3</xdr:col>
      <xdr:colOff>539750</xdr:colOff>
      <xdr:row>144</xdr:row>
      <xdr:rowOff>450850</xdr:rowOff>
    </xdr:to>
    <xdr:pic>
      <xdr:nvPicPr>
        <xdr:cNvPr id="2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003300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144</xdr:row>
      <xdr:rowOff>228600</xdr:rowOff>
    </xdr:from>
    <xdr:to>
      <xdr:col>3</xdr:col>
      <xdr:colOff>260350</xdr:colOff>
      <xdr:row>144</xdr:row>
      <xdr:rowOff>447675</xdr:rowOff>
    </xdr:to>
    <xdr:pic>
      <xdr:nvPicPr>
        <xdr:cNvPr id="2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0032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144</xdr:row>
      <xdr:rowOff>231775</xdr:rowOff>
    </xdr:from>
    <xdr:to>
      <xdr:col>3</xdr:col>
      <xdr:colOff>539750</xdr:colOff>
      <xdr:row>144</xdr:row>
      <xdr:rowOff>450850</xdr:rowOff>
    </xdr:to>
    <xdr:pic>
      <xdr:nvPicPr>
        <xdr:cNvPr id="2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003300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144</xdr:row>
      <xdr:rowOff>228600</xdr:rowOff>
    </xdr:from>
    <xdr:to>
      <xdr:col>10</xdr:col>
      <xdr:colOff>260350</xdr:colOff>
      <xdr:row>144</xdr:row>
      <xdr:rowOff>447675</xdr:rowOff>
    </xdr:to>
    <xdr:pic>
      <xdr:nvPicPr>
        <xdr:cNvPr id="2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0032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144</xdr:row>
      <xdr:rowOff>231775</xdr:rowOff>
    </xdr:from>
    <xdr:to>
      <xdr:col>10</xdr:col>
      <xdr:colOff>539750</xdr:colOff>
      <xdr:row>144</xdr:row>
      <xdr:rowOff>450850</xdr:rowOff>
    </xdr:to>
    <xdr:pic>
      <xdr:nvPicPr>
        <xdr:cNvPr id="2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003300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144</xdr:row>
      <xdr:rowOff>228600</xdr:rowOff>
    </xdr:from>
    <xdr:to>
      <xdr:col>3</xdr:col>
      <xdr:colOff>260350</xdr:colOff>
      <xdr:row>144</xdr:row>
      <xdr:rowOff>447675</xdr:rowOff>
    </xdr:to>
    <xdr:pic>
      <xdr:nvPicPr>
        <xdr:cNvPr id="2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0032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144</xdr:row>
      <xdr:rowOff>231775</xdr:rowOff>
    </xdr:from>
    <xdr:to>
      <xdr:col>3</xdr:col>
      <xdr:colOff>539750</xdr:colOff>
      <xdr:row>144</xdr:row>
      <xdr:rowOff>450850</xdr:rowOff>
    </xdr:to>
    <xdr:pic>
      <xdr:nvPicPr>
        <xdr:cNvPr id="2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003300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144</xdr:row>
      <xdr:rowOff>228600</xdr:rowOff>
    </xdr:from>
    <xdr:to>
      <xdr:col>10</xdr:col>
      <xdr:colOff>260350</xdr:colOff>
      <xdr:row>144</xdr:row>
      <xdr:rowOff>447675</xdr:rowOff>
    </xdr:to>
    <xdr:pic>
      <xdr:nvPicPr>
        <xdr:cNvPr id="2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0032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144</xdr:row>
      <xdr:rowOff>231775</xdr:rowOff>
    </xdr:from>
    <xdr:to>
      <xdr:col>10</xdr:col>
      <xdr:colOff>539750</xdr:colOff>
      <xdr:row>144</xdr:row>
      <xdr:rowOff>450850</xdr:rowOff>
    </xdr:to>
    <xdr:pic>
      <xdr:nvPicPr>
        <xdr:cNvPr id="2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003300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148</xdr:row>
      <xdr:rowOff>228600</xdr:rowOff>
    </xdr:from>
    <xdr:to>
      <xdr:col>3</xdr:col>
      <xdr:colOff>260350</xdr:colOff>
      <xdr:row>148</xdr:row>
      <xdr:rowOff>447675</xdr:rowOff>
    </xdr:to>
    <xdr:pic>
      <xdr:nvPicPr>
        <xdr:cNvPr id="2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046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148</xdr:row>
      <xdr:rowOff>231775</xdr:rowOff>
    </xdr:from>
    <xdr:to>
      <xdr:col>3</xdr:col>
      <xdr:colOff>539750</xdr:colOff>
      <xdr:row>148</xdr:row>
      <xdr:rowOff>450850</xdr:rowOff>
    </xdr:to>
    <xdr:pic>
      <xdr:nvPicPr>
        <xdr:cNvPr id="2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046067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148</xdr:row>
      <xdr:rowOff>228600</xdr:rowOff>
    </xdr:from>
    <xdr:to>
      <xdr:col>10</xdr:col>
      <xdr:colOff>260350</xdr:colOff>
      <xdr:row>148</xdr:row>
      <xdr:rowOff>447675</xdr:rowOff>
    </xdr:to>
    <xdr:pic>
      <xdr:nvPicPr>
        <xdr:cNvPr id="2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046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148</xdr:row>
      <xdr:rowOff>231775</xdr:rowOff>
    </xdr:from>
    <xdr:to>
      <xdr:col>10</xdr:col>
      <xdr:colOff>539750</xdr:colOff>
      <xdr:row>148</xdr:row>
      <xdr:rowOff>450850</xdr:rowOff>
    </xdr:to>
    <xdr:pic>
      <xdr:nvPicPr>
        <xdr:cNvPr id="2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046067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148</xdr:row>
      <xdr:rowOff>228600</xdr:rowOff>
    </xdr:from>
    <xdr:to>
      <xdr:col>3</xdr:col>
      <xdr:colOff>260350</xdr:colOff>
      <xdr:row>148</xdr:row>
      <xdr:rowOff>447675</xdr:rowOff>
    </xdr:to>
    <xdr:pic>
      <xdr:nvPicPr>
        <xdr:cNvPr id="2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046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148</xdr:row>
      <xdr:rowOff>231775</xdr:rowOff>
    </xdr:from>
    <xdr:to>
      <xdr:col>3</xdr:col>
      <xdr:colOff>539750</xdr:colOff>
      <xdr:row>148</xdr:row>
      <xdr:rowOff>450850</xdr:rowOff>
    </xdr:to>
    <xdr:pic>
      <xdr:nvPicPr>
        <xdr:cNvPr id="2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046067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148</xdr:row>
      <xdr:rowOff>228600</xdr:rowOff>
    </xdr:from>
    <xdr:to>
      <xdr:col>3</xdr:col>
      <xdr:colOff>260350</xdr:colOff>
      <xdr:row>148</xdr:row>
      <xdr:rowOff>447675</xdr:rowOff>
    </xdr:to>
    <xdr:pic>
      <xdr:nvPicPr>
        <xdr:cNvPr id="2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046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148</xdr:row>
      <xdr:rowOff>231775</xdr:rowOff>
    </xdr:from>
    <xdr:to>
      <xdr:col>3</xdr:col>
      <xdr:colOff>539750</xdr:colOff>
      <xdr:row>148</xdr:row>
      <xdr:rowOff>450850</xdr:rowOff>
    </xdr:to>
    <xdr:pic>
      <xdr:nvPicPr>
        <xdr:cNvPr id="2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046067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148</xdr:row>
      <xdr:rowOff>228600</xdr:rowOff>
    </xdr:from>
    <xdr:to>
      <xdr:col>10</xdr:col>
      <xdr:colOff>260350</xdr:colOff>
      <xdr:row>148</xdr:row>
      <xdr:rowOff>447675</xdr:rowOff>
    </xdr:to>
    <xdr:pic>
      <xdr:nvPicPr>
        <xdr:cNvPr id="2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046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148</xdr:row>
      <xdr:rowOff>231775</xdr:rowOff>
    </xdr:from>
    <xdr:to>
      <xdr:col>10</xdr:col>
      <xdr:colOff>539750</xdr:colOff>
      <xdr:row>148</xdr:row>
      <xdr:rowOff>450850</xdr:rowOff>
    </xdr:to>
    <xdr:pic>
      <xdr:nvPicPr>
        <xdr:cNvPr id="3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046067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148</xdr:row>
      <xdr:rowOff>228600</xdr:rowOff>
    </xdr:from>
    <xdr:to>
      <xdr:col>3</xdr:col>
      <xdr:colOff>260350</xdr:colOff>
      <xdr:row>148</xdr:row>
      <xdr:rowOff>447675</xdr:rowOff>
    </xdr:to>
    <xdr:pic>
      <xdr:nvPicPr>
        <xdr:cNvPr id="3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046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148</xdr:row>
      <xdr:rowOff>231775</xdr:rowOff>
    </xdr:from>
    <xdr:to>
      <xdr:col>3</xdr:col>
      <xdr:colOff>539750</xdr:colOff>
      <xdr:row>148</xdr:row>
      <xdr:rowOff>450850</xdr:rowOff>
    </xdr:to>
    <xdr:pic>
      <xdr:nvPicPr>
        <xdr:cNvPr id="3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046067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148</xdr:row>
      <xdr:rowOff>228600</xdr:rowOff>
    </xdr:from>
    <xdr:to>
      <xdr:col>10</xdr:col>
      <xdr:colOff>260350</xdr:colOff>
      <xdr:row>148</xdr:row>
      <xdr:rowOff>447675</xdr:rowOff>
    </xdr:to>
    <xdr:pic>
      <xdr:nvPicPr>
        <xdr:cNvPr id="3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0460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148</xdr:row>
      <xdr:rowOff>231775</xdr:rowOff>
    </xdr:from>
    <xdr:to>
      <xdr:col>10</xdr:col>
      <xdr:colOff>539750</xdr:colOff>
      <xdr:row>148</xdr:row>
      <xdr:rowOff>450850</xdr:rowOff>
    </xdr:to>
    <xdr:pic>
      <xdr:nvPicPr>
        <xdr:cNvPr id="3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046067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157</xdr:row>
      <xdr:rowOff>228600</xdr:rowOff>
    </xdr:from>
    <xdr:to>
      <xdr:col>3</xdr:col>
      <xdr:colOff>260350</xdr:colOff>
      <xdr:row>157</xdr:row>
      <xdr:rowOff>447675</xdr:rowOff>
    </xdr:to>
    <xdr:pic>
      <xdr:nvPicPr>
        <xdr:cNvPr id="3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135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157</xdr:row>
      <xdr:rowOff>231775</xdr:rowOff>
    </xdr:from>
    <xdr:to>
      <xdr:col>3</xdr:col>
      <xdr:colOff>539750</xdr:colOff>
      <xdr:row>157</xdr:row>
      <xdr:rowOff>450850</xdr:rowOff>
    </xdr:to>
    <xdr:pic>
      <xdr:nvPicPr>
        <xdr:cNvPr id="3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135792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157</xdr:row>
      <xdr:rowOff>228600</xdr:rowOff>
    </xdr:from>
    <xdr:to>
      <xdr:col>10</xdr:col>
      <xdr:colOff>260350</xdr:colOff>
      <xdr:row>157</xdr:row>
      <xdr:rowOff>447675</xdr:rowOff>
    </xdr:to>
    <xdr:pic>
      <xdr:nvPicPr>
        <xdr:cNvPr id="3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135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157</xdr:row>
      <xdr:rowOff>231775</xdr:rowOff>
    </xdr:from>
    <xdr:to>
      <xdr:col>10</xdr:col>
      <xdr:colOff>539750</xdr:colOff>
      <xdr:row>157</xdr:row>
      <xdr:rowOff>450850</xdr:rowOff>
    </xdr:to>
    <xdr:pic>
      <xdr:nvPicPr>
        <xdr:cNvPr id="3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135792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157</xdr:row>
      <xdr:rowOff>228600</xdr:rowOff>
    </xdr:from>
    <xdr:to>
      <xdr:col>3</xdr:col>
      <xdr:colOff>260350</xdr:colOff>
      <xdr:row>157</xdr:row>
      <xdr:rowOff>447675</xdr:rowOff>
    </xdr:to>
    <xdr:pic>
      <xdr:nvPicPr>
        <xdr:cNvPr id="3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135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157</xdr:row>
      <xdr:rowOff>231775</xdr:rowOff>
    </xdr:from>
    <xdr:to>
      <xdr:col>3</xdr:col>
      <xdr:colOff>539750</xdr:colOff>
      <xdr:row>157</xdr:row>
      <xdr:rowOff>450850</xdr:rowOff>
    </xdr:to>
    <xdr:pic>
      <xdr:nvPicPr>
        <xdr:cNvPr id="3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135792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157</xdr:row>
      <xdr:rowOff>228600</xdr:rowOff>
    </xdr:from>
    <xdr:to>
      <xdr:col>3</xdr:col>
      <xdr:colOff>260350</xdr:colOff>
      <xdr:row>157</xdr:row>
      <xdr:rowOff>447675</xdr:rowOff>
    </xdr:to>
    <xdr:pic>
      <xdr:nvPicPr>
        <xdr:cNvPr id="3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135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157</xdr:row>
      <xdr:rowOff>231775</xdr:rowOff>
    </xdr:from>
    <xdr:to>
      <xdr:col>3</xdr:col>
      <xdr:colOff>539750</xdr:colOff>
      <xdr:row>157</xdr:row>
      <xdr:rowOff>450850</xdr:rowOff>
    </xdr:to>
    <xdr:pic>
      <xdr:nvPicPr>
        <xdr:cNvPr id="3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135792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157</xdr:row>
      <xdr:rowOff>228600</xdr:rowOff>
    </xdr:from>
    <xdr:to>
      <xdr:col>10</xdr:col>
      <xdr:colOff>260350</xdr:colOff>
      <xdr:row>157</xdr:row>
      <xdr:rowOff>447675</xdr:rowOff>
    </xdr:to>
    <xdr:pic>
      <xdr:nvPicPr>
        <xdr:cNvPr id="3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135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157</xdr:row>
      <xdr:rowOff>231775</xdr:rowOff>
    </xdr:from>
    <xdr:to>
      <xdr:col>10</xdr:col>
      <xdr:colOff>539750</xdr:colOff>
      <xdr:row>157</xdr:row>
      <xdr:rowOff>450850</xdr:rowOff>
    </xdr:to>
    <xdr:pic>
      <xdr:nvPicPr>
        <xdr:cNvPr id="3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135792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157</xdr:row>
      <xdr:rowOff>228600</xdr:rowOff>
    </xdr:from>
    <xdr:to>
      <xdr:col>3</xdr:col>
      <xdr:colOff>260350</xdr:colOff>
      <xdr:row>157</xdr:row>
      <xdr:rowOff>447675</xdr:rowOff>
    </xdr:to>
    <xdr:pic>
      <xdr:nvPicPr>
        <xdr:cNvPr id="3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135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157</xdr:row>
      <xdr:rowOff>231775</xdr:rowOff>
    </xdr:from>
    <xdr:to>
      <xdr:col>3</xdr:col>
      <xdr:colOff>539750</xdr:colOff>
      <xdr:row>157</xdr:row>
      <xdr:rowOff>450850</xdr:rowOff>
    </xdr:to>
    <xdr:pic>
      <xdr:nvPicPr>
        <xdr:cNvPr id="3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135792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157</xdr:row>
      <xdr:rowOff>228600</xdr:rowOff>
    </xdr:from>
    <xdr:to>
      <xdr:col>10</xdr:col>
      <xdr:colOff>260350</xdr:colOff>
      <xdr:row>157</xdr:row>
      <xdr:rowOff>447675</xdr:rowOff>
    </xdr:to>
    <xdr:pic>
      <xdr:nvPicPr>
        <xdr:cNvPr id="3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135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157</xdr:row>
      <xdr:rowOff>231775</xdr:rowOff>
    </xdr:from>
    <xdr:to>
      <xdr:col>10</xdr:col>
      <xdr:colOff>539750</xdr:colOff>
      <xdr:row>157</xdr:row>
      <xdr:rowOff>450850</xdr:rowOff>
    </xdr:to>
    <xdr:pic>
      <xdr:nvPicPr>
        <xdr:cNvPr id="3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135792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161</xdr:row>
      <xdr:rowOff>228600</xdr:rowOff>
    </xdr:from>
    <xdr:to>
      <xdr:col>3</xdr:col>
      <xdr:colOff>260350</xdr:colOff>
      <xdr:row>161</xdr:row>
      <xdr:rowOff>447675</xdr:rowOff>
    </xdr:to>
    <xdr:pic>
      <xdr:nvPicPr>
        <xdr:cNvPr id="3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1762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161</xdr:row>
      <xdr:rowOff>231775</xdr:rowOff>
    </xdr:from>
    <xdr:to>
      <xdr:col>3</xdr:col>
      <xdr:colOff>539750</xdr:colOff>
      <xdr:row>161</xdr:row>
      <xdr:rowOff>450850</xdr:rowOff>
    </xdr:to>
    <xdr:pic>
      <xdr:nvPicPr>
        <xdr:cNvPr id="3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176274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161</xdr:row>
      <xdr:rowOff>228600</xdr:rowOff>
    </xdr:from>
    <xdr:to>
      <xdr:col>10</xdr:col>
      <xdr:colOff>260350</xdr:colOff>
      <xdr:row>161</xdr:row>
      <xdr:rowOff>447675</xdr:rowOff>
    </xdr:to>
    <xdr:pic>
      <xdr:nvPicPr>
        <xdr:cNvPr id="3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1762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161</xdr:row>
      <xdr:rowOff>231775</xdr:rowOff>
    </xdr:from>
    <xdr:to>
      <xdr:col>10</xdr:col>
      <xdr:colOff>539750</xdr:colOff>
      <xdr:row>161</xdr:row>
      <xdr:rowOff>450850</xdr:rowOff>
    </xdr:to>
    <xdr:pic>
      <xdr:nvPicPr>
        <xdr:cNvPr id="3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176274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161</xdr:row>
      <xdr:rowOff>228600</xdr:rowOff>
    </xdr:from>
    <xdr:to>
      <xdr:col>3</xdr:col>
      <xdr:colOff>260350</xdr:colOff>
      <xdr:row>161</xdr:row>
      <xdr:rowOff>447675</xdr:rowOff>
    </xdr:to>
    <xdr:pic>
      <xdr:nvPicPr>
        <xdr:cNvPr id="3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1762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161</xdr:row>
      <xdr:rowOff>231775</xdr:rowOff>
    </xdr:from>
    <xdr:to>
      <xdr:col>3</xdr:col>
      <xdr:colOff>539750</xdr:colOff>
      <xdr:row>161</xdr:row>
      <xdr:rowOff>450850</xdr:rowOff>
    </xdr:to>
    <xdr:pic>
      <xdr:nvPicPr>
        <xdr:cNvPr id="3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176274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161</xdr:row>
      <xdr:rowOff>228600</xdr:rowOff>
    </xdr:from>
    <xdr:to>
      <xdr:col>3</xdr:col>
      <xdr:colOff>260350</xdr:colOff>
      <xdr:row>161</xdr:row>
      <xdr:rowOff>447675</xdr:rowOff>
    </xdr:to>
    <xdr:pic>
      <xdr:nvPicPr>
        <xdr:cNvPr id="3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1762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161</xdr:row>
      <xdr:rowOff>231775</xdr:rowOff>
    </xdr:from>
    <xdr:to>
      <xdr:col>3</xdr:col>
      <xdr:colOff>539750</xdr:colOff>
      <xdr:row>161</xdr:row>
      <xdr:rowOff>450850</xdr:rowOff>
    </xdr:to>
    <xdr:pic>
      <xdr:nvPicPr>
        <xdr:cNvPr id="3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176274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161</xdr:row>
      <xdr:rowOff>228600</xdr:rowOff>
    </xdr:from>
    <xdr:to>
      <xdr:col>10</xdr:col>
      <xdr:colOff>260350</xdr:colOff>
      <xdr:row>161</xdr:row>
      <xdr:rowOff>447675</xdr:rowOff>
    </xdr:to>
    <xdr:pic>
      <xdr:nvPicPr>
        <xdr:cNvPr id="3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1762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161</xdr:row>
      <xdr:rowOff>231775</xdr:rowOff>
    </xdr:from>
    <xdr:to>
      <xdr:col>10</xdr:col>
      <xdr:colOff>539750</xdr:colOff>
      <xdr:row>161</xdr:row>
      <xdr:rowOff>450850</xdr:rowOff>
    </xdr:to>
    <xdr:pic>
      <xdr:nvPicPr>
        <xdr:cNvPr id="3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176274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161</xdr:row>
      <xdr:rowOff>228600</xdr:rowOff>
    </xdr:from>
    <xdr:to>
      <xdr:col>3</xdr:col>
      <xdr:colOff>260350</xdr:colOff>
      <xdr:row>161</xdr:row>
      <xdr:rowOff>447675</xdr:rowOff>
    </xdr:to>
    <xdr:pic>
      <xdr:nvPicPr>
        <xdr:cNvPr id="3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1762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161</xdr:row>
      <xdr:rowOff>231775</xdr:rowOff>
    </xdr:from>
    <xdr:to>
      <xdr:col>3</xdr:col>
      <xdr:colOff>539750</xdr:colOff>
      <xdr:row>161</xdr:row>
      <xdr:rowOff>450850</xdr:rowOff>
    </xdr:to>
    <xdr:pic>
      <xdr:nvPicPr>
        <xdr:cNvPr id="3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176274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161</xdr:row>
      <xdr:rowOff>228600</xdr:rowOff>
    </xdr:from>
    <xdr:to>
      <xdr:col>10</xdr:col>
      <xdr:colOff>260350</xdr:colOff>
      <xdr:row>161</xdr:row>
      <xdr:rowOff>447675</xdr:rowOff>
    </xdr:to>
    <xdr:pic>
      <xdr:nvPicPr>
        <xdr:cNvPr id="3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1762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161</xdr:row>
      <xdr:rowOff>231775</xdr:rowOff>
    </xdr:from>
    <xdr:to>
      <xdr:col>10</xdr:col>
      <xdr:colOff>539750</xdr:colOff>
      <xdr:row>161</xdr:row>
      <xdr:rowOff>450850</xdr:rowOff>
    </xdr:to>
    <xdr:pic>
      <xdr:nvPicPr>
        <xdr:cNvPr id="3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176274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165</xdr:row>
      <xdr:rowOff>228600</xdr:rowOff>
    </xdr:from>
    <xdr:to>
      <xdr:col>3</xdr:col>
      <xdr:colOff>260350</xdr:colOff>
      <xdr:row>165</xdr:row>
      <xdr:rowOff>447675</xdr:rowOff>
    </xdr:to>
    <xdr:pic>
      <xdr:nvPicPr>
        <xdr:cNvPr id="3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215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165</xdr:row>
      <xdr:rowOff>231775</xdr:rowOff>
    </xdr:from>
    <xdr:to>
      <xdr:col>3</xdr:col>
      <xdr:colOff>539750</xdr:colOff>
      <xdr:row>165</xdr:row>
      <xdr:rowOff>450850</xdr:rowOff>
    </xdr:to>
    <xdr:pic>
      <xdr:nvPicPr>
        <xdr:cNvPr id="3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215517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165</xdr:row>
      <xdr:rowOff>228600</xdr:rowOff>
    </xdr:from>
    <xdr:to>
      <xdr:col>10</xdr:col>
      <xdr:colOff>260350</xdr:colOff>
      <xdr:row>165</xdr:row>
      <xdr:rowOff>447675</xdr:rowOff>
    </xdr:to>
    <xdr:pic>
      <xdr:nvPicPr>
        <xdr:cNvPr id="3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215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165</xdr:row>
      <xdr:rowOff>231775</xdr:rowOff>
    </xdr:from>
    <xdr:to>
      <xdr:col>10</xdr:col>
      <xdr:colOff>539750</xdr:colOff>
      <xdr:row>165</xdr:row>
      <xdr:rowOff>450850</xdr:rowOff>
    </xdr:to>
    <xdr:pic>
      <xdr:nvPicPr>
        <xdr:cNvPr id="3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215517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165</xdr:row>
      <xdr:rowOff>228600</xdr:rowOff>
    </xdr:from>
    <xdr:to>
      <xdr:col>3</xdr:col>
      <xdr:colOff>260350</xdr:colOff>
      <xdr:row>165</xdr:row>
      <xdr:rowOff>447675</xdr:rowOff>
    </xdr:to>
    <xdr:pic>
      <xdr:nvPicPr>
        <xdr:cNvPr id="3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215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165</xdr:row>
      <xdr:rowOff>231775</xdr:rowOff>
    </xdr:from>
    <xdr:to>
      <xdr:col>3</xdr:col>
      <xdr:colOff>539750</xdr:colOff>
      <xdr:row>165</xdr:row>
      <xdr:rowOff>450850</xdr:rowOff>
    </xdr:to>
    <xdr:pic>
      <xdr:nvPicPr>
        <xdr:cNvPr id="3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215517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165</xdr:row>
      <xdr:rowOff>228600</xdr:rowOff>
    </xdr:from>
    <xdr:to>
      <xdr:col>3</xdr:col>
      <xdr:colOff>260350</xdr:colOff>
      <xdr:row>165</xdr:row>
      <xdr:rowOff>447675</xdr:rowOff>
    </xdr:to>
    <xdr:pic>
      <xdr:nvPicPr>
        <xdr:cNvPr id="3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215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165</xdr:row>
      <xdr:rowOff>231775</xdr:rowOff>
    </xdr:from>
    <xdr:to>
      <xdr:col>3</xdr:col>
      <xdr:colOff>539750</xdr:colOff>
      <xdr:row>165</xdr:row>
      <xdr:rowOff>450850</xdr:rowOff>
    </xdr:to>
    <xdr:pic>
      <xdr:nvPicPr>
        <xdr:cNvPr id="3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215517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165</xdr:row>
      <xdr:rowOff>228600</xdr:rowOff>
    </xdr:from>
    <xdr:to>
      <xdr:col>10</xdr:col>
      <xdr:colOff>260350</xdr:colOff>
      <xdr:row>165</xdr:row>
      <xdr:rowOff>447675</xdr:rowOff>
    </xdr:to>
    <xdr:pic>
      <xdr:nvPicPr>
        <xdr:cNvPr id="3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215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165</xdr:row>
      <xdr:rowOff>231775</xdr:rowOff>
    </xdr:from>
    <xdr:to>
      <xdr:col>10</xdr:col>
      <xdr:colOff>539750</xdr:colOff>
      <xdr:row>165</xdr:row>
      <xdr:rowOff>450850</xdr:rowOff>
    </xdr:to>
    <xdr:pic>
      <xdr:nvPicPr>
        <xdr:cNvPr id="3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215517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165</xdr:row>
      <xdr:rowOff>228600</xdr:rowOff>
    </xdr:from>
    <xdr:to>
      <xdr:col>3</xdr:col>
      <xdr:colOff>260350</xdr:colOff>
      <xdr:row>165</xdr:row>
      <xdr:rowOff>447675</xdr:rowOff>
    </xdr:to>
    <xdr:pic>
      <xdr:nvPicPr>
        <xdr:cNvPr id="3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215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165</xdr:row>
      <xdr:rowOff>231775</xdr:rowOff>
    </xdr:from>
    <xdr:to>
      <xdr:col>3</xdr:col>
      <xdr:colOff>539750</xdr:colOff>
      <xdr:row>165</xdr:row>
      <xdr:rowOff>450850</xdr:rowOff>
    </xdr:to>
    <xdr:pic>
      <xdr:nvPicPr>
        <xdr:cNvPr id="3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215517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165</xdr:row>
      <xdr:rowOff>228600</xdr:rowOff>
    </xdr:from>
    <xdr:to>
      <xdr:col>10</xdr:col>
      <xdr:colOff>260350</xdr:colOff>
      <xdr:row>165</xdr:row>
      <xdr:rowOff>447675</xdr:rowOff>
    </xdr:to>
    <xdr:pic>
      <xdr:nvPicPr>
        <xdr:cNvPr id="3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215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165</xdr:row>
      <xdr:rowOff>231775</xdr:rowOff>
    </xdr:from>
    <xdr:to>
      <xdr:col>10</xdr:col>
      <xdr:colOff>539750</xdr:colOff>
      <xdr:row>165</xdr:row>
      <xdr:rowOff>450850</xdr:rowOff>
    </xdr:to>
    <xdr:pic>
      <xdr:nvPicPr>
        <xdr:cNvPr id="3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215517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169</xdr:row>
      <xdr:rowOff>228600</xdr:rowOff>
    </xdr:from>
    <xdr:to>
      <xdr:col>3</xdr:col>
      <xdr:colOff>260350</xdr:colOff>
      <xdr:row>169</xdr:row>
      <xdr:rowOff>447675</xdr:rowOff>
    </xdr:to>
    <xdr:pic>
      <xdr:nvPicPr>
        <xdr:cNvPr id="3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2552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169</xdr:row>
      <xdr:rowOff>231775</xdr:rowOff>
    </xdr:from>
    <xdr:to>
      <xdr:col>3</xdr:col>
      <xdr:colOff>539750</xdr:colOff>
      <xdr:row>169</xdr:row>
      <xdr:rowOff>450850</xdr:rowOff>
    </xdr:to>
    <xdr:pic>
      <xdr:nvPicPr>
        <xdr:cNvPr id="3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25523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169</xdr:row>
      <xdr:rowOff>228600</xdr:rowOff>
    </xdr:from>
    <xdr:to>
      <xdr:col>10</xdr:col>
      <xdr:colOff>260350</xdr:colOff>
      <xdr:row>169</xdr:row>
      <xdr:rowOff>447675</xdr:rowOff>
    </xdr:to>
    <xdr:pic>
      <xdr:nvPicPr>
        <xdr:cNvPr id="3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2552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169</xdr:row>
      <xdr:rowOff>231775</xdr:rowOff>
    </xdr:from>
    <xdr:to>
      <xdr:col>10</xdr:col>
      <xdr:colOff>539750</xdr:colOff>
      <xdr:row>169</xdr:row>
      <xdr:rowOff>450850</xdr:rowOff>
    </xdr:to>
    <xdr:pic>
      <xdr:nvPicPr>
        <xdr:cNvPr id="3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25523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169</xdr:row>
      <xdr:rowOff>228600</xdr:rowOff>
    </xdr:from>
    <xdr:to>
      <xdr:col>3</xdr:col>
      <xdr:colOff>260350</xdr:colOff>
      <xdr:row>169</xdr:row>
      <xdr:rowOff>447675</xdr:rowOff>
    </xdr:to>
    <xdr:pic>
      <xdr:nvPicPr>
        <xdr:cNvPr id="3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2552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169</xdr:row>
      <xdr:rowOff>231775</xdr:rowOff>
    </xdr:from>
    <xdr:to>
      <xdr:col>3</xdr:col>
      <xdr:colOff>539750</xdr:colOff>
      <xdr:row>169</xdr:row>
      <xdr:rowOff>450850</xdr:rowOff>
    </xdr:to>
    <xdr:pic>
      <xdr:nvPicPr>
        <xdr:cNvPr id="3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25523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169</xdr:row>
      <xdr:rowOff>228600</xdr:rowOff>
    </xdr:from>
    <xdr:to>
      <xdr:col>3</xdr:col>
      <xdr:colOff>260350</xdr:colOff>
      <xdr:row>169</xdr:row>
      <xdr:rowOff>447675</xdr:rowOff>
    </xdr:to>
    <xdr:pic>
      <xdr:nvPicPr>
        <xdr:cNvPr id="3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2552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169</xdr:row>
      <xdr:rowOff>231775</xdr:rowOff>
    </xdr:from>
    <xdr:to>
      <xdr:col>3</xdr:col>
      <xdr:colOff>539750</xdr:colOff>
      <xdr:row>169</xdr:row>
      <xdr:rowOff>450850</xdr:rowOff>
    </xdr:to>
    <xdr:pic>
      <xdr:nvPicPr>
        <xdr:cNvPr id="3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25523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169</xdr:row>
      <xdr:rowOff>228600</xdr:rowOff>
    </xdr:from>
    <xdr:to>
      <xdr:col>10</xdr:col>
      <xdr:colOff>260350</xdr:colOff>
      <xdr:row>169</xdr:row>
      <xdr:rowOff>447675</xdr:rowOff>
    </xdr:to>
    <xdr:pic>
      <xdr:nvPicPr>
        <xdr:cNvPr id="3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2552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169</xdr:row>
      <xdr:rowOff>231775</xdr:rowOff>
    </xdr:from>
    <xdr:to>
      <xdr:col>10</xdr:col>
      <xdr:colOff>539750</xdr:colOff>
      <xdr:row>169</xdr:row>
      <xdr:rowOff>450850</xdr:rowOff>
    </xdr:to>
    <xdr:pic>
      <xdr:nvPicPr>
        <xdr:cNvPr id="3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25523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169</xdr:row>
      <xdr:rowOff>228600</xdr:rowOff>
    </xdr:from>
    <xdr:to>
      <xdr:col>3</xdr:col>
      <xdr:colOff>260350</xdr:colOff>
      <xdr:row>169</xdr:row>
      <xdr:rowOff>447675</xdr:rowOff>
    </xdr:to>
    <xdr:pic>
      <xdr:nvPicPr>
        <xdr:cNvPr id="3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2552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169</xdr:row>
      <xdr:rowOff>231775</xdr:rowOff>
    </xdr:from>
    <xdr:to>
      <xdr:col>3</xdr:col>
      <xdr:colOff>539750</xdr:colOff>
      <xdr:row>169</xdr:row>
      <xdr:rowOff>450850</xdr:rowOff>
    </xdr:to>
    <xdr:pic>
      <xdr:nvPicPr>
        <xdr:cNvPr id="3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25523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169</xdr:row>
      <xdr:rowOff>228600</xdr:rowOff>
    </xdr:from>
    <xdr:to>
      <xdr:col>10</xdr:col>
      <xdr:colOff>260350</xdr:colOff>
      <xdr:row>169</xdr:row>
      <xdr:rowOff>447675</xdr:rowOff>
    </xdr:to>
    <xdr:pic>
      <xdr:nvPicPr>
        <xdr:cNvPr id="3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2552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169</xdr:row>
      <xdr:rowOff>231775</xdr:rowOff>
    </xdr:from>
    <xdr:to>
      <xdr:col>10</xdr:col>
      <xdr:colOff>539750</xdr:colOff>
      <xdr:row>169</xdr:row>
      <xdr:rowOff>450850</xdr:rowOff>
    </xdr:to>
    <xdr:pic>
      <xdr:nvPicPr>
        <xdr:cNvPr id="3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25523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173</xdr:row>
      <xdr:rowOff>228600</xdr:rowOff>
    </xdr:from>
    <xdr:to>
      <xdr:col>3</xdr:col>
      <xdr:colOff>260350</xdr:colOff>
      <xdr:row>173</xdr:row>
      <xdr:rowOff>447675</xdr:rowOff>
    </xdr:to>
    <xdr:pic>
      <xdr:nvPicPr>
        <xdr:cNvPr id="3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293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173</xdr:row>
      <xdr:rowOff>231775</xdr:rowOff>
    </xdr:from>
    <xdr:to>
      <xdr:col>3</xdr:col>
      <xdr:colOff>539750</xdr:colOff>
      <xdr:row>173</xdr:row>
      <xdr:rowOff>450850</xdr:rowOff>
    </xdr:to>
    <xdr:pic>
      <xdr:nvPicPr>
        <xdr:cNvPr id="3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293907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173</xdr:row>
      <xdr:rowOff>228600</xdr:rowOff>
    </xdr:from>
    <xdr:to>
      <xdr:col>10</xdr:col>
      <xdr:colOff>260350</xdr:colOff>
      <xdr:row>173</xdr:row>
      <xdr:rowOff>447675</xdr:rowOff>
    </xdr:to>
    <xdr:pic>
      <xdr:nvPicPr>
        <xdr:cNvPr id="3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293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173</xdr:row>
      <xdr:rowOff>231775</xdr:rowOff>
    </xdr:from>
    <xdr:to>
      <xdr:col>10</xdr:col>
      <xdr:colOff>539750</xdr:colOff>
      <xdr:row>173</xdr:row>
      <xdr:rowOff>450850</xdr:rowOff>
    </xdr:to>
    <xdr:pic>
      <xdr:nvPicPr>
        <xdr:cNvPr id="3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293907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173</xdr:row>
      <xdr:rowOff>228600</xdr:rowOff>
    </xdr:from>
    <xdr:to>
      <xdr:col>3</xdr:col>
      <xdr:colOff>260350</xdr:colOff>
      <xdr:row>173</xdr:row>
      <xdr:rowOff>447675</xdr:rowOff>
    </xdr:to>
    <xdr:pic>
      <xdr:nvPicPr>
        <xdr:cNvPr id="3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293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173</xdr:row>
      <xdr:rowOff>231775</xdr:rowOff>
    </xdr:from>
    <xdr:to>
      <xdr:col>3</xdr:col>
      <xdr:colOff>539750</xdr:colOff>
      <xdr:row>173</xdr:row>
      <xdr:rowOff>450850</xdr:rowOff>
    </xdr:to>
    <xdr:pic>
      <xdr:nvPicPr>
        <xdr:cNvPr id="3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293907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173</xdr:row>
      <xdr:rowOff>228600</xdr:rowOff>
    </xdr:from>
    <xdr:to>
      <xdr:col>3</xdr:col>
      <xdr:colOff>260350</xdr:colOff>
      <xdr:row>173</xdr:row>
      <xdr:rowOff>447675</xdr:rowOff>
    </xdr:to>
    <xdr:pic>
      <xdr:nvPicPr>
        <xdr:cNvPr id="3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293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173</xdr:row>
      <xdr:rowOff>231775</xdr:rowOff>
    </xdr:from>
    <xdr:to>
      <xdr:col>3</xdr:col>
      <xdr:colOff>539750</xdr:colOff>
      <xdr:row>173</xdr:row>
      <xdr:rowOff>450850</xdr:rowOff>
    </xdr:to>
    <xdr:pic>
      <xdr:nvPicPr>
        <xdr:cNvPr id="3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293907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173</xdr:row>
      <xdr:rowOff>228600</xdr:rowOff>
    </xdr:from>
    <xdr:to>
      <xdr:col>10</xdr:col>
      <xdr:colOff>260350</xdr:colOff>
      <xdr:row>173</xdr:row>
      <xdr:rowOff>447675</xdr:rowOff>
    </xdr:to>
    <xdr:pic>
      <xdr:nvPicPr>
        <xdr:cNvPr id="3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293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173</xdr:row>
      <xdr:rowOff>231775</xdr:rowOff>
    </xdr:from>
    <xdr:to>
      <xdr:col>10</xdr:col>
      <xdr:colOff>539750</xdr:colOff>
      <xdr:row>173</xdr:row>
      <xdr:rowOff>450850</xdr:rowOff>
    </xdr:to>
    <xdr:pic>
      <xdr:nvPicPr>
        <xdr:cNvPr id="3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293907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173</xdr:row>
      <xdr:rowOff>228600</xdr:rowOff>
    </xdr:from>
    <xdr:to>
      <xdr:col>3</xdr:col>
      <xdr:colOff>260350</xdr:colOff>
      <xdr:row>173</xdr:row>
      <xdr:rowOff>447675</xdr:rowOff>
    </xdr:to>
    <xdr:pic>
      <xdr:nvPicPr>
        <xdr:cNvPr id="3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293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173</xdr:row>
      <xdr:rowOff>231775</xdr:rowOff>
    </xdr:from>
    <xdr:to>
      <xdr:col>3</xdr:col>
      <xdr:colOff>539750</xdr:colOff>
      <xdr:row>173</xdr:row>
      <xdr:rowOff>450850</xdr:rowOff>
    </xdr:to>
    <xdr:pic>
      <xdr:nvPicPr>
        <xdr:cNvPr id="3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293907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173</xdr:row>
      <xdr:rowOff>228600</xdr:rowOff>
    </xdr:from>
    <xdr:to>
      <xdr:col>10</xdr:col>
      <xdr:colOff>260350</xdr:colOff>
      <xdr:row>173</xdr:row>
      <xdr:rowOff>447675</xdr:rowOff>
    </xdr:to>
    <xdr:pic>
      <xdr:nvPicPr>
        <xdr:cNvPr id="3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293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173</xdr:row>
      <xdr:rowOff>231775</xdr:rowOff>
    </xdr:from>
    <xdr:to>
      <xdr:col>10</xdr:col>
      <xdr:colOff>539750</xdr:colOff>
      <xdr:row>173</xdr:row>
      <xdr:rowOff>450850</xdr:rowOff>
    </xdr:to>
    <xdr:pic>
      <xdr:nvPicPr>
        <xdr:cNvPr id="3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293907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182</xdr:row>
      <xdr:rowOff>228600</xdr:rowOff>
    </xdr:from>
    <xdr:to>
      <xdr:col>3</xdr:col>
      <xdr:colOff>260350</xdr:colOff>
      <xdr:row>182</xdr:row>
      <xdr:rowOff>447675</xdr:rowOff>
    </xdr:to>
    <xdr:pic>
      <xdr:nvPicPr>
        <xdr:cNvPr id="3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3720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182</xdr:row>
      <xdr:rowOff>231775</xdr:rowOff>
    </xdr:from>
    <xdr:to>
      <xdr:col>3</xdr:col>
      <xdr:colOff>539750</xdr:colOff>
      <xdr:row>182</xdr:row>
      <xdr:rowOff>450850</xdr:rowOff>
    </xdr:to>
    <xdr:pic>
      <xdr:nvPicPr>
        <xdr:cNvPr id="3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37210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182</xdr:row>
      <xdr:rowOff>228600</xdr:rowOff>
    </xdr:from>
    <xdr:to>
      <xdr:col>10</xdr:col>
      <xdr:colOff>260350</xdr:colOff>
      <xdr:row>182</xdr:row>
      <xdr:rowOff>447675</xdr:rowOff>
    </xdr:to>
    <xdr:pic>
      <xdr:nvPicPr>
        <xdr:cNvPr id="3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3720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182</xdr:row>
      <xdr:rowOff>231775</xdr:rowOff>
    </xdr:from>
    <xdr:to>
      <xdr:col>10</xdr:col>
      <xdr:colOff>539750</xdr:colOff>
      <xdr:row>182</xdr:row>
      <xdr:rowOff>450850</xdr:rowOff>
    </xdr:to>
    <xdr:pic>
      <xdr:nvPicPr>
        <xdr:cNvPr id="3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37210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182</xdr:row>
      <xdr:rowOff>228600</xdr:rowOff>
    </xdr:from>
    <xdr:to>
      <xdr:col>3</xdr:col>
      <xdr:colOff>260350</xdr:colOff>
      <xdr:row>182</xdr:row>
      <xdr:rowOff>447675</xdr:rowOff>
    </xdr:to>
    <xdr:pic>
      <xdr:nvPicPr>
        <xdr:cNvPr id="3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3720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182</xdr:row>
      <xdr:rowOff>231775</xdr:rowOff>
    </xdr:from>
    <xdr:to>
      <xdr:col>3</xdr:col>
      <xdr:colOff>539750</xdr:colOff>
      <xdr:row>182</xdr:row>
      <xdr:rowOff>450850</xdr:rowOff>
    </xdr:to>
    <xdr:pic>
      <xdr:nvPicPr>
        <xdr:cNvPr id="3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37210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182</xdr:row>
      <xdr:rowOff>228600</xdr:rowOff>
    </xdr:from>
    <xdr:to>
      <xdr:col>3</xdr:col>
      <xdr:colOff>260350</xdr:colOff>
      <xdr:row>182</xdr:row>
      <xdr:rowOff>447675</xdr:rowOff>
    </xdr:to>
    <xdr:pic>
      <xdr:nvPicPr>
        <xdr:cNvPr id="3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3720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182</xdr:row>
      <xdr:rowOff>231775</xdr:rowOff>
    </xdr:from>
    <xdr:to>
      <xdr:col>3</xdr:col>
      <xdr:colOff>539750</xdr:colOff>
      <xdr:row>182</xdr:row>
      <xdr:rowOff>450850</xdr:rowOff>
    </xdr:to>
    <xdr:pic>
      <xdr:nvPicPr>
        <xdr:cNvPr id="3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37210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182</xdr:row>
      <xdr:rowOff>228600</xdr:rowOff>
    </xdr:from>
    <xdr:to>
      <xdr:col>10</xdr:col>
      <xdr:colOff>260350</xdr:colOff>
      <xdr:row>182</xdr:row>
      <xdr:rowOff>447675</xdr:rowOff>
    </xdr:to>
    <xdr:pic>
      <xdr:nvPicPr>
        <xdr:cNvPr id="3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3720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182</xdr:row>
      <xdr:rowOff>231775</xdr:rowOff>
    </xdr:from>
    <xdr:to>
      <xdr:col>10</xdr:col>
      <xdr:colOff>539750</xdr:colOff>
      <xdr:row>182</xdr:row>
      <xdr:rowOff>450850</xdr:rowOff>
    </xdr:to>
    <xdr:pic>
      <xdr:nvPicPr>
        <xdr:cNvPr id="3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37210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182</xdr:row>
      <xdr:rowOff>228600</xdr:rowOff>
    </xdr:from>
    <xdr:to>
      <xdr:col>3</xdr:col>
      <xdr:colOff>260350</xdr:colOff>
      <xdr:row>182</xdr:row>
      <xdr:rowOff>447675</xdr:rowOff>
    </xdr:to>
    <xdr:pic>
      <xdr:nvPicPr>
        <xdr:cNvPr id="3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3720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182</xdr:row>
      <xdr:rowOff>231775</xdr:rowOff>
    </xdr:from>
    <xdr:to>
      <xdr:col>3</xdr:col>
      <xdr:colOff>539750</xdr:colOff>
      <xdr:row>182</xdr:row>
      <xdr:rowOff>450850</xdr:rowOff>
    </xdr:to>
    <xdr:pic>
      <xdr:nvPicPr>
        <xdr:cNvPr id="3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37210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182</xdr:row>
      <xdr:rowOff>228600</xdr:rowOff>
    </xdr:from>
    <xdr:to>
      <xdr:col>10</xdr:col>
      <xdr:colOff>260350</xdr:colOff>
      <xdr:row>182</xdr:row>
      <xdr:rowOff>447675</xdr:rowOff>
    </xdr:to>
    <xdr:pic>
      <xdr:nvPicPr>
        <xdr:cNvPr id="3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37207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182</xdr:row>
      <xdr:rowOff>231775</xdr:rowOff>
    </xdr:from>
    <xdr:to>
      <xdr:col>10</xdr:col>
      <xdr:colOff>539750</xdr:colOff>
      <xdr:row>182</xdr:row>
      <xdr:rowOff>450850</xdr:rowOff>
    </xdr:to>
    <xdr:pic>
      <xdr:nvPicPr>
        <xdr:cNvPr id="3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37210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3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4151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186</xdr:row>
      <xdr:rowOff>231775</xdr:rowOff>
    </xdr:from>
    <xdr:to>
      <xdr:col>3</xdr:col>
      <xdr:colOff>539750</xdr:colOff>
      <xdr:row>186</xdr:row>
      <xdr:rowOff>450850</xdr:rowOff>
    </xdr:to>
    <xdr:pic>
      <xdr:nvPicPr>
        <xdr:cNvPr id="3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415161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186</xdr:row>
      <xdr:rowOff>228600</xdr:rowOff>
    </xdr:from>
    <xdr:to>
      <xdr:col>10</xdr:col>
      <xdr:colOff>260350</xdr:colOff>
      <xdr:row>186</xdr:row>
      <xdr:rowOff>447675</xdr:rowOff>
    </xdr:to>
    <xdr:pic>
      <xdr:nvPicPr>
        <xdr:cNvPr id="3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4151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186</xdr:row>
      <xdr:rowOff>231775</xdr:rowOff>
    </xdr:from>
    <xdr:to>
      <xdr:col>10</xdr:col>
      <xdr:colOff>539750</xdr:colOff>
      <xdr:row>186</xdr:row>
      <xdr:rowOff>450850</xdr:rowOff>
    </xdr:to>
    <xdr:pic>
      <xdr:nvPicPr>
        <xdr:cNvPr id="3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415161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3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4151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186</xdr:row>
      <xdr:rowOff>231775</xdr:rowOff>
    </xdr:from>
    <xdr:to>
      <xdr:col>3</xdr:col>
      <xdr:colOff>539750</xdr:colOff>
      <xdr:row>186</xdr:row>
      <xdr:rowOff>450850</xdr:rowOff>
    </xdr:to>
    <xdr:pic>
      <xdr:nvPicPr>
        <xdr:cNvPr id="3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415161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3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4151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186</xdr:row>
      <xdr:rowOff>231775</xdr:rowOff>
    </xdr:from>
    <xdr:to>
      <xdr:col>3</xdr:col>
      <xdr:colOff>539750</xdr:colOff>
      <xdr:row>186</xdr:row>
      <xdr:rowOff>450850</xdr:rowOff>
    </xdr:to>
    <xdr:pic>
      <xdr:nvPicPr>
        <xdr:cNvPr id="3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415161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186</xdr:row>
      <xdr:rowOff>228600</xdr:rowOff>
    </xdr:from>
    <xdr:to>
      <xdr:col>10</xdr:col>
      <xdr:colOff>260350</xdr:colOff>
      <xdr:row>186</xdr:row>
      <xdr:rowOff>447675</xdr:rowOff>
    </xdr:to>
    <xdr:pic>
      <xdr:nvPicPr>
        <xdr:cNvPr id="3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4151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186</xdr:row>
      <xdr:rowOff>231775</xdr:rowOff>
    </xdr:from>
    <xdr:to>
      <xdr:col>10</xdr:col>
      <xdr:colOff>539750</xdr:colOff>
      <xdr:row>186</xdr:row>
      <xdr:rowOff>450850</xdr:rowOff>
    </xdr:to>
    <xdr:pic>
      <xdr:nvPicPr>
        <xdr:cNvPr id="3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415161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3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4151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186</xdr:row>
      <xdr:rowOff>231775</xdr:rowOff>
    </xdr:from>
    <xdr:to>
      <xdr:col>3</xdr:col>
      <xdr:colOff>539750</xdr:colOff>
      <xdr:row>186</xdr:row>
      <xdr:rowOff>450850</xdr:rowOff>
    </xdr:to>
    <xdr:pic>
      <xdr:nvPicPr>
        <xdr:cNvPr id="4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415161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186</xdr:row>
      <xdr:rowOff>228600</xdr:rowOff>
    </xdr:from>
    <xdr:to>
      <xdr:col>10</xdr:col>
      <xdr:colOff>260350</xdr:colOff>
      <xdr:row>186</xdr:row>
      <xdr:rowOff>447675</xdr:rowOff>
    </xdr:to>
    <xdr:pic>
      <xdr:nvPicPr>
        <xdr:cNvPr id="4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4151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186</xdr:row>
      <xdr:rowOff>231775</xdr:rowOff>
    </xdr:from>
    <xdr:to>
      <xdr:col>10</xdr:col>
      <xdr:colOff>539750</xdr:colOff>
      <xdr:row>186</xdr:row>
      <xdr:rowOff>450850</xdr:rowOff>
    </xdr:to>
    <xdr:pic>
      <xdr:nvPicPr>
        <xdr:cNvPr id="4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415161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190</xdr:row>
      <xdr:rowOff>228600</xdr:rowOff>
    </xdr:from>
    <xdr:to>
      <xdr:col>3</xdr:col>
      <xdr:colOff>260350</xdr:colOff>
      <xdr:row>190</xdr:row>
      <xdr:rowOff>447675</xdr:rowOff>
    </xdr:to>
    <xdr:pic>
      <xdr:nvPicPr>
        <xdr:cNvPr id="4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4538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190</xdr:row>
      <xdr:rowOff>231775</xdr:rowOff>
    </xdr:from>
    <xdr:to>
      <xdr:col>3</xdr:col>
      <xdr:colOff>539750</xdr:colOff>
      <xdr:row>190</xdr:row>
      <xdr:rowOff>450850</xdr:rowOff>
    </xdr:to>
    <xdr:pic>
      <xdr:nvPicPr>
        <xdr:cNvPr id="4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453832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190</xdr:row>
      <xdr:rowOff>228600</xdr:rowOff>
    </xdr:from>
    <xdr:to>
      <xdr:col>10</xdr:col>
      <xdr:colOff>260350</xdr:colOff>
      <xdr:row>190</xdr:row>
      <xdr:rowOff>447675</xdr:rowOff>
    </xdr:to>
    <xdr:pic>
      <xdr:nvPicPr>
        <xdr:cNvPr id="4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4538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190</xdr:row>
      <xdr:rowOff>231775</xdr:rowOff>
    </xdr:from>
    <xdr:to>
      <xdr:col>10</xdr:col>
      <xdr:colOff>539750</xdr:colOff>
      <xdr:row>190</xdr:row>
      <xdr:rowOff>450850</xdr:rowOff>
    </xdr:to>
    <xdr:pic>
      <xdr:nvPicPr>
        <xdr:cNvPr id="4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453832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190</xdr:row>
      <xdr:rowOff>228600</xdr:rowOff>
    </xdr:from>
    <xdr:to>
      <xdr:col>3</xdr:col>
      <xdr:colOff>260350</xdr:colOff>
      <xdr:row>190</xdr:row>
      <xdr:rowOff>447675</xdr:rowOff>
    </xdr:to>
    <xdr:pic>
      <xdr:nvPicPr>
        <xdr:cNvPr id="4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4538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190</xdr:row>
      <xdr:rowOff>231775</xdr:rowOff>
    </xdr:from>
    <xdr:to>
      <xdr:col>3</xdr:col>
      <xdr:colOff>539750</xdr:colOff>
      <xdr:row>190</xdr:row>
      <xdr:rowOff>450850</xdr:rowOff>
    </xdr:to>
    <xdr:pic>
      <xdr:nvPicPr>
        <xdr:cNvPr id="4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453832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190</xdr:row>
      <xdr:rowOff>228600</xdr:rowOff>
    </xdr:from>
    <xdr:to>
      <xdr:col>3</xdr:col>
      <xdr:colOff>260350</xdr:colOff>
      <xdr:row>190</xdr:row>
      <xdr:rowOff>447675</xdr:rowOff>
    </xdr:to>
    <xdr:pic>
      <xdr:nvPicPr>
        <xdr:cNvPr id="4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4538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190</xdr:row>
      <xdr:rowOff>231775</xdr:rowOff>
    </xdr:from>
    <xdr:to>
      <xdr:col>3</xdr:col>
      <xdr:colOff>539750</xdr:colOff>
      <xdr:row>190</xdr:row>
      <xdr:rowOff>450850</xdr:rowOff>
    </xdr:to>
    <xdr:pic>
      <xdr:nvPicPr>
        <xdr:cNvPr id="4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453832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190</xdr:row>
      <xdr:rowOff>228600</xdr:rowOff>
    </xdr:from>
    <xdr:to>
      <xdr:col>10</xdr:col>
      <xdr:colOff>260350</xdr:colOff>
      <xdr:row>190</xdr:row>
      <xdr:rowOff>447675</xdr:rowOff>
    </xdr:to>
    <xdr:pic>
      <xdr:nvPicPr>
        <xdr:cNvPr id="4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4538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190</xdr:row>
      <xdr:rowOff>231775</xdr:rowOff>
    </xdr:from>
    <xdr:to>
      <xdr:col>10</xdr:col>
      <xdr:colOff>539750</xdr:colOff>
      <xdr:row>190</xdr:row>
      <xdr:rowOff>450850</xdr:rowOff>
    </xdr:to>
    <xdr:pic>
      <xdr:nvPicPr>
        <xdr:cNvPr id="4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453832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190</xdr:row>
      <xdr:rowOff>228600</xdr:rowOff>
    </xdr:from>
    <xdr:to>
      <xdr:col>3</xdr:col>
      <xdr:colOff>260350</xdr:colOff>
      <xdr:row>190</xdr:row>
      <xdr:rowOff>447675</xdr:rowOff>
    </xdr:to>
    <xdr:pic>
      <xdr:nvPicPr>
        <xdr:cNvPr id="4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4538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190</xdr:row>
      <xdr:rowOff>231775</xdr:rowOff>
    </xdr:from>
    <xdr:to>
      <xdr:col>3</xdr:col>
      <xdr:colOff>539750</xdr:colOff>
      <xdr:row>190</xdr:row>
      <xdr:rowOff>450850</xdr:rowOff>
    </xdr:to>
    <xdr:pic>
      <xdr:nvPicPr>
        <xdr:cNvPr id="4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453832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190</xdr:row>
      <xdr:rowOff>228600</xdr:rowOff>
    </xdr:from>
    <xdr:to>
      <xdr:col>10</xdr:col>
      <xdr:colOff>260350</xdr:colOff>
      <xdr:row>190</xdr:row>
      <xdr:rowOff>447675</xdr:rowOff>
    </xdr:to>
    <xdr:pic>
      <xdr:nvPicPr>
        <xdr:cNvPr id="4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4538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190</xdr:row>
      <xdr:rowOff>231775</xdr:rowOff>
    </xdr:from>
    <xdr:to>
      <xdr:col>10</xdr:col>
      <xdr:colOff>539750</xdr:colOff>
      <xdr:row>190</xdr:row>
      <xdr:rowOff>450850</xdr:rowOff>
    </xdr:to>
    <xdr:pic>
      <xdr:nvPicPr>
        <xdr:cNvPr id="4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453832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194</xdr:row>
      <xdr:rowOff>228600</xdr:rowOff>
    </xdr:from>
    <xdr:to>
      <xdr:col>3</xdr:col>
      <xdr:colOff>260350</xdr:colOff>
      <xdr:row>194</xdr:row>
      <xdr:rowOff>447675</xdr:rowOff>
    </xdr:to>
    <xdr:pic>
      <xdr:nvPicPr>
        <xdr:cNvPr id="4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4931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194</xdr:row>
      <xdr:rowOff>231775</xdr:rowOff>
    </xdr:from>
    <xdr:to>
      <xdr:col>3</xdr:col>
      <xdr:colOff>539750</xdr:colOff>
      <xdr:row>194</xdr:row>
      <xdr:rowOff>450850</xdr:rowOff>
    </xdr:to>
    <xdr:pic>
      <xdr:nvPicPr>
        <xdr:cNvPr id="4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49317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194</xdr:row>
      <xdr:rowOff>228600</xdr:rowOff>
    </xdr:from>
    <xdr:to>
      <xdr:col>10</xdr:col>
      <xdr:colOff>260350</xdr:colOff>
      <xdr:row>194</xdr:row>
      <xdr:rowOff>447675</xdr:rowOff>
    </xdr:to>
    <xdr:pic>
      <xdr:nvPicPr>
        <xdr:cNvPr id="4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4931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194</xdr:row>
      <xdr:rowOff>231775</xdr:rowOff>
    </xdr:from>
    <xdr:to>
      <xdr:col>10</xdr:col>
      <xdr:colOff>539750</xdr:colOff>
      <xdr:row>194</xdr:row>
      <xdr:rowOff>450850</xdr:rowOff>
    </xdr:to>
    <xdr:pic>
      <xdr:nvPicPr>
        <xdr:cNvPr id="4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49317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194</xdr:row>
      <xdr:rowOff>228600</xdr:rowOff>
    </xdr:from>
    <xdr:to>
      <xdr:col>3</xdr:col>
      <xdr:colOff>260350</xdr:colOff>
      <xdr:row>194</xdr:row>
      <xdr:rowOff>447675</xdr:rowOff>
    </xdr:to>
    <xdr:pic>
      <xdr:nvPicPr>
        <xdr:cNvPr id="4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4931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194</xdr:row>
      <xdr:rowOff>231775</xdr:rowOff>
    </xdr:from>
    <xdr:to>
      <xdr:col>3</xdr:col>
      <xdr:colOff>539750</xdr:colOff>
      <xdr:row>194</xdr:row>
      <xdr:rowOff>450850</xdr:rowOff>
    </xdr:to>
    <xdr:pic>
      <xdr:nvPicPr>
        <xdr:cNvPr id="4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49317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194</xdr:row>
      <xdr:rowOff>228600</xdr:rowOff>
    </xdr:from>
    <xdr:to>
      <xdr:col>3</xdr:col>
      <xdr:colOff>260350</xdr:colOff>
      <xdr:row>194</xdr:row>
      <xdr:rowOff>447675</xdr:rowOff>
    </xdr:to>
    <xdr:pic>
      <xdr:nvPicPr>
        <xdr:cNvPr id="4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4931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194</xdr:row>
      <xdr:rowOff>231775</xdr:rowOff>
    </xdr:from>
    <xdr:to>
      <xdr:col>3</xdr:col>
      <xdr:colOff>539750</xdr:colOff>
      <xdr:row>194</xdr:row>
      <xdr:rowOff>450850</xdr:rowOff>
    </xdr:to>
    <xdr:pic>
      <xdr:nvPicPr>
        <xdr:cNvPr id="4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49317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194</xdr:row>
      <xdr:rowOff>228600</xdr:rowOff>
    </xdr:from>
    <xdr:to>
      <xdr:col>10</xdr:col>
      <xdr:colOff>260350</xdr:colOff>
      <xdr:row>194</xdr:row>
      <xdr:rowOff>447675</xdr:rowOff>
    </xdr:to>
    <xdr:pic>
      <xdr:nvPicPr>
        <xdr:cNvPr id="4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4931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194</xdr:row>
      <xdr:rowOff>231775</xdr:rowOff>
    </xdr:from>
    <xdr:to>
      <xdr:col>10</xdr:col>
      <xdr:colOff>539750</xdr:colOff>
      <xdr:row>194</xdr:row>
      <xdr:rowOff>450850</xdr:rowOff>
    </xdr:to>
    <xdr:pic>
      <xdr:nvPicPr>
        <xdr:cNvPr id="4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49317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194</xdr:row>
      <xdr:rowOff>228600</xdr:rowOff>
    </xdr:from>
    <xdr:to>
      <xdr:col>3</xdr:col>
      <xdr:colOff>260350</xdr:colOff>
      <xdr:row>194</xdr:row>
      <xdr:rowOff>447675</xdr:rowOff>
    </xdr:to>
    <xdr:pic>
      <xdr:nvPicPr>
        <xdr:cNvPr id="4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4931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194</xdr:row>
      <xdr:rowOff>231775</xdr:rowOff>
    </xdr:from>
    <xdr:to>
      <xdr:col>3</xdr:col>
      <xdr:colOff>539750</xdr:colOff>
      <xdr:row>194</xdr:row>
      <xdr:rowOff>450850</xdr:rowOff>
    </xdr:to>
    <xdr:pic>
      <xdr:nvPicPr>
        <xdr:cNvPr id="4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49317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194</xdr:row>
      <xdr:rowOff>228600</xdr:rowOff>
    </xdr:from>
    <xdr:to>
      <xdr:col>10</xdr:col>
      <xdr:colOff>260350</xdr:colOff>
      <xdr:row>194</xdr:row>
      <xdr:rowOff>447675</xdr:rowOff>
    </xdr:to>
    <xdr:pic>
      <xdr:nvPicPr>
        <xdr:cNvPr id="4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4931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194</xdr:row>
      <xdr:rowOff>231775</xdr:rowOff>
    </xdr:from>
    <xdr:to>
      <xdr:col>10</xdr:col>
      <xdr:colOff>539750</xdr:colOff>
      <xdr:row>194</xdr:row>
      <xdr:rowOff>450850</xdr:rowOff>
    </xdr:to>
    <xdr:pic>
      <xdr:nvPicPr>
        <xdr:cNvPr id="4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49317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4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5352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198</xdr:row>
      <xdr:rowOff>231775</xdr:rowOff>
    </xdr:from>
    <xdr:to>
      <xdr:col>3</xdr:col>
      <xdr:colOff>539750</xdr:colOff>
      <xdr:row>198</xdr:row>
      <xdr:rowOff>450850</xdr:rowOff>
    </xdr:to>
    <xdr:pic>
      <xdr:nvPicPr>
        <xdr:cNvPr id="4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53527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198</xdr:row>
      <xdr:rowOff>228600</xdr:rowOff>
    </xdr:from>
    <xdr:to>
      <xdr:col>10</xdr:col>
      <xdr:colOff>260350</xdr:colOff>
      <xdr:row>198</xdr:row>
      <xdr:rowOff>447675</xdr:rowOff>
    </xdr:to>
    <xdr:pic>
      <xdr:nvPicPr>
        <xdr:cNvPr id="4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5352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198</xdr:row>
      <xdr:rowOff>231775</xdr:rowOff>
    </xdr:from>
    <xdr:to>
      <xdr:col>10</xdr:col>
      <xdr:colOff>539750</xdr:colOff>
      <xdr:row>198</xdr:row>
      <xdr:rowOff>450850</xdr:rowOff>
    </xdr:to>
    <xdr:pic>
      <xdr:nvPicPr>
        <xdr:cNvPr id="4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53527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4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5352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198</xdr:row>
      <xdr:rowOff>231775</xdr:rowOff>
    </xdr:from>
    <xdr:to>
      <xdr:col>3</xdr:col>
      <xdr:colOff>539750</xdr:colOff>
      <xdr:row>198</xdr:row>
      <xdr:rowOff>450850</xdr:rowOff>
    </xdr:to>
    <xdr:pic>
      <xdr:nvPicPr>
        <xdr:cNvPr id="4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53527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4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5352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198</xdr:row>
      <xdr:rowOff>231775</xdr:rowOff>
    </xdr:from>
    <xdr:to>
      <xdr:col>3</xdr:col>
      <xdr:colOff>539750</xdr:colOff>
      <xdr:row>198</xdr:row>
      <xdr:rowOff>450850</xdr:rowOff>
    </xdr:to>
    <xdr:pic>
      <xdr:nvPicPr>
        <xdr:cNvPr id="4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53527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198</xdr:row>
      <xdr:rowOff>228600</xdr:rowOff>
    </xdr:from>
    <xdr:to>
      <xdr:col>10</xdr:col>
      <xdr:colOff>260350</xdr:colOff>
      <xdr:row>198</xdr:row>
      <xdr:rowOff>447675</xdr:rowOff>
    </xdr:to>
    <xdr:pic>
      <xdr:nvPicPr>
        <xdr:cNvPr id="4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5352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198</xdr:row>
      <xdr:rowOff>231775</xdr:rowOff>
    </xdr:from>
    <xdr:to>
      <xdr:col>10</xdr:col>
      <xdr:colOff>539750</xdr:colOff>
      <xdr:row>198</xdr:row>
      <xdr:rowOff>450850</xdr:rowOff>
    </xdr:to>
    <xdr:pic>
      <xdr:nvPicPr>
        <xdr:cNvPr id="4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53527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4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5352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198</xdr:row>
      <xdr:rowOff>231775</xdr:rowOff>
    </xdr:from>
    <xdr:to>
      <xdr:col>3</xdr:col>
      <xdr:colOff>539750</xdr:colOff>
      <xdr:row>198</xdr:row>
      <xdr:rowOff>450850</xdr:rowOff>
    </xdr:to>
    <xdr:pic>
      <xdr:nvPicPr>
        <xdr:cNvPr id="4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53527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198</xdr:row>
      <xdr:rowOff>228600</xdr:rowOff>
    </xdr:from>
    <xdr:to>
      <xdr:col>10</xdr:col>
      <xdr:colOff>260350</xdr:colOff>
      <xdr:row>198</xdr:row>
      <xdr:rowOff>447675</xdr:rowOff>
    </xdr:to>
    <xdr:pic>
      <xdr:nvPicPr>
        <xdr:cNvPr id="4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5352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198</xdr:row>
      <xdr:rowOff>231775</xdr:rowOff>
    </xdr:from>
    <xdr:to>
      <xdr:col>10</xdr:col>
      <xdr:colOff>539750</xdr:colOff>
      <xdr:row>198</xdr:row>
      <xdr:rowOff>450850</xdr:rowOff>
    </xdr:to>
    <xdr:pic>
      <xdr:nvPicPr>
        <xdr:cNvPr id="4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53527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202</xdr:row>
      <xdr:rowOff>228600</xdr:rowOff>
    </xdr:from>
    <xdr:to>
      <xdr:col>3</xdr:col>
      <xdr:colOff>260350</xdr:colOff>
      <xdr:row>202</xdr:row>
      <xdr:rowOff>447675</xdr:rowOff>
    </xdr:to>
    <xdr:pic>
      <xdr:nvPicPr>
        <xdr:cNvPr id="4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57657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202</xdr:row>
      <xdr:rowOff>231775</xdr:rowOff>
    </xdr:from>
    <xdr:to>
      <xdr:col>3</xdr:col>
      <xdr:colOff>539750</xdr:colOff>
      <xdr:row>202</xdr:row>
      <xdr:rowOff>450850</xdr:rowOff>
    </xdr:to>
    <xdr:pic>
      <xdr:nvPicPr>
        <xdr:cNvPr id="4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576609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202</xdr:row>
      <xdr:rowOff>228600</xdr:rowOff>
    </xdr:from>
    <xdr:to>
      <xdr:col>10</xdr:col>
      <xdr:colOff>260350</xdr:colOff>
      <xdr:row>202</xdr:row>
      <xdr:rowOff>447675</xdr:rowOff>
    </xdr:to>
    <xdr:pic>
      <xdr:nvPicPr>
        <xdr:cNvPr id="4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57657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202</xdr:row>
      <xdr:rowOff>231775</xdr:rowOff>
    </xdr:from>
    <xdr:to>
      <xdr:col>10</xdr:col>
      <xdr:colOff>539750</xdr:colOff>
      <xdr:row>202</xdr:row>
      <xdr:rowOff>450850</xdr:rowOff>
    </xdr:to>
    <xdr:pic>
      <xdr:nvPicPr>
        <xdr:cNvPr id="4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576609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202</xdr:row>
      <xdr:rowOff>228600</xdr:rowOff>
    </xdr:from>
    <xdr:to>
      <xdr:col>3</xdr:col>
      <xdr:colOff>260350</xdr:colOff>
      <xdr:row>202</xdr:row>
      <xdr:rowOff>447675</xdr:rowOff>
    </xdr:to>
    <xdr:pic>
      <xdr:nvPicPr>
        <xdr:cNvPr id="4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57657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202</xdr:row>
      <xdr:rowOff>231775</xdr:rowOff>
    </xdr:from>
    <xdr:to>
      <xdr:col>3</xdr:col>
      <xdr:colOff>539750</xdr:colOff>
      <xdr:row>202</xdr:row>
      <xdr:rowOff>450850</xdr:rowOff>
    </xdr:to>
    <xdr:pic>
      <xdr:nvPicPr>
        <xdr:cNvPr id="4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576609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202</xdr:row>
      <xdr:rowOff>228600</xdr:rowOff>
    </xdr:from>
    <xdr:to>
      <xdr:col>3</xdr:col>
      <xdr:colOff>260350</xdr:colOff>
      <xdr:row>202</xdr:row>
      <xdr:rowOff>447675</xdr:rowOff>
    </xdr:to>
    <xdr:pic>
      <xdr:nvPicPr>
        <xdr:cNvPr id="4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57657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202</xdr:row>
      <xdr:rowOff>231775</xdr:rowOff>
    </xdr:from>
    <xdr:to>
      <xdr:col>3</xdr:col>
      <xdr:colOff>539750</xdr:colOff>
      <xdr:row>202</xdr:row>
      <xdr:rowOff>450850</xdr:rowOff>
    </xdr:to>
    <xdr:pic>
      <xdr:nvPicPr>
        <xdr:cNvPr id="4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576609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202</xdr:row>
      <xdr:rowOff>228600</xdr:rowOff>
    </xdr:from>
    <xdr:to>
      <xdr:col>10</xdr:col>
      <xdr:colOff>260350</xdr:colOff>
      <xdr:row>202</xdr:row>
      <xdr:rowOff>447675</xdr:rowOff>
    </xdr:to>
    <xdr:pic>
      <xdr:nvPicPr>
        <xdr:cNvPr id="4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57657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202</xdr:row>
      <xdr:rowOff>231775</xdr:rowOff>
    </xdr:from>
    <xdr:to>
      <xdr:col>10</xdr:col>
      <xdr:colOff>539750</xdr:colOff>
      <xdr:row>202</xdr:row>
      <xdr:rowOff>450850</xdr:rowOff>
    </xdr:to>
    <xdr:pic>
      <xdr:nvPicPr>
        <xdr:cNvPr id="4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576609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202</xdr:row>
      <xdr:rowOff>228600</xdr:rowOff>
    </xdr:from>
    <xdr:to>
      <xdr:col>3</xdr:col>
      <xdr:colOff>260350</xdr:colOff>
      <xdr:row>202</xdr:row>
      <xdr:rowOff>447675</xdr:rowOff>
    </xdr:to>
    <xdr:pic>
      <xdr:nvPicPr>
        <xdr:cNvPr id="4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57657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202</xdr:row>
      <xdr:rowOff>231775</xdr:rowOff>
    </xdr:from>
    <xdr:to>
      <xdr:col>3</xdr:col>
      <xdr:colOff>539750</xdr:colOff>
      <xdr:row>202</xdr:row>
      <xdr:rowOff>450850</xdr:rowOff>
    </xdr:to>
    <xdr:pic>
      <xdr:nvPicPr>
        <xdr:cNvPr id="4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576609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202</xdr:row>
      <xdr:rowOff>228600</xdr:rowOff>
    </xdr:from>
    <xdr:to>
      <xdr:col>10</xdr:col>
      <xdr:colOff>260350</xdr:colOff>
      <xdr:row>202</xdr:row>
      <xdr:rowOff>447675</xdr:rowOff>
    </xdr:to>
    <xdr:pic>
      <xdr:nvPicPr>
        <xdr:cNvPr id="4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57657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202</xdr:row>
      <xdr:rowOff>231775</xdr:rowOff>
    </xdr:from>
    <xdr:to>
      <xdr:col>10</xdr:col>
      <xdr:colOff>539750</xdr:colOff>
      <xdr:row>202</xdr:row>
      <xdr:rowOff>450850</xdr:rowOff>
    </xdr:to>
    <xdr:pic>
      <xdr:nvPicPr>
        <xdr:cNvPr id="4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576609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206</xdr:row>
      <xdr:rowOff>228600</xdr:rowOff>
    </xdr:from>
    <xdr:to>
      <xdr:col>3</xdr:col>
      <xdr:colOff>260350</xdr:colOff>
      <xdr:row>206</xdr:row>
      <xdr:rowOff>447675</xdr:rowOff>
    </xdr:to>
    <xdr:pic>
      <xdr:nvPicPr>
        <xdr:cNvPr id="4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6199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206</xdr:row>
      <xdr:rowOff>231775</xdr:rowOff>
    </xdr:from>
    <xdr:to>
      <xdr:col>3</xdr:col>
      <xdr:colOff>539750</xdr:colOff>
      <xdr:row>206</xdr:row>
      <xdr:rowOff>450850</xdr:rowOff>
    </xdr:to>
    <xdr:pic>
      <xdr:nvPicPr>
        <xdr:cNvPr id="4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619948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206</xdr:row>
      <xdr:rowOff>228600</xdr:rowOff>
    </xdr:from>
    <xdr:to>
      <xdr:col>10</xdr:col>
      <xdr:colOff>260350</xdr:colOff>
      <xdr:row>206</xdr:row>
      <xdr:rowOff>447675</xdr:rowOff>
    </xdr:to>
    <xdr:pic>
      <xdr:nvPicPr>
        <xdr:cNvPr id="4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6199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206</xdr:row>
      <xdr:rowOff>231775</xdr:rowOff>
    </xdr:from>
    <xdr:to>
      <xdr:col>10</xdr:col>
      <xdr:colOff>539750</xdr:colOff>
      <xdr:row>206</xdr:row>
      <xdr:rowOff>450850</xdr:rowOff>
    </xdr:to>
    <xdr:pic>
      <xdr:nvPicPr>
        <xdr:cNvPr id="4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619948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206</xdr:row>
      <xdr:rowOff>228600</xdr:rowOff>
    </xdr:from>
    <xdr:to>
      <xdr:col>3</xdr:col>
      <xdr:colOff>260350</xdr:colOff>
      <xdr:row>206</xdr:row>
      <xdr:rowOff>447675</xdr:rowOff>
    </xdr:to>
    <xdr:pic>
      <xdr:nvPicPr>
        <xdr:cNvPr id="4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6199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206</xdr:row>
      <xdr:rowOff>231775</xdr:rowOff>
    </xdr:from>
    <xdr:to>
      <xdr:col>3</xdr:col>
      <xdr:colOff>539750</xdr:colOff>
      <xdr:row>206</xdr:row>
      <xdr:rowOff>450850</xdr:rowOff>
    </xdr:to>
    <xdr:pic>
      <xdr:nvPicPr>
        <xdr:cNvPr id="4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619948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206</xdr:row>
      <xdr:rowOff>228600</xdr:rowOff>
    </xdr:from>
    <xdr:to>
      <xdr:col>3</xdr:col>
      <xdr:colOff>260350</xdr:colOff>
      <xdr:row>206</xdr:row>
      <xdr:rowOff>447675</xdr:rowOff>
    </xdr:to>
    <xdr:pic>
      <xdr:nvPicPr>
        <xdr:cNvPr id="4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6199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206</xdr:row>
      <xdr:rowOff>231775</xdr:rowOff>
    </xdr:from>
    <xdr:to>
      <xdr:col>3</xdr:col>
      <xdr:colOff>539750</xdr:colOff>
      <xdr:row>206</xdr:row>
      <xdr:rowOff>450850</xdr:rowOff>
    </xdr:to>
    <xdr:pic>
      <xdr:nvPicPr>
        <xdr:cNvPr id="4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619948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206</xdr:row>
      <xdr:rowOff>228600</xdr:rowOff>
    </xdr:from>
    <xdr:to>
      <xdr:col>10</xdr:col>
      <xdr:colOff>260350</xdr:colOff>
      <xdr:row>206</xdr:row>
      <xdr:rowOff>447675</xdr:rowOff>
    </xdr:to>
    <xdr:pic>
      <xdr:nvPicPr>
        <xdr:cNvPr id="4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6199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206</xdr:row>
      <xdr:rowOff>231775</xdr:rowOff>
    </xdr:from>
    <xdr:to>
      <xdr:col>10</xdr:col>
      <xdr:colOff>539750</xdr:colOff>
      <xdr:row>206</xdr:row>
      <xdr:rowOff>450850</xdr:rowOff>
    </xdr:to>
    <xdr:pic>
      <xdr:nvPicPr>
        <xdr:cNvPr id="4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619948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206</xdr:row>
      <xdr:rowOff>228600</xdr:rowOff>
    </xdr:from>
    <xdr:to>
      <xdr:col>3</xdr:col>
      <xdr:colOff>260350</xdr:colOff>
      <xdr:row>206</xdr:row>
      <xdr:rowOff>447675</xdr:rowOff>
    </xdr:to>
    <xdr:pic>
      <xdr:nvPicPr>
        <xdr:cNvPr id="4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6199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206</xdr:row>
      <xdr:rowOff>231775</xdr:rowOff>
    </xdr:from>
    <xdr:to>
      <xdr:col>3</xdr:col>
      <xdr:colOff>539750</xdr:colOff>
      <xdr:row>206</xdr:row>
      <xdr:rowOff>450850</xdr:rowOff>
    </xdr:to>
    <xdr:pic>
      <xdr:nvPicPr>
        <xdr:cNvPr id="4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619948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206</xdr:row>
      <xdr:rowOff>228600</xdr:rowOff>
    </xdr:from>
    <xdr:to>
      <xdr:col>10</xdr:col>
      <xdr:colOff>260350</xdr:colOff>
      <xdr:row>206</xdr:row>
      <xdr:rowOff>447675</xdr:rowOff>
    </xdr:to>
    <xdr:pic>
      <xdr:nvPicPr>
        <xdr:cNvPr id="4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6199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206</xdr:row>
      <xdr:rowOff>231775</xdr:rowOff>
    </xdr:from>
    <xdr:to>
      <xdr:col>10</xdr:col>
      <xdr:colOff>539750</xdr:colOff>
      <xdr:row>206</xdr:row>
      <xdr:rowOff>450850</xdr:rowOff>
    </xdr:to>
    <xdr:pic>
      <xdr:nvPicPr>
        <xdr:cNvPr id="4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619948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215</xdr:row>
      <xdr:rowOff>228600</xdr:rowOff>
    </xdr:from>
    <xdr:to>
      <xdr:col>3</xdr:col>
      <xdr:colOff>260350</xdr:colOff>
      <xdr:row>215</xdr:row>
      <xdr:rowOff>447675</xdr:rowOff>
    </xdr:to>
    <xdr:pic>
      <xdr:nvPicPr>
        <xdr:cNvPr id="4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7093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215</xdr:row>
      <xdr:rowOff>231775</xdr:rowOff>
    </xdr:from>
    <xdr:to>
      <xdr:col>3</xdr:col>
      <xdr:colOff>539750</xdr:colOff>
      <xdr:row>215</xdr:row>
      <xdr:rowOff>450850</xdr:rowOff>
    </xdr:to>
    <xdr:pic>
      <xdr:nvPicPr>
        <xdr:cNvPr id="4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7093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215</xdr:row>
      <xdr:rowOff>228600</xdr:rowOff>
    </xdr:from>
    <xdr:to>
      <xdr:col>10</xdr:col>
      <xdr:colOff>260350</xdr:colOff>
      <xdr:row>215</xdr:row>
      <xdr:rowOff>447675</xdr:rowOff>
    </xdr:to>
    <xdr:pic>
      <xdr:nvPicPr>
        <xdr:cNvPr id="4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7093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215</xdr:row>
      <xdr:rowOff>231775</xdr:rowOff>
    </xdr:from>
    <xdr:to>
      <xdr:col>10</xdr:col>
      <xdr:colOff>539750</xdr:colOff>
      <xdr:row>215</xdr:row>
      <xdr:rowOff>450850</xdr:rowOff>
    </xdr:to>
    <xdr:pic>
      <xdr:nvPicPr>
        <xdr:cNvPr id="4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7093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215</xdr:row>
      <xdr:rowOff>228600</xdr:rowOff>
    </xdr:from>
    <xdr:to>
      <xdr:col>3</xdr:col>
      <xdr:colOff>260350</xdr:colOff>
      <xdr:row>215</xdr:row>
      <xdr:rowOff>447675</xdr:rowOff>
    </xdr:to>
    <xdr:pic>
      <xdr:nvPicPr>
        <xdr:cNvPr id="4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7093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215</xdr:row>
      <xdr:rowOff>231775</xdr:rowOff>
    </xdr:from>
    <xdr:to>
      <xdr:col>3</xdr:col>
      <xdr:colOff>539750</xdr:colOff>
      <xdr:row>215</xdr:row>
      <xdr:rowOff>450850</xdr:rowOff>
    </xdr:to>
    <xdr:pic>
      <xdr:nvPicPr>
        <xdr:cNvPr id="4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7093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215</xdr:row>
      <xdr:rowOff>228600</xdr:rowOff>
    </xdr:from>
    <xdr:to>
      <xdr:col>3</xdr:col>
      <xdr:colOff>260350</xdr:colOff>
      <xdr:row>215</xdr:row>
      <xdr:rowOff>447675</xdr:rowOff>
    </xdr:to>
    <xdr:pic>
      <xdr:nvPicPr>
        <xdr:cNvPr id="4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7093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215</xdr:row>
      <xdr:rowOff>231775</xdr:rowOff>
    </xdr:from>
    <xdr:to>
      <xdr:col>3</xdr:col>
      <xdr:colOff>539750</xdr:colOff>
      <xdr:row>215</xdr:row>
      <xdr:rowOff>450850</xdr:rowOff>
    </xdr:to>
    <xdr:pic>
      <xdr:nvPicPr>
        <xdr:cNvPr id="4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7093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215</xdr:row>
      <xdr:rowOff>228600</xdr:rowOff>
    </xdr:from>
    <xdr:to>
      <xdr:col>10</xdr:col>
      <xdr:colOff>260350</xdr:colOff>
      <xdr:row>215</xdr:row>
      <xdr:rowOff>447675</xdr:rowOff>
    </xdr:to>
    <xdr:pic>
      <xdr:nvPicPr>
        <xdr:cNvPr id="4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7093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215</xdr:row>
      <xdr:rowOff>231775</xdr:rowOff>
    </xdr:from>
    <xdr:to>
      <xdr:col>10</xdr:col>
      <xdr:colOff>539750</xdr:colOff>
      <xdr:row>215</xdr:row>
      <xdr:rowOff>450850</xdr:rowOff>
    </xdr:to>
    <xdr:pic>
      <xdr:nvPicPr>
        <xdr:cNvPr id="4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7093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215</xdr:row>
      <xdr:rowOff>228600</xdr:rowOff>
    </xdr:from>
    <xdr:to>
      <xdr:col>3</xdr:col>
      <xdr:colOff>260350</xdr:colOff>
      <xdr:row>215</xdr:row>
      <xdr:rowOff>447675</xdr:rowOff>
    </xdr:to>
    <xdr:pic>
      <xdr:nvPicPr>
        <xdr:cNvPr id="4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7093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215</xdr:row>
      <xdr:rowOff>231775</xdr:rowOff>
    </xdr:from>
    <xdr:to>
      <xdr:col>3</xdr:col>
      <xdr:colOff>539750</xdr:colOff>
      <xdr:row>215</xdr:row>
      <xdr:rowOff>450850</xdr:rowOff>
    </xdr:to>
    <xdr:pic>
      <xdr:nvPicPr>
        <xdr:cNvPr id="4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7093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215</xdr:row>
      <xdr:rowOff>228600</xdr:rowOff>
    </xdr:from>
    <xdr:to>
      <xdr:col>10</xdr:col>
      <xdr:colOff>260350</xdr:colOff>
      <xdr:row>215</xdr:row>
      <xdr:rowOff>447675</xdr:rowOff>
    </xdr:to>
    <xdr:pic>
      <xdr:nvPicPr>
        <xdr:cNvPr id="4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7093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215</xdr:row>
      <xdr:rowOff>231775</xdr:rowOff>
    </xdr:from>
    <xdr:to>
      <xdr:col>10</xdr:col>
      <xdr:colOff>539750</xdr:colOff>
      <xdr:row>215</xdr:row>
      <xdr:rowOff>450850</xdr:rowOff>
    </xdr:to>
    <xdr:pic>
      <xdr:nvPicPr>
        <xdr:cNvPr id="4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7093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219</xdr:row>
      <xdr:rowOff>228600</xdr:rowOff>
    </xdr:from>
    <xdr:to>
      <xdr:col>3</xdr:col>
      <xdr:colOff>260350</xdr:colOff>
      <xdr:row>219</xdr:row>
      <xdr:rowOff>447675</xdr:rowOff>
    </xdr:to>
    <xdr:pic>
      <xdr:nvPicPr>
        <xdr:cNvPr id="4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7498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219</xdr:row>
      <xdr:rowOff>231775</xdr:rowOff>
    </xdr:from>
    <xdr:to>
      <xdr:col>3</xdr:col>
      <xdr:colOff>539750</xdr:colOff>
      <xdr:row>219</xdr:row>
      <xdr:rowOff>450850</xdr:rowOff>
    </xdr:to>
    <xdr:pic>
      <xdr:nvPicPr>
        <xdr:cNvPr id="4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74986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219</xdr:row>
      <xdr:rowOff>228600</xdr:rowOff>
    </xdr:from>
    <xdr:to>
      <xdr:col>10</xdr:col>
      <xdr:colOff>260350</xdr:colOff>
      <xdr:row>219</xdr:row>
      <xdr:rowOff>447675</xdr:rowOff>
    </xdr:to>
    <xdr:pic>
      <xdr:nvPicPr>
        <xdr:cNvPr id="4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7498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219</xdr:row>
      <xdr:rowOff>231775</xdr:rowOff>
    </xdr:from>
    <xdr:to>
      <xdr:col>10</xdr:col>
      <xdr:colOff>539750</xdr:colOff>
      <xdr:row>219</xdr:row>
      <xdr:rowOff>450850</xdr:rowOff>
    </xdr:to>
    <xdr:pic>
      <xdr:nvPicPr>
        <xdr:cNvPr id="4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74986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219</xdr:row>
      <xdr:rowOff>228600</xdr:rowOff>
    </xdr:from>
    <xdr:to>
      <xdr:col>3</xdr:col>
      <xdr:colOff>260350</xdr:colOff>
      <xdr:row>219</xdr:row>
      <xdr:rowOff>447675</xdr:rowOff>
    </xdr:to>
    <xdr:pic>
      <xdr:nvPicPr>
        <xdr:cNvPr id="4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7498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219</xdr:row>
      <xdr:rowOff>231775</xdr:rowOff>
    </xdr:from>
    <xdr:to>
      <xdr:col>3</xdr:col>
      <xdr:colOff>539750</xdr:colOff>
      <xdr:row>219</xdr:row>
      <xdr:rowOff>450850</xdr:rowOff>
    </xdr:to>
    <xdr:pic>
      <xdr:nvPicPr>
        <xdr:cNvPr id="4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74986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219</xdr:row>
      <xdr:rowOff>228600</xdr:rowOff>
    </xdr:from>
    <xdr:to>
      <xdr:col>3</xdr:col>
      <xdr:colOff>260350</xdr:colOff>
      <xdr:row>219</xdr:row>
      <xdr:rowOff>447675</xdr:rowOff>
    </xdr:to>
    <xdr:pic>
      <xdr:nvPicPr>
        <xdr:cNvPr id="4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7498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219</xdr:row>
      <xdr:rowOff>231775</xdr:rowOff>
    </xdr:from>
    <xdr:to>
      <xdr:col>3</xdr:col>
      <xdr:colOff>539750</xdr:colOff>
      <xdr:row>219</xdr:row>
      <xdr:rowOff>450850</xdr:rowOff>
    </xdr:to>
    <xdr:pic>
      <xdr:nvPicPr>
        <xdr:cNvPr id="4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74986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219</xdr:row>
      <xdr:rowOff>228600</xdr:rowOff>
    </xdr:from>
    <xdr:to>
      <xdr:col>10</xdr:col>
      <xdr:colOff>260350</xdr:colOff>
      <xdr:row>219</xdr:row>
      <xdr:rowOff>447675</xdr:rowOff>
    </xdr:to>
    <xdr:pic>
      <xdr:nvPicPr>
        <xdr:cNvPr id="4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7498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219</xdr:row>
      <xdr:rowOff>231775</xdr:rowOff>
    </xdr:from>
    <xdr:to>
      <xdr:col>10</xdr:col>
      <xdr:colOff>539750</xdr:colOff>
      <xdr:row>219</xdr:row>
      <xdr:rowOff>450850</xdr:rowOff>
    </xdr:to>
    <xdr:pic>
      <xdr:nvPicPr>
        <xdr:cNvPr id="4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74986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219</xdr:row>
      <xdr:rowOff>228600</xdr:rowOff>
    </xdr:from>
    <xdr:to>
      <xdr:col>3</xdr:col>
      <xdr:colOff>260350</xdr:colOff>
      <xdr:row>219</xdr:row>
      <xdr:rowOff>447675</xdr:rowOff>
    </xdr:to>
    <xdr:pic>
      <xdr:nvPicPr>
        <xdr:cNvPr id="4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7498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219</xdr:row>
      <xdr:rowOff>231775</xdr:rowOff>
    </xdr:from>
    <xdr:to>
      <xdr:col>3</xdr:col>
      <xdr:colOff>539750</xdr:colOff>
      <xdr:row>219</xdr:row>
      <xdr:rowOff>450850</xdr:rowOff>
    </xdr:to>
    <xdr:pic>
      <xdr:nvPicPr>
        <xdr:cNvPr id="4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74986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219</xdr:row>
      <xdr:rowOff>228600</xdr:rowOff>
    </xdr:from>
    <xdr:to>
      <xdr:col>10</xdr:col>
      <xdr:colOff>260350</xdr:colOff>
      <xdr:row>219</xdr:row>
      <xdr:rowOff>447675</xdr:rowOff>
    </xdr:to>
    <xdr:pic>
      <xdr:nvPicPr>
        <xdr:cNvPr id="4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7498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219</xdr:row>
      <xdr:rowOff>231775</xdr:rowOff>
    </xdr:from>
    <xdr:to>
      <xdr:col>10</xdr:col>
      <xdr:colOff>539750</xdr:colOff>
      <xdr:row>219</xdr:row>
      <xdr:rowOff>450850</xdr:rowOff>
    </xdr:to>
    <xdr:pic>
      <xdr:nvPicPr>
        <xdr:cNvPr id="5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74986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223</xdr:row>
      <xdr:rowOff>228600</xdr:rowOff>
    </xdr:from>
    <xdr:to>
      <xdr:col>3</xdr:col>
      <xdr:colOff>260350</xdr:colOff>
      <xdr:row>223</xdr:row>
      <xdr:rowOff>447675</xdr:rowOff>
    </xdr:to>
    <xdr:pic>
      <xdr:nvPicPr>
        <xdr:cNvPr id="5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7904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223</xdr:row>
      <xdr:rowOff>231775</xdr:rowOff>
    </xdr:from>
    <xdr:to>
      <xdr:col>3</xdr:col>
      <xdr:colOff>539750</xdr:colOff>
      <xdr:row>223</xdr:row>
      <xdr:rowOff>450850</xdr:rowOff>
    </xdr:to>
    <xdr:pic>
      <xdr:nvPicPr>
        <xdr:cNvPr id="5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790446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223</xdr:row>
      <xdr:rowOff>228600</xdr:rowOff>
    </xdr:from>
    <xdr:to>
      <xdr:col>10</xdr:col>
      <xdr:colOff>260350</xdr:colOff>
      <xdr:row>223</xdr:row>
      <xdr:rowOff>447675</xdr:rowOff>
    </xdr:to>
    <xdr:pic>
      <xdr:nvPicPr>
        <xdr:cNvPr id="5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7904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223</xdr:row>
      <xdr:rowOff>231775</xdr:rowOff>
    </xdr:from>
    <xdr:to>
      <xdr:col>10</xdr:col>
      <xdr:colOff>539750</xdr:colOff>
      <xdr:row>223</xdr:row>
      <xdr:rowOff>450850</xdr:rowOff>
    </xdr:to>
    <xdr:pic>
      <xdr:nvPicPr>
        <xdr:cNvPr id="5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790446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223</xdr:row>
      <xdr:rowOff>228600</xdr:rowOff>
    </xdr:from>
    <xdr:to>
      <xdr:col>3</xdr:col>
      <xdr:colOff>260350</xdr:colOff>
      <xdr:row>223</xdr:row>
      <xdr:rowOff>447675</xdr:rowOff>
    </xdr:to>
    <xdr:pic>
      <xdr:nvPicPr>
        <xdr:cNvPr id="5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7904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223</xdr:row>
      <xdr:rowOff>231775</xdr:rowOff>
    </xdr:from>
    <xdr:to>
      <xdr:col>3</xdr:col>
      <xdr:colOff>539750</xdr:colOff>
      <xdr:row>223</xdr:row>
      <xdr:rowOff>450850</xdr:rowOff>
    </xdr:to>
    <xdr:pic>
      <xdr:nvPicPr>
        <xdr:cNvPr id="5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790446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223</xdr:row>
      <xdr:rowOff>228600</xdr:rowOff>
    </xdr:from>
    <xdr:to>
      <xdr:col>3</xdr:col>
      <xdr:colOff>260350</xdr:colOff>
      <xdr:row>223</xdr:row>
      <xdr:rowOff>447675</xdr:rowOff>
    </xdr:to>
    <xdr:pic>
      <xdr:nvPicPr>
        <xdr:cNvPr id="5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7904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223</xdr:row>
      <xdr:rowOff>231775</xdr:rowOff>
    </xdr:from>
    <xdr:to>
      <xdr:col>3</xdr:col>
      <xdr:colOff>539750</xdr:colOff>
      <xdr:row>223</xdr:row>
      <xdr:rowOff>450850</xdr:rowOff>
    </xdr:to>
    <xdr:pic>
      <xdr:nvPicPr>
        <xdr:cNvPr id="5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790446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223</xdr:row>
      <xdr:rowOff>228600</xdr:rowOff>
    </xdr:from>
    <xdr:to>
      <xdr:col>10</xdr:col>
      <xdr:colOff>260350</xdr:colOff>
      <xdr:row>223</xdr:row>
      <xdr:rowOff>447675</xdr:rowOff>
    </xdr:to>
    <xdr:pic>
      <xdr:nvPicPr>
        <xdr:cNvPr id="5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7904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223</xdr:row>
      <xdr:rowOff>231775</xdr:rowOff>
    </xdr:from>
    <xdr:to>
      <xdr:col>10</xdr:col>
      <xdr:colOff>539750</xdr:colOff>
      <xdr:row>223</xdr:row>
      <xdr:rowOff>450850</xdr:rowOff>
    </xdr:to>
    <xdr:pic>
      <xdr:nvPicPr>
        <xdr:cNvPr id="5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790446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223</xdr:row>
      <xdr:rowOff>228600</xdr:rowOff>
    </xdr:from>
    <xdr:to>
      <xdr:col>3</xdr:col>
      <xdr:colOff>260350</xdr:colOff>
      <xdr:row>223</xdr:row>
      <xdr:rowOff>447675</xdr:rowOff>
    </xdr:to>
    <xdr:pic>
      <xdr:nvPicPr>
        <xdr:cNvPr id="5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7904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223</xdr:row>
      <xdr:rowOff>231775</xdr:rowOff>
    </xdr:from>
    <xdr:to>
      <xdr:col>3</xdr:col>
      <xdr:colOff>539750</xdr:colOff>
      <xdr:row>223</xdr:row>
      <xdr:rowOff>450850</xdr:rowOff>
    </xdr:to>
    <xdr:pic>
      <xdr:nvPicPr>
        <xdr:cNvPr id="5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790446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223</xdr:row>
      <xdr:rowOff>228600</xdr:rowOff>
    </xdr:from>
    <xdr:to>
      <xdr:col>10</xdr:col>
      <xdr:colOff>260350</xdr:colOff>
      <xdr:row>223</xdr:row>
      <xdr:rowOff>447675</xdr:rowOff>
    </xdr:to>
    <xdr:pic>
      <xdr:nvPicPr>
        <xdr:cNvPr id="5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7904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223</xdr:row>
      <xdr:rowOff>231775</xdr:rowOff>
    </xdr:from>
    <xdr:to>
      <xdr:col>10</xdr:col>
      <xdr:colOff>539750</xdr:colOff>
      <xdr:row>223</xdr:row>
      <xdr:rowOff>450850</xdr:rowOff>
    </xdr:to>
    <xdr:pic>
      <xdr:nvPicPr>
        <xdr:cNvPr id="5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790446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231</xdr:row>
      <xdr:rowOff>228600</xdr:rowOff>
    </xdr:from>
    <xdr:to>
      <xdr:col>3</xdr:col>
      <xdr:colOff>260350</xdr:colOff>
      <xdr:row>231</xdr:row>
      <xdr:rowOff>447675</xdr:rowOff>
    </xdr:to>
    <xdr:pic>
      <xdr:nvPicPr>
        <xdr:cNvPr id="5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8617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231</xdr:row>
      <xdr:rowOff>231775</xdr:rowOff>
    </xdr:from>
    <xdr:to>
      <xdr:col>3</xdr:col>
      <xdr:colOff>539750</xdr:colOff>
      <xdr:row>231</xdr:row>
      <xdr:rowOff>450850</xdr:rowOff>
    </xdr:to>
    <xdr:pic>
      <xdr:nvPicPr>
        <xdr:cNvPr id="5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8617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231</xdr:row>
      <xdr:rowOff>228600</xdr:rowOff>
    </xdr:from>
    <xdr:to>
      <xdr:col>10</xdr:col>
      <xdr:colOff>260350</xdr:colOff>
      <xdr:row>231</xdr:row>
      <xdr:rowOff>447675</xdr:rowOff>
    </xdr:to>
    <xdr:pic>
      <xdr:nvPicPr>
        <xdr:cNvPr id="5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8617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231</xdr:row>
      <xdr:rowOff>231775</xdr:rowOff>
    </xdr:from>
    <xdr:to>
      <xdr:col>10</xdr:col>
      <xdr:colOff>539750</xdr:colOff>
      <xdr:row>231</xdr:row>
      <xdr:rowOff>450850</xdr:rowOff>
    </xdr:to>
    <xdr:pic>
      <xdr:nvPicPr>
        <xdr:cNvPr id="5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8617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231</xdr:row>
      <xdr:rowOff>228600</xdr:rowOff>
    </xdr:from>
    <xdr:to>
      <xdr:col>3</xdr:col>
      <xdr:colOff>260350</xdr:colOff>
      <xdr:row>231</xdr:row>
      <xdr:rowOff>447675</xdr:rowOff>
    </xdr:to>
    <xdr:pic>
      <xdr:nvPicPr>
        <xdr:cNvPr id="5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8617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231</xdr:row>
      <xdr:rowOff>231775</xdr:rowOff>
    </xdr:from>
    <xdr:to>
      <xdr:col>3</xdr:col>
      <xdr:colOff>539750</xdr:colOff>
      <xdr:row>231</xdr:row>
      <xdr:rowOff>450850</xdr:rowOff>
    </xdr:to>
    <xdr:pic>
      <xdr:nvPicPr>
        <xdr:cNvPr id="5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8617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231</xdr:row>
      <xdr:rowOff>228600</xdr:rowOff>
    </xdr:from>
    <xdr:to>
      <xdr:col>3</xdr:col>
      <xdr:colOff>260350</xdr:colOff>
      <xdr:row>231</xdr:row>
      <xdr:rowOff>447675</xdr:rowOff>
    </xdr:to>
    <xdr:pic>
      <xdr:nvPicPr>
        <xdr:cNvPr id="5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8617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231</xdr:row>
      <xdr:rowOff>231775</xdr:rowOff>
    </xdr:from>
    <xdr:to>
      <xdr:col>3</xdr:col>
      <xdr:colOff>539750</xdr:colOff>
      <xdr:row>231</xdr:row>
      <xdr:rowOff>450850</xdr:rowOff>
    </xdr:to>
    <xdr:pic>
      <xdr:nvPicPr>
        <xdr:cNvPr id="5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8617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231</xdr:row>
      <xdr:rowOff>228600</xdr:rowOff>
    </xdr:from>
    <xdr:to>
      <xdr:col>10</xdr:col>
      <xdr:colOff>260350</xdr:colOff>
      <xdr:row>231</xdr:row>
      <xdr:rowOff>447675</xdr:rowOff>
    </xdr:to>
    <xdr:pic>
      <xdr:nvPicPr>
        <xdr:cNvPr id="5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8617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231</xdr:row>
      <xdr:rowOff>231775</xdr:rowOff>
    </xdr:from>
    <xdr:to>
      <xdr:col>10</xdr:col>
      <xdr:colOff>539750</xdr:colOff>
      <xdr:row>231</xdr:row>
      <xdr:rowOff>450850</xdr:rowOff>
    </xdr:to>
    <xdr:pic>
      <xdr:nvPicPr>
        <xdr:cNvPr id="5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8617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231</xdr:row>
      <xdr:rowOff>228600</xdr:rowOff>
    </xdr:from>
    <xdr:to>
      <xdr:col>3</xdr:col>
      <xdr:colOff>260350</xdr:colOff>
      <xdr:row>231</xdr:row>
      <xdr:rowOff>447675</xdr:rowOff>
    </xdr:to>
    <xdr:pic>
      <xdr:nvPicPr>
        <xdr:cNvPr id="5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8617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231</xdr:row>
      <xdr:rowOff>231775</xdr:rowOff>
    </xdr:from>
    <xdr:to>
      <xdr:col>3</xdr:col>
      <xdr:colOff>539750</xdr:colOff>
      <xdr:row>231</xdr:row>
      <xdr:rowOff>450850</xdr:rowOff>
    </xdr:to>
    <xdr:pic>
      <xdr:nvPicPr>
        <xdr:cNvPr id="5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8617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231</xdr:row>
      <xdr:rowOff>228600</xdr:rowOff>
    </xdr:from>
    <xdr:to>
      <xdr:col>10</xdr:col>
      <xdr:colOff>260350</xdr:colOff>
      <xdr:row>231</xdr:row>
      <xdr:rowOff>447675</xdr:rowOff>
    </xdr:to>
    <xdr:pic>
      <xdr:nvPicPr>
        <xdr:cNvPr id="5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8617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231</xdr:row>
      <xdr:rowOff>231775</xdr:rowOff>
    </xdr:from>
    <xdr:to>
      <xdr:col>10</xdr:col>
      <xdr:colOff>539750</xdr:colOff>
      <xdr:row>231</xdr:row>
      <xdr:rowOff>450850</xdr:rowOff>
    </xdr:to>
    <xdr:pic>
      <xdr:nvPicPr>
        <xdr:cNvPr id="5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8617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235</xdr:row>
      <xdr:rowOff>228600</xdr:rowOff>
    </xdr:from>
    <xdr:to>
      <xdr:col>3</xdr:col>
      <xdr:colOff>260350</xdr:colOff>
      <xdr:row>235</xdr:row>
      <xdr:rowOff>447675</xdr:rowOff>
    </xdr:to>
    <xdr:pic>
      <xdr:nvPicPr>
        <xdr:cNvPr id="5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8990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235</xdr:row>
      <xdr:rowOff>231775</xdr:rowOff>
    </xdr:from>
    <xdr:to>
      <xdr:col>3</xdr:col>
      <xdr:colOff>539750</xdr:colOff>
      <xdr:row>235</xdr:row>
      <xdr:rowOff>450850</xdr:rowOff>
    </xdr:to>
    <xdr:pic>
      <xdr:nvPicPr>
        <xdr:cNvPr id="5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89912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235</xdr:row>
      <xdr:rowOff>228600</xdr:rowOff>
    </xdr:from>
    <xdr:to>
      <xdr:col>10</xdr:col>
      <xdr:colOff>260350</xdr:colOff>
      <xdr:row>235</xdr:row>
      <xdr:rowOff>447675</xdr:rowOff>
    </xdr:to>
    <xdr:pic>
      <xdr:nvPicPr>
        <xdr:cNvPr id="5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8990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235</xdr:row>
      <xdr:rowOff>231775</xdr:rowOff>
    </xdr:from>
    <xdr:to>
      <xdr:col>10</xdr:col>
      <xdr:colOff>539750</xdr:colOff>
      <xdr:row>235</xdr:row>
      <xdr:rowOff>450850</xdr:rowOff>
    </xdr:to>
    <xdr:pic>
      <xdr:nvPicPr>
        <xdr:cNvPr id="5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89912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235</xdr:row>
      <xdr:rowOff>228600</xdr:rowOff>
    </xdr:from>
    <xdr:to>
      <xdr:col>3</xdr:col>
      <xdr:colOff>260350</xdr:colOff>
      <xdr:row>235</xdr:row>
      <xdr:rowOff>447675</xdr:rowOff>
    </xdr:to>
    <xdr:pic>
      <xdr:nvPicPr>
        <xdr:cNvPr id="5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8990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235</xdr:row>
      <xdr:rowOff>231775</xdr:rowOff>
    </xdr:from>
    <xdr:to>
      <xdr:col>3</xdr:col>
      <xdr:colOff>539750</xdr:colOff>
      <xdr:row>235</xdr:row>
      <xdr:rowOff>450850</xdr:rowOff>
    </xdr:to>
    <xdr:pic>
      <xdr:nvPicPr>
        <xdr:cNvPr id="5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89912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235</xdr:row>
      <xdr:rowOff>228600</xdr:rowOff>
    </xdr:from>
    <xdr:to>
      <xdr:col>3</xdr:col>
      <xdr:colOff>260350</xdr:colOff>
      <xdr:row>235</xdr:row>
      <xdr:rowOff>447675</xdr:rowOff>
    </xdr:to>
    <xdr:pic>
      <xdr:nvPicPr>
        <xdr:cNvPr id="5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8990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235</xdr:row>
      <xdr:rowOff>231775</xdr:rowOff>
    </xdr:from>
    <xdr:to>
      <xdr:col>3</xdr:col>
      <xdr:colOff>539750</xdr:colOff>
      <xdr:row>235</xdr:row>
      <xdr:rowOff>450850</xdr:rowOff>
    </xdr:to>
    <xdr:pic>
      <xdr:nvPicPr>
        <xdr:cNvPr id="5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89912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235</xdr:row>
      <xdr:rowOff>228600</xdr:rowOff>
    </xdr:from>
    <xdr:to>
      <xdr:col>10</xdr:col>
      <xdr:colOff>260350</xdr:colOff>
      <xdr:row>235</xdr:row>
      <xdr:rowOff>447675</xdr:rowOff>
    </xdr:to>
    <xdr:pic>
      <xdr:nvPicPr>
        <xdr:cNvPr id="5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8990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235</xdr:row>
      <xdr:rowOff>231775</xdr:rowOff>
    </xdr:from>
    <xdr:to>
      <xdr:col>10</xdr:col>
      <xdr:colOff>539750</xdr:colOff>
      <xdr:row>235</xdr:row>
      <xdr:rowOff>450850</xdr:rowOff>
    </xdr:to>
    <xdr:pic>
      <xdr:nvPicPr>
        <xdr:cNvPr id="5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89912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235</xdr:row>
      <xdr:rowOff>228600</xdr:rowOff>
    </xdr:from>
    <xdr:to>
      <xdr:col>3</xdr:col>
      <xdr:colOff>260350</xdr:colOff>
      <xdr:row>235</xdr:row>
      <xdr:rowOff>447675</xdr:rowOff>
    </xdr:to>
    <xdr:pic>
      <xdr:nvPicPr>
        <xdr:cNvPr id="5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8990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235</xdr:row>
      <xdr:rowOff>231775</xdr:rowOff>
    </xdr:from>
    <xdr:to>
      <xdr:col>3</xdr:col>
      <xdr:colOff>539750</xdr:colOff>
      <xdr:row>235</xdr:row>
      <xdr:rowOff>450850</xdr:rowOff>
    </xdr:to>
    <xdr:pic>
      <xdr:nvPicPr>
        <xdr:cNvPr id="5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89912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235</xdr:row>
      <xdr:rowOff>228600</xdr:rowOff>
    </xdr:from>
    <xdr:to>
      <xdr:col>10</xdr:col>
      <xdr:colOff>260350</xdr:colOff>
      <xdr:row>235</xdr:row>
      <xdr:rowOff>447675</xdr:rowOff>
    </xdr:to>
    <xdr:pic>
      <xdr:nvPicPr>
        <xdr:cNvPr id="5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8990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235</xdr:row>
      <xdr:rowOff>231775</xdr:rowOff>
    </xdr:from>
    <xdr:to>
      <xdr:col>10</xdr:col>
      <xdr:colOff>539750</xdr:colOff>
      <xdr:row>235</xdr:row>
      <xdr:rowOff>450850</xdr:rowOff>
    </xdr:to>
    <xdr:pic>
      <xdr:nvPicPr>
        <xdr:cNvPr id="5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89912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239</xdr:row>
      <xdr:rowOff>228600</xdr:rowOff>
    </xdr:from>
    <xdr:to>
      <xdr:col>3</xdr:col>
      <xdr:colOff>260350</xdr:colOff>
      <xdr:row>239</xdr:row>
      <xdr:rowOff>447675</xdr:rowOff>
    </xdr:to>
    <xdr:pic>
      <xdr:nvPicPr>
        <xdr:cNvPr id="5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9364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239</xdr:row>
      <xdr:rowOff>231775</xdr:rowOff>
    </xdr:from>
    <xdr:to>
      <xdr:col>3</xdr:col>
      <xdr:colOff>539750</xdr:colOff>
      <xdr:row>239</xdr:row>
      <xdr:rowOff>450850</xdr:rowOff>
    </xdr:to>
    <xdr:pic>
      <xdr:nvPicPr>
        <xdr:cNvPr id="5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936464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239</xdr:row>
      <xdr:rowOff>228600</xdr:rowOff>
    </xdr:from>
    <xdr:to>
      <xdr:col>10</xdr:col>
      <xdr:colOff>260350</xdr:colOff>
      <xdr:row>239</xdr:row>
      <xdr:rowOff>447675</xdr:rowOff>
    </xdr:to>
    <xdr:pic>
      <xdr:nvPicPr>
        <xdr:cNvPr id="5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9364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239</xdr:row>
      <xdr:rowOff>231775</xdr:rowOff>
    </xdr:from>
    <xdr:to>
      <xdr:col>10</xdr:col>
      <xdr:colOff>539750</xdr:colOff>
      <xdr:row>239</xdr:row>
      <xdr:rowOff>450850</xdr:rowOff>
    </xdr:to>
    <xdr:pic>
      <xdr:nvPicPr>
        <xdr:cNvPr id="5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936464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239</xdr:row>
      <xdr:rowOff>228600</xdr:rowOff>
    </xdr:from>
    <xdr:to>
      <xdr:col>3</xdr:col>
      <xdr:colOff>260350</xdr:colOff>
      <xdr:row>239</xdr:row>
      <xdr:rowOff>447675</xdr:rowOff>
    </xdr:to>
    <xdr:pic>
      <xdr:nvPicPr>
        <xdr:cNvPr id="5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9364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239</xdr:row>
      <xdr:rowOff>231775</xdr:rowOff>
    </xdr:from>
    <xdr:to>
      <xdr:col>3</xdr:col>
      <xdr:colOff>539750</xdr:colOff>
      <xdr:row>239</xdr:row>
      <xdr:rowOff>450850</xdr:rowOff>
    </xdr:to>
    <xdr:pic>
      <xdr:nvPicPr>
        <xdr:cNvPr id="5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936464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239</xdr:row>
      <xdr:rowOff>228600</xdr:rowOff>
    </xdr:from>
    <xdr:to>
      <xdr:col>3</xdr:col>
      <xdr:colOff>260350</xdr:colOff>
      <xdr:row>239</xdr:row>
      <xdr:rowOff>447675</xdr:rowOff>
    </xdr:to>
    <xdr:pic>
      <xdr:nvPicPr>
        <xdr:cNvPr id="5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9364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239</xdr:row>
      <xdr:rowOff>231775</xdr:rowOff>
    </xdr:from>
    <xdr:to>
      <xdr:col>3</xdr:col>
      <xdr:colOff>539750</xdr:colOff>
      <xdr:row>239</xdr:row>
      <xdr:rowOff>450850</xdr:rowOff>
    </xdr:to>
    <xdr:pic>
      <xdr:nvPicPr>
        <xdr:cNvPr id="5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936464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239</xdr:row>
      <xdr:rowOff>228600</xdr:rowOff>
    </xdr:from>
    <xdr:to>
      <xdr:col>10</xdr:col>
      <xdr:colOff>260350</xdr:colOff>
      <xdr:row>239</xdr:row>
      <xdr:rowOff>447675</xdr:rowOff>
    </xdr:to>
    <xdr:pic>
      <xdr:nvPicPr>
        <xdr:cNvPr id="5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9364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239</xdr:row>
      <xdr:rowOff>231775</xdr:rowOff>
    </xdr:from>
    <xdr:to>
      <xdr:col>10</xdr:col>
      <xdr:colOff>539750</xdr:colOff>
      <xdr:row>239</xdr:row>
      <xdr:rowOff>450850</xdr:rowOff>
    </xdr:to>
    <xdr:pic>
      <xdr:nvPicPr>
        <xdr:cNvPr id="5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936464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239</xdr:row>
      <xdr:rowOff>228600</xdr:rowOff>
    </xdr:from>
    <xdr:to>
      <xdr:col>3</xdr:col>
      <xdr:colOff>260350</xdr:colOff>
      <xdr:row>239</xdr:row>
      <xdr:rowOff>447675</xdr:rowOff>
    </xdr:to>
    <xdr:pic>
      <xdr:nvPicPr>
        <xdr:cNvPr id="5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9364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239</xdr:row>
      <xdr:rowOff>231775</xdr:rowOff>
    </xdr:from>
    <xdr:to>
      <xdr:col>3</xdr:col>
      <xdr:colOff>539750</xdr:colOff>
      <xdr:row>239</xdr:row>
      <xdr:rowOff>450850</xdr:rowOff>
    </xdr:to>
    <xdr:pic>
      <xdr:nvPicPr>
        <xdr:cNvPr id="5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936464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239</xdr:row>
      <xdr:rowOff>228600</xdr:rowOff>
    </xdr:from>
    <xdr:to>
      <xdr:col>10</xdr:col>
      <xdr:colOff>260350</xdr:colOff>
      <xdr:row>239</xdr:row>
      <xdr:rowOff>447675</xdr:rowOff>
    </xdr:to>
    <xdr:pic>
      <xdr:nvPicPr>
        <xdr:cNvPr id="5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9364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239</xdr:row>
      <xdr:rowOff>231775</xdr:rowOff>
    </xdr:from>
    <xdr:to>
      <xdr:col>10</xdr:col>
      <xdr:colOff>539750</xdr:colOff>
      <xdr:row>239</xdr:row>
      <xdr:rowOff>450850</xdr:rowOff>
    </xdr:to>
    <xdr:pic>
      <xdr:nvPicPr>
        <xdr:cNvPr id="5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936464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243</xdr:row>
      <xdr:rowOff>228600</xdr:rowOff>
    </xdr:from>
    <xdr:to>
      <xdr:col>3</xdr:col>
      <xdr:colOff>260350</xdr:colOff>
      <xdr:row>243</xdr:row>
      <xdr:rowOff>447675</xdr:rowOff>
    </xdr:to>
    <xdr:pic>
      <xdr:nvPicPr>
        <xdr:cNvPr id="5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976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243</xdr:row>
      <xdr:rowOff>231775</xdr:rowOff>
    </xdr:from>
    <xdr:to>
      <xdr:col>3</xdr:col>
      <xdr:colOff>539750</xdr:colOff>
      <xdr:row>243</xdr:row>
      <xdr:rowOff>450850</xdr:rowOff>
    </xdr:to>
    <xdr:pic>
      <xdr:nvPicPr>
        <xdr:cNvPr id="5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9760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243</xdr:row>
      <xdr:rowOff>228600</xdr:rowOff>
    </xdr:from>
    <xdr:to>
      <xdr:col>10</xdr:col>
      <xdr:colOff>260350</xdr:colOff>
      <xdr:row>243</xdr:row>
      <xdr:rowOff>447675</xdr:rowOff>
    </xdr:to>
    <xdr:pic>
      <xdr:nvPicPr>
        <xdr:cNvPr id="5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976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243</xdr:row>
      <xdr:rowOff>231775</xdr:rowOff>
    </xdr:from>
    <xdr:to>
      <xdr:col>10</xdr:col>
      <xdr:colOff>539750</xdr:colOff>
      <xdr:row>243</xdr:row>
      <xdr:rowOff>450850</xdr:rowOff>
    </xdr:to>
    <xdr:pic>
      <xdr:nvPicPr>
        <xdr:cNvPr id="5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9760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243</xdr:row>
      <xdr:rowOff>228600</xdr:rowOff>
    </xdr:from>
    <xdr:to>
      <xdr:col>3</xdr:col>
      <xdr:colOff>260350</xdr:colOff>
      <xdr:row>243</xdr:row>
      <xdr:rowOff>447675</xdr:rowOff>
    </xdr:to>
    <xdr:pic>
      <xdr:nvPicPr>
        <xdr:cNvPr id="5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976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243</xdr:row>
      <xdr:rowOff>231775</xdr:rowOff>
    </xdr:from>
    <xdr:to>
      <xdr:col>3</xdr:col>
      <xdr:colOff>539750</xdr:colOff>
      <xdr:row>243</xdr:row>
      <xdr:rowOff>450850</xdr:rowOff>
    </xdr:to>
    <xdr:pic>
      <xdr:nvPicPr>
        <xdr:cNvPr id="5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9760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243</xdr:row>
      <xdr:rowOff>228600</xdr:rowOff>
    </xdr:from>
    <xdr:to>
      <xdr:col>3</xdr:col>
      <xdr:colOff>260350</xdr:colOff>
      <xdr:row>243</xdr:row>
      <xdr:rowOff>447675</xdr:rowOff>
    </xdr:to>
    <xdr:pic>
      <xdr:nvPicPr>
        <xdr:cNvPr id="5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976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243</xdr:row>
      <xdr:rowOff>231775</xdr:rowOff>
    </xdr:from>
    <xdr:to>
      <xdr:col>3</xdr:col>
      <xdr:colOff>539750</xdr:colOff>
      <xdr:row>243</xdr:row>
      <xdr:rowOff>450850</xdr:rowOff>
    </xdr:to>
    <xdr:pic>
      <xdr:nvPicPr>
        <xdr:cNvPr id="5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9760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243</xdr:row>
      <xdr:rowOff>228600</xdr:rowOff>
    </xdr:from>
    <xdr:to>
      <xdr:col>10</xdr:col>
      <xdr:colOff>260350</xdr:colOff>
      <xdr:row>243</xdr:row>
      <xdr:rowOff>447675</xdr:rowOff>
    </xdr:to>
    <xdr:pic>
      <xdr:nvPicPr>
        <xdr:cNvPr id="5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976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243</xdr:row>
      <xdr:rowOff>231775</xdr:rowOff>
    </xdr:from>
    <xdr:to>
      <xdr:col>10</xdr:col>
      <xdr:colOff>539750</xdr:colOff>
      <xdr:row>243</xdr:row>
      <xdr:rowOff>450850</xdr:rowOff>
    </xdr:to>
    <xdr:pic>
      <xdr:nvPicPr>
        <xdr:cNvPr id="5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9760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243</xdr:row>
      <xdr:rowOff>228600</xdr:rowOff>
    </xdr:from>
    <xdr:to>
      <xdr:col>3</xdr:col>
      <xdr:colOff>260350</xdr:colOff>
      <xdr:row>243</xdr:row>
      <xdr:rowOff>447675</xdr:rowOff>
    </xdr:to>
    <xdr:pic>
      <xdr:nvPicPr>
        <xdr:cNvPr id="5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976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243</xdr:row>
      <xdr:rowOff>231775</xdr:rowOff>
    </xdr:from>
    <xdr:to>
      <xdr:col>3</xdr:col>
      <xdr:colOff>539750</xdr:colOff>
      <xdr:row>243</xdr:row>
      <xdr:rowOff>450850</xdr:rowOff>
    </xdr:to>
    <xdr:pic>
      <xdr:nvPicPr>
        <xdr:cNvPr id="5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9760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243</xdr:row>
      <xdr:rowOff>228600</xdr:rowOff>
    </xdr:from>
    <xdr:to>
      <xdr:col>10</xdr:col>
      <xdr:colOff>260350</xdr:colOff>
      <xdr:row>243</xdr:row>
      <xdr:rowOff>447675</xdr:rowOff>
    </xdr:to>
    <xdr:pic>
      <xdr:nvPicPr>
        <xdr:cNvPr id="5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976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243</xdr:row>
      <xdr:rowOff>231775</xdr:rowOff>
    </xdr:from>
    <xdr:to>
      <xdr:col>10</xdr:col>
      <xdr:colOff>539750</xdr:colOff>
      <xdr:row>243</xdr:row>
      <xdr:rowOff>450850</xdr:rowOff>
    </xdr:to>
    <xdr:pic>
      <xdr:nvPicPr>
        <xdr:cNvPr id="5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9760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256</xdr:row>
      <xdr:rowOff>228600</xdr:rowOff>
    </xdr:from>
    <xdr:to>
      <xdr:col>3</xdr:col>
      <xdr:colOff>260350</xdr:colOff>
      <xdr:row>256</xdr:row>
      <xdr:rowOff>447675</xdr:rowOff>
    </xdr:to>
    <xdr:pic>
      <xdr:nvPicPr>
        <xdr:cNvPr id="5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0953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256</xdr:row>
      <xdr:rowOff>231775</xdr:rowOff>
    </xdr:from>
    <xdr:to>
      <xdr:col>3</xdr:col>
      <xdr:colOff>539750</xdr:colOff>
      <xdr:row>256</xdr:row>
      <xdr:rowOff>450850</xdr:rowOff>
    </xdr:to>
    <xdr:pic>
      <xdr:nvPicPr>
        <xdr:cNvPr id="5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09534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256</xdr:row>
      <xdr:rowOff>228600</xdr:rowOff>
    </xdr:from>
    <xdr:to>
      <xdr:col>10</xdr:col>
      <xdr:colOff>260350</xdr:colOff>
      <xdr:row>256</xdr:row>
      <xdr:rowOff>447675</xdr:rowOff>
    </xdr:to>
    <xdr:pic>
      <xdr:nvPicPr>
        <xdr:cNvPr id="5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0953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256</xdr:row>
      <xdr:rowOff>231775</xdr:rowOff>
    </xdr:from>
    <xdr:to>
      <xdr:col>10</xdr:col>
      <xdr:colOff>539750</xdr:colOff>
      <xdr:row>256</xdr:row>
      <xdr:rowOff>450850</xdr:rowOff>
    </xdr:to>
    <xdr:pic>
      <xdr:nvPicPr>
        <xdr:cNvPr id="5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09534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256</xdr:row>
      <xdr:rowOff>228600</xdr:rowOff>
    </xdr:from>
    <xdr:to>
      <xdr:col>3</xdr:col>
      <xdr:colOff>260350</xdr:colOff>
      <xdr:row>256</xdr:row>
      <xdr:rowOff>447675</xdr:rowOff>
    </xdr:to>
    <xdr:pic>
      <xdr:nvPicPr>
        <xdr:cNvPr id="5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0953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256</xdr:row>
      <xdr:rowOff>231775</xdr:rowOff>
    </xdr:from>
    <xdr:to>
      <xdr:col>3</xdr:col>
      <xdr:colOff>539750</xdr:colOff>
      <xdr:row>256</xdr:row>
      <xdr:rowOff>450850</xdr:rowOff>
    </xdr:to>
    <xdr:pic>
      <xdr:nvPicPr>
        <xdr:cNvPr id="5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09534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256</xdr:row>
      <xdr:rowOff>228600</xdr:rowOff>
    </xdr:from>
    <xdr:to>
      <xdr:col>3</xdr:col>
      <xdr:colOff>260350</xdr:colOff>
      <xdr:row>256</xdr:row>
      <xdr:rowOff>447675</xdr:rowOff>
    </xdr:to>
    <xdr:pic>
      <xdr:nvPicPr>
        <xdr:cNvPr id="5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0953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256</xdr:row>
      <xdr:rowOff>231775</xdr:rowOff>
    </xdr:from>
    <xdr:to>
      <xdr:col>3</xdr:col>
      <xdr:colOff>539750</xdr:colOff>
      <xdr:row>256</xdr:row>
      <xdr:rowOff>450850</xdr:rowOff>
    </xdr:to>
    <xdr:pic>
      <xdr:nvPicPr>
        <xdr:cNvPr id="5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09534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256</xdr:row>
      <xdr:rowOff>228600</xdr:rowOff>
    </xdr:from>
    <xdr:to>
      <xdr:col>10</xdr:col>
      <xdr:colOff>260350</xdr:colOff>
      <xdr:row>256</xdr:row>
      <xdr:rowOff>447675</xdr:rowOff>
    </xdr:to>
    <xdr:pic>
      <xdr:nvPicPr>
        <xdr:cNvPr id="5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0953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256</xdr:row>
      <xdr:rowOff>231775</xdr:rowOff>
    </xdr:from>
    <xdr:to>
      <xdr:col>10</xdr:col>
      <xdr:colOff>539750</xdr:colOff>
      <xdr:row>256</xdr:row>
      <xdr:rowOff>450850</xdr:rowOff>
    </xdr:to>
    <xdr:pic>
      <xdr:nvPicPr>
        <xdr:cNvPr id="5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09534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256</xdr:row>
      <xdr:rowOff>228600</xdr:rowOff>
    </xdr:from>
    <xdr:to>
      <xdr:col>3</xdr:col>
      <xdr:colOff>260350</xdr:colOff>
      <xdr:row>256</xdr:row>
      <xdr:rowOff>447675</xdr:rowOff>
    </xdr:to>
    <xdr:pic>
      <xdr:nvPicPr>
        <xdr:cNvPr id="5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0953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256</xdr:row>
      <xdr:rowOff>231775</xdr:rowOff>
    </xdr:from>
    <xdr:to>
      <xdr:col>3</xdr:col>
      <xdr:colOff>539750</xdr:colOff>
      <xdr:row>256</xdr:row>
      <xdr:rowOff>450850</xdr:rowOff>
    </xdr:to>
    <xdr:pic>
      <xdr:nvPicPr>
        <xdr:cNvPr id="5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09534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256</xdr:row>
      <xdr:rowOff>228600</xdr:rowOff>
    </xdr:from>
    <xdr:to>
      <xdr:col>10</xdr:col>
      <xdr:colOff>260350</xdr:colOff>
      <xdr:row>256</xdr:row>
      <xdr:rowOff>447675</xdr:rowOff>
    </xdr:to>
    <xdr:pic>
      <xdr:nvPicPr>
        <xdr:cNvPr id="5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0953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256</xdr:row>
      <xdr:rowOff>231775</xdr:rowOff>
    </xdr:from>
    <xdr:to>
      <xdr:col>10</xdr:col>
      <xdr:colOff>539750</xdr:colOff>
      <xdr:row>256</xdr:row>
      <xdr:rowOff>450850</xdr:rowOff>
    </xdr:to>
    <xdr:pic>
      <xdr:nvPicPr>
        <xdr:cNvPr id="5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09534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227</xdr:row>
      <xdr:rowOff>228600</xdr:rowOff>
    </xdr:from>
    <xdr:to>
      <xdr:col>3</xdr:col>
      <xdr:colOff>260350</xdr:colOff>
      <xdr:row>227</xdr:row>
      <xdr:rowOff>447675</xdr:rowOff>
    </xdr:to>
    <xdr:pic>
      <xdr:nvPicPr>
        <xdr:cNvPr id="5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8260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227</xdr:row>
      <xdr:rowOff>231775</xdr:rowOff>
    </xdr:from>
    <xdr:to>
      <xdr:col>3</xdr:col>
      <xdr:colOff>539750</xdr:colOff>
      <xdr:row>227</xdr:row>
      <xdr:rowOff>450850</xdr:rowOff>
    </xdr:to>
    <xdr:pic>
      <xdr:nvPicPr>
        <xdr:cNvPr id="5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82606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227</xdr:row>
      <xdr:rowOff>228600</xdr:rowOff>
    </xdr:from>
    <xdr:to>
      <xdr:col>10</xdr:col>
      <xdr:colOff>260350</xdr:colOff>
      <xdr:row>227</xdr:row>
      <xdr:rowOff>447675</xdr:rowOff>
    </xdr:to>
    <xdr:pic>
      <xdr:nvPicPr>
        <xdr:cNvPr id="5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8260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227</xdr:row>
      <xdr:rowOff>231775</xdr:rowOff>
    </xdr:from>
    <xdr:to>
      <xdr:col>10</xdr:col>
      <xdr:colOff>539750</xdr:colOff>
      <xdr:row>227</xdr:row>
      <xdr:rowOff>450850</xdr:rowOff>
    </xdr:to>
    <xdr:pic>
      <xdr:nvPicPr>
        <xdr:cNvPr id="5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82606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227</xdr:row>
      <xdr:rowOff>228600</xdr:rowOff>
    </xdr:from>
    <xdr:to>
      <xdr:col>3</xdr:col>
      <xdr:colOff>260350</xdr:colOff>
      <xdr:row>227</xdr:row>
      <xdr:rowOff>447675</xdr:rowOff>
    </xdr:to>
    <xdr:pic>
      <xdr:nvPicPr>
        <xdr:cNvPr id="5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8260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227</xdr:row>
      <xdr:rowOff>231775</xdr:rowOff>
    </xdr:from>
    <xdr:to>
      <xdr:col>3</xdr:col>
      <xdr:colOff>539750</xdr:colOff>
      <xdr:row>227</xdr:row>
      <xdr:rowOff>450850</xdr:rowOff>
    </xdr:to>
    <xdr:pic>
      <xdr:nvPicPr>
        <xdr:cNvPr id="5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82606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227</xdr:row>
      <xdr:rowOff>228600</xdr:rowOff>
    </xdr:from>
    <xdr:to>
      <xdr:col>3</xdr:col>
      <xdr:colOff>260350</xdr:colOff>
      <xdr:row>227</xdr:row>
      <xdr:rowOff>447675</xdr:rowOff>
    </xdr:to>
    <xdr:pic>
      <xdr:nvPicPr>
        <xdr:cNvPr id="5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8260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227</xdr:row>
      <xdr:rowOff>231775</xdr:rowOff>
    </xdr:from>
    <xdr:to>
      <xdr:col>3</xdr:col>
      <xdr:colOff>539750</xdr:colOff>
      <xdr:row>227</xdr:row>
      <xdr:rowOff>450850</xdr:rowOff>
    </xdr:to>
    <xdr:pic>
      <xdr:nvPicPr>
        <xdr:cNvPr id="5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82606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227</xdr:row>
      <xdr:rowOff>228600</xdr:rowOff>
    </xdr:from>
    <xdr:to>
      <xdr:col>10</xdr:col>
      <xdr:colOff>260350</xdr:colOff>
      <xdr:row>227</xdr:row>
      <xdr:rowOff>447675</xdr:rowOff>
    </xdr:to>
    <xdr:pic>
      <xdr:nvPicPr>
        <xdr:cNvPr id="5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8260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227</xdr:row>
      <xdr:rowOff>231775</xdr:rowOff>
    </xdr:from>
    <xdr:to>
      <xdr:col>10</xdr:col>
      <xdr:colOff>539750</xdr:colOff>
      <xdr:row>227</xdr:row>
      <xdr:rowOff>450850</xdr:rowOff>
    </xdr:to>
    <xdr:pic>
      <xdr:nvPicPr>
        <xdr:cNvPr id="5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82606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227</xdr:row>
      <xdr:rowOff>228600</xdr:rowOff>
    </xdr:from>
    <xdr:to>
      <xdr:col>3</xdr:col>
      <xdr:colOff>260350</xdr:colOff>
      <xdr:row>227</xdr:row>
      <xdr:rowOff>447675</xdr:rowOff>
    </xdr:to>
    <xdr:pic>
      <xdr:nvPicPr>
        <xdr:cNvPr id="5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8260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227</xdr:row>
      <xdr:rowOff>231775</xdr:rowOff>
    </xdr:from>
    <xdr:to>
      <xdr:col>3</xdr:col>
      <xdr:colOff>539750</xdr:colOff>
      <xdr:row>227</xdr:row>
      <xdr:rowOff>450850</xdr:rowOff>
    </xdr:to>
    <xdr:pic>
      <xdr:nvPicPr>
        <xdr:cNvPr id="5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82606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227</xdr:row>
      <xdr:rowOff>228600</xdr:rowOff>
    </xdr:from>
    <xdr:to>
      <xdr:col>10</xdr:col>
      <xdr:colOff>260350</xdr:colOff>
      <xdr:row>227</xdr:row>
      <xdr:rowOff>447675</xdr:rowOff>
    </xdr:to>
    <xdr:pic>
      <xdr:nvPicPr>
        <xdr:cNvPr id="5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8260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227</xdr:row>
      <xdr:rowOff>231775</xdr:rowOff>
    </xdr:from>
    <xdr:to>
      <xdr:col>10</xdr:col>
      <xdr:colOff>539750</xdr:colOff>
      <xdr:row>227</xdr:row>
      <xdr:rowOff>450850</xdr:rowOff>
    </xdr:to>
    <xdr:pic>
      <xdr:nvPicPr>
        <xdr:cNvPr id="5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826069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231</xdr:row>
      <xdr:rowOff>228600</xdr:rowOff>
    </xdr:from>
    <xdr:to>
      <xdr:col>3</xdr:col>
      <xdr:colOff>260350</xdr:colOff>
      <xdr:row>231</xdr:row>
      <xdr:rowOff>447675</xdr:rowOff>
    </xdr:to>
    <xdr:pic>
      <xdr:nvPicPr>
        <xdr:cNvPr id="5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8617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231</xdr:row>
      <xdr:rowOff>231775</xdr:rowOff>
    </xdr:from>
    <xdr:to>
      <xdr:col>3</xdr:col>
      <xdr:colOff>539750</xdr:colOff>
      <xdr:row>231</xdr:row>
      <xdr:rowOff>450850</xdr:rowOff>
    </xdr:to>
    <xdr:pic>
      <xdr:nvPicPr>
        <xdr:cNvPr id="6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8617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231</xdr:row>
      <xdr:rowOff>228600</xdr:rowOff>
    </xdr:from>
    <xdr:to>
      <xdr:col>10</xdr:col>
      <xdr:colOff>260350</xdr:colOff>
      <xdr:row>231</xdr:row>
      <xdr:rowOff>447675</xdr:rowOff>
    </xdr:to>
    <xdr:pic>
      <xdr:nvPicPr>
        <xdr:cNvPr id="6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8617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231</xdr:row>
      <xdr:rowOff>231775</xdr:rowOff>
    </xdr:from>
    <xdr:to>
      <xdr:col>10</xdr:col>
      <xdr:colOff>539750</xdr:colOff>
      <xdr:row>231</xdr:row>
      <xdr:rowOff>450850</xdr:rowOff>
    </xdr:to>
    <xdr:pic>
      <xdr:nvPicPr>
        <xdr:cNvPr id="6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8617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231</xdr:row>
      <xdr:rowOff>228600</xdr:rowOff>
    </xdr:from>
    <xdr:to>
      <xdr:col>3</xdr:col>
      <xdr:colOff>260350</xdr:colOff>
      <xdr:row>231</xdr:row>
      <xdr:rowOff>447675</xdr:rowOff>
    </xdr:to>
    <xdr:pic>
      <xdr:nvPicPr>
        <xdr:cNvPr id="6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8617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231</xdr:row>
      <xdr:rowOff>231775</xdr:rowOff>
    </xdr:from>
    <xdr:to>
      <xdr:col>3</xdr:col>
      <xdr:colOff>539750</xdr:colOff>
      <xdr:row>231</xdr:row>
      <xdr:rowOff>450850</xdr:rowOff>
    </xdr:to>
    <xdr:pic>
      <xdr:nvPicPr>
        <xdr:cNvPr id="6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8617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231</xdr:row>
      <xdr:rowOff>228600</xdr:rowOff>
    </xdr:from>
    <xdr:to>
      <xdr:col>3</xdr:col>
      <xdr:colOff>260350</xdr:colOff>
      <xdr:row>231</xdr:row>
      <xdr:rowOff>447675</xdr:rowOff>
    </xdr:to>
    <xdr:pic>
      <xdr:nvPicPr>
        <xdr:cNvPr id="6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8617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231</xdr:row>
      <xdr:rowOff>231775</xdr:rowOff>
    </xdr:from>
    <xdr:to>
      <xdr:col>3</xdr:col>
      <xdr:colOff>539750</xdr:colOff>
      <xdr:row>231</xdr:row>
      <xdr:rowOff>450850</xdr:rowOff>
    </xdr:to>
    <xdr:pic>
      <xdr:nvPicPr>
        <xdr:cNvPr id="6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8617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231</xdr:row>
      <xdr:rowOff>228600</xdr:rowOff>
    </xdr:from>
    <xdr:to>
      <xdr:col>10</xdr:col>
      <xdr:colOff>260350</xdr:colOff>
      <xdr:row>231</xdr:row>
      <xdr:rowOff>447675</xdr:rowOff>
    </xdr:to>
    <xdr:pic>
      <xdr:nvPicPr>
        <xdr:cNvPr id="6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8617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231</xdr:row>
      <xdr:rowOff>231775</xdr:rowOff>
    </xdr:from>
    <xdr:to>
      <xdr:col>10</xdr:col>
      <xdr:colOff>539750</xdr:colOff>
      <xdr:row>231</xdr:row>
      <xdr:rowOff>450850</xdr:rowOff>
    </xdr:to>
    <xdr:pic>
      <xdr:nvPicPr>
        <xdr:cNvPr id="6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8617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231</xdr:row>
      <xdr:rowOff>228600</xdr:rowOff>
    </xdr:from>
    <xdr:to>
      <xdr:col>3</xdr:col>
      <xdr:colOff>260350</xdr:colOff>
      <xdr:row>231</xdr:row>
      <xdr:rowOff>447675</xdr:rowOff>
    </xdr:to>
    <xdr:pic>
      <xdr:nvPicPr>
        <xdr:cNvPr id="6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8617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231</xdr:row>
      <xdr:rowOff>231775</xdr:rowOff>
    </xdr:from>
    <xdr:to>
      <xdr:col>3</xdr:col>
      <xdr:colOff>539750</xdr:colOff>
      <xdr:row>231</xdr:row>
      <xdr:rowOff>450850</xdr:rowOff>
    </xdr:to>
    <xdr:pic>
      <xdr:nvPicPr>
        <xdr:cNvPr id="6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8617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231</xdr:row>
      <xdr:rowOff>228600</xdr:rowOff>
    </xdr:from>
    <xdr:to>
      <xdr:col>10</xdr:col>
      <xdr:colOff>260350</xdr:colOff>
      <xdr:row>231</xdr:row>
      <xdr:rowOff>447675</xdr:rowOff>
    </xdr:to>
    <xdr:pic>
      <xdr:nvPicPr>
        <xdr:cNvPr id="6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18617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231</xdr:row>
      <xdr:rowOff>231775</xdr:rowOff>
    </xdr:from>
    <xdr:to>
      <xdr:col>10</xdr:col>
      <xdr:colOff>539750</xdr:colOff>
      <xdr:row>231</xdr:row>
      <xdr:rowOff>450850</xdr:rowOff>
    </xdr:to>
    <xdr:pic>
      <xdr:nvPicPr>
        <xdr:cNvPr id="6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1861788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247</xdr:row>
      <xdr:rowOff>228600</xdr:rowOff>
    </xdr:from>
    <xdr:to>
      <xdr:col>3</xdr:col>
      <xdr:colOff>260350</xdr:colOff>
      <xdr:row>247</xdr:row>
      <xdr:rowOff>447675</xdr:rowOff>
    </xdr:to>
    <xdr:pic>
      <xdr:nvPicPr>
        <xdr:cNvPr id="6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0095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247</xdr:row>
      <xdr:rowOff>231775</xdr:rowOff>
    </xdr:from>
    <xdr:to>
      <xdr:col>3</xdr:col>
      <xdr:colOff>539750</xdr:colOff>
      <xdr:row>247</xdr:row>
      <xdr:rowOff>450850</xdr:rowOff>
    </xdr:to>
    <xdr:pic>
      <xdr:nvPicPr>
        <xdr:cNvPr id="6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00961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247</xdr:row>
      <xdr:rowOff>228600</xdr:rowOff>
    </xdr:from>
    <xdr:to>
      <xdr:col>10</xdr:col>
      <xdr:colOff>260350</xdr:colOff>
      <xdr:row>247</xdr:row>
      <xdr:rowOff>447675</xdr:rowOff>
    </xdr:to>
    <xdr:pic>
      <xdr:nvPicPr>
        <xdr:cNvPr id="6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0095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247</xdr:row>
      <xdr:rowOff>231775</xdr:rowOff>
    </xdr:from>
    <xdr:to>
      <xdr:col>10</xdr:col>
      <xdr:colOff>539750</xdr:colOff>
      <xdr:row>247</xdr:row>
      <xdr:rowOff>450850</xdr:rowOff>
    </xdr:to>
    <xdr:pic>
      <xdr:nvPicPr>
        <xdr:cNvPr id="6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00961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247</xdr:row>
      <xdr:rowOff>228600</xdr:rowOff>
    </xdr:from>
    <xdr:to>
      <xdr:col>3</xdr:col>
      <xdr:colOff>260350</xdr:colOff>
      <xdr:row>247</xdr:row>
      <xdr:rowOff>447675</xdr:rowOff>
    </xdr:to>
    <xdr:pic>
      <xdr:nvPicPr>
        <xdr:cNvPr id="6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0095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247</xdr:row>
      <xdr:rowOff>231775</xdr:rowOff>
    </xdr:from>
    <xdr:to>
      <xdr:col>3</xdr:col>
      <xdr:colOff>539750</xdr:colOff>
      <xdr:row>247</xdr:row>
      <xdr:rowOff>450850</xdr:rowOff>
    </xdr:to>
    <xdr:pic>
      <xdr:nvPicPr>
        <xdr:cNvPr id="6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00961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247</xdr:row>
      <xdr:rowOff>228600</xdr:rowOff>
    </xdr:from>
    <xdr:to>
      <xdr:col>3</xdr:col>
      <xdr:colOff>260350</xdr:colOff>
      <xdr:row>247</xdr:row>
      <xdr:rowOff>447675</xdr:rowOff>
    </xdr:to>
    <xdr:pic>
      <xdr:nvPicPr>
        <xdr:cNvPr id="6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0095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247</xdr:row>
      <xdr:rowOff>231775</xdr:rowOff>
    </xdr:from>
    <xdr:to>
      <xdr:col>3</xdr:col>
      <xdr:colOff>539750</xdr:colOff>
      <xdr:row>247</xdr:row>
      <xdr:rowOff>450850</xdr:rowOff>
    </xdr:to>
    <xdr:pic>
      <xdr:nvPicPr>
        <xdr:cNvPr id="6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00961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247</xdr:row>
      <xdr:rowOff>228600</xdr:rowOff>
    </xdr:from>
    <xdr:to>
      <xdr:col>10</xdr:col>
      <xdr:colOff>260350</xdr:colOff>
      <xdr:row>247</xdr:row>
      <xdr:rowOff>447675</xdr:rowOff>
    </xdr:to>
    <xdr:pic>
      <xdr:nvPicPr>
        <xdr:cNvPr id="6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0095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247</xdr:row>
      <xdr:rowOff>231775</xdr:rowOff>
    </xdr:from>
    <xdr:to>
      <xdr:col>10</xdr:col>
      <xdr:colOff>539750</xdr:colOff>
      <xdr:row>247</xdr:row>
      <xdr:rowOff>450850</xdr:rowOff>
    </xdr:to>
    <xdr:pic>
      <xdr:nvPicPr>
        <xdr:cNvPr id="6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00961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247</xdr:row>
      <xdr:rowOff>228600</xdr:rowOff>
    </xdr:from>
    <xdr:to>
      <xdr:col>3</xdr:col>
      <xdr:colOff>260350</xdr:colOff>
      <xdr:row>247</xdr:row>
      <xdr:rowOff>447675</xdr:rowOff>
    </xdr:to>
    <xdr:pic>
      <xdr:nvPicPr>
        <xdr:cNvPr id="6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0095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247</xdr:row>
      <xdr:rowOff>231775</xdr:rowOff>
    </xdr:from>
    <xdr:to>
      <xdr:col>3</xdr:col>
      <xdr:colOff>539750</xdr:colOff>
      <xdr:row>247</xdr:row>
      <xdr:rowOff>450850</xdr:rowOff>
    </xdr:to>
    <xdr:pic>
      <xdr:nvPicPr>
        <xdr:cNvPr id="6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00961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247</xdr:row>
      <xdr:rowOff>228600</xdr:rowOff>
    </xdr:from>
    <xdr:to>
      <xdr:col>10</xdr:col>
      <xdr:colOff>260350</xdr:colOff>
      <xdr:row>247</xdr:row>
      <xdr:rowOff>447675</xdr:rowOff>
    </xdr:to>
    <xdr:pic>
      <xdr:nvPicPr>
        <xdr:cNvPr id="6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0095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247</xdr:row>
      <xdr:rowOff>231775</xdr:rowOff>
    </xdr:from>
    <xdr:to>
      <xdr:col>10</xdr:col>
      <xdr:colOff>539750</xdr:colOff>
      <xdr:row>247</xdr:row>
      <xdr:rowOff>450850</xdr:rowOff>
    </xdr:to>
    <xdr:pic>
      <xdr:nvPicPr>
        <xdr:cNvPr id="6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009616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260</xdr:row>
      <xdr:rowOff>228600</xdr:rowOff>
    </xdr:from>
    <xdr:to>
      <xdr:col>3</xdr:col>
      <xdr:colOff>260350</xdr:colOff>
      <xdr:row>260</xdr:row>
      <xdr:rowOff>447675</xdr:rowOff>
    </xdr:to>
    <xdr:pic>
      <xdr:nvPicPr>
        <xdr:cNvPr id="6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1318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260</xdr:row>
      <xdr:rowOff>231775</xdr:rowOff>
    </xdr:from>
    <xdr:to>
      <xdr:col>3</xdr:col>
      <xdr:colOff>539750</xdr:colOff>
      <xdr:row>260</xdr:row>
      <xdr:rowOff>450850</xdr:rowOff>
    </xdr:to>
    <xdr:pic>
      <xdr:nvPicPr>
        <xdr:cNvPr id="6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131917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260</xdr:row>
      <xdr:rowOff>228600</xdr:rowOff>
    </xdr:from>
    <xdr:to>
      <xdr:col>10</xdr:col>
      <xdr:colOff>260350</xdr:colOff>
      <xdr:row>260</xdr:row>
      <xdr:rowOff>447675</xdr:rowOff>
    </xdr:to>
    <xdr:pic>
      <xdr:nvPicPr>
        <xdr:cNvPr id="6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1318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260</xdr:row>
      <xdr:rowOff>231775</xdr:rowOff>
    </xdr:from>
    <xdr:to>
      <xdr:col>10</xdr:col>
      <xdr:colOff>539750</xdr:colOff>
      <xdr:row>260</xdr:row>
      <xdr:rowOff>450850</xdr:rowOff>
    </xdr:to>
    <xdr:pic>
      <xdr:nvPicPr>
        <xdr:cNvPr id="6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131917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260</xdr:row>
      <xdr:rowOff>228600</xdr:rowOff>
    </xdr:from>
    <xdr:to>
      <xdr:col>3</xdr:col>
      <xdr:colOff>260350</xdr:colOff>
      <xdr:row>260</xdr:row>
      <xdr:rowOff>447675</xdr:rowOff>
    </xdr:to>
    <xdr:pic>
      <xdr:nvPicPr>
        <xdr:cNvPr id="6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1318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260</xdr:row>
      <xdr:rowOff>231775</xdr:rowOff>
    </xdr:from>
    <xdr:to>
      <xdr:col>3</xdr:col>
      <xdr:colOff>539750</xdr:colOff>
      <xdr:row>260</xdr:row>
      <xdr:rowOff>450850</xdr:rowOff>
    </xdr:to>
    <xdr:pic>
      <xdr:nvPicPr>
        <xdr:cNvPr id="6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131917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260</xdr:row>
      <xdr:rowOff>228600</xdr:rowOff>
    </xdr:from>
    <xdr:to>
      <xdr:col>3</xdr:col>
      <xdr:colOff>260350</xdr:colOff>
      <xdr:row>260</xdr:row>
      <xdr:rowOff>447675</xdr:rowOff>
    </xdr:to>
    <xdr:pic>
      <xdr:nvPicPr>
        <xdr:cNvPr id="6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1318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260</xdr:row>
      <xdr:rowOff>231775</xdr:rowOff>
    </xdr:from>
    <xdr:to>
      <xdr:col>3</xdr:col>
      <xdr:colOff>539750</xdr:colOff>
      <xdr:row>260</xdr:row>
      <xdr:rowOff>450850</xdr:rowOff>
    </xdr:to>
    <xdr:pic>
      <xdr:nvPicPr>
        <xdr:cNvPr id="6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131917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260</xdr:row>
      <xdr:rowOff>228600</xdr:rowOff>
    </xdr:from>
    <xdr:to>
      <xdr:col>10</xdr:col>
      <xdr:colOff>260350</xdr:colOff>
      <xdr:row>260</xdr:row>
      <xdr:rowOff>447675</xdr:rowOff>
    </xdr:to>
    <xdr:pic>
      <xdr:nvPicPr>
        <xdr:cNvPr id="6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1318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260</xdr:row>
      <xdr:rowOff>231775</xdr:rowOff>
    </xdr:from>
    <xdr:to>
      <xdr:col>10</xdr:col>
      <xdr:colOff>539750</xdr:colOff>
      <xdr:row>260</xdr:row>
      <xdr:rowOff>450850</xdr:rowOff>
    </xdr:to>
    <xdr:pic>
      <xdr:nvPicPr>
        <xdr:cNvPr id="6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131917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260</xdr:row>
      <xdr:rowOff>228600</xdr:rowOff>
    </xdr:from>
    <xdr:to>
      <xdr:col>3</xdr:col>
      <xdr:colOff>260350</xdr:colOff>
      <xdr:row>260</xdr:row>
      <xdr:rowOff>447675</xdr:rowOff>
    </xdr:to>
    <xdr:pic>
      <xdr:nvPicPr>
        <xdr:cNvPr id="6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1318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260</xdr:row>
      <xdr:rowOff>231775</xdr:rowOff>
    </xdr:from>
    <xdr:to>
      <xdr:col>3</xdr:col>
      <xdr:colOff>539750</xdr:colOff>
      <xdr:row>260</xdr:row>
      <xdr:rowOff>450850</xdr:rowOff>
    </xdr:to>
    <xdr:pic>
      <xdr:nvPicPr>
        <xdr:cNvPr id="6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131917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260</xdr:row>
      <xdr:rowOff>228600</xdr:rowOff>
    </xdr:from>
    <xdr:to>
      <xdr:col>10</xdr:col>
      <xdr:colOff>260350</xdr:colOff>
      <xdr:row>260</xdr:row>
      <xdr:rowOff>447675</xdr:rowOff>
    </xdr:to>
    <xdr:pic>
      <xdr:nvPicPr>
        <xdr:cNvPr id="6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1318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260</xdr:row>
      <xdr:rowOff>231775</xdr:rowOff>
    </xdr:from>
    <xdr:to>
      <xdr:col>10</xdr:col>
      <xdr:colOff>539750</xdr:colOff>
      <xdr:row>260</xdr:row>
      <xdr:rowOff>450850</xdr:rowOff>
    </xdr:to>
    <xdr:pic>
      <xdr:nvPicPr>
        <xdr:cNvPr id="6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131917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264</xdr:row>
      <xdr:rowOff>228600</xdr:rowOff>
    </xdr:from>
    <xdr:to>
      <xdr:col>3</xdr:col>
      <xdr:colOff>260350</xdr:colOff>
      <xdr:row>264</xdr:row>
      <xdr:rowOff>447675</xdr:rowOff>
    </xdr:to>
    <xdr:pic>
      <xdr:nvPicPr>
        <xdr:cNvPr id="6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1675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264</xdr:row>
      <xdr:rowOff>231775</xdr:rowOff>
    </xdr:from>
    <xdr:to>
      <xdr:col>3</xdr:col>
      <xdr:colOff>539750</xdr:colOff>
      <xdr:row>264</xdr:row>
      <xdr:rowOff>450850</xdr:rowOff>
    </xdr:to>
    <xdr:pic>
      <xdr:nvPicPr>
        <xdr:cNvPr id="6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16754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264</xdr:row>
      <xdr:rowOff>228600</xdr:rowOff>
    </xdr:from>
    <xdr:to>
      <xdr:col>10</xdr:col>
      <xdr:colOff>260350</xdr:colOff>
      <xdr:row>264</xdr:row>
      <xdr:rowOff>447675</xdr:rowOff>
    </xdr:to>
    <xdr:pic>
      <xdr:nvPicPr>
        <xdr:cNvPr id="6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1675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264</xdr:row>
      <xdr:rowOff>231775</xdr:rowOff>
    </xdr:from>
    <xdr:to>
      <xdr:col>10</xdr:col>
      <xdr:colOff>539750</xdr:colOff>
      <xdr:row>264</xdr:row>
      <xdr:rowOff>450850</xdr:rowOff>
    </xdr:to>
    <xdr:pic>
      <xdr:nvPicPr>
        <xdr:cNvPr id="6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16754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264</xdr:row>
      <xdr:rowOff>228600</xdr:rowOff>
    </xdr:from>
    <xdr:to>
      <xdr:col>3</xdr:col>
      <xdr:colOff>260350</xdr:colOff>
      <xdr:row>264</xdr:row>
      <xdr:rowOff>447675</xdr:rowOff>
    </xdr:to>
    <xdr:pic>
      <xdr:nvPicPr>
        <xdr:cNvPr id="6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1675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264</xdr:row>
      <xdr:rowOff>231775</xdr:rowOff>
    </xdr:from>
    <xdr:to>
      <xdr:col>3</xdr:col>
      <xdr:colOff>539750</xdr:colOff>
      <xdr:row>264</xdr:row>
      <xdr:rowOff>450850</xdr:rowOff>
    </xdr:to>
    <xdr:pic>
      <xdr:nvPicPr>
        <xdr:cNvPr id="6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16754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264</xdr:row>
      <xdr:rowOff>228600</xdr:rowOff>
    </xdr:from>
    <xdr:to>
      <xdr:col>3</xdr:col>
      <xdr:colOff>260350</xdr:colOff>
      <xdr:row>264</xdr:row>
      <xdr:rowOff>447675</xdr:rowOff>
    </xdr:to>
    <xdr:pic>
      <xdr:nvPicPr>
        <xdr:cNvPr id="6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1675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264</xdr:row>
      <xdr:rowOff>231775</xdr:rowOff>
    </xdr:from>
    <xdr:to>
      <xdr:col>3</xdr:col>
      <xdr:colOff>539750</xdr:colOff>
      <xdr:row>264</xdr:row>
      <xdr:rowOff>450850</xdr:rowOff>
    </xdr:to>
    <xdr:pic>
      <xdr:nvPicPr>
        <xdr:cNvPr id="6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16754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264</xdr:row>
      <xdr:rowOff>228600</xdr:rowOff>
    </xdr:from>
    <xdr:to>
      <xdr:col>10</xdr:col>
      <xdr:colOff>260350</xdr:colOff>
      <xdr:row>264</xdr:row>
      <xdr:rowOff>447675</xdr:rowOff>
    </xdr:to>
    <xdr:pic>
      <xdr:nvPicPr>
        <xdr:cNvPr id="6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1675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264</xdr:row>
      <xdr:rowOff>231775</xdr:rowOff>
    </xdr:from>
    <xdr:to>
      <xdr:col>10</xdr:col>
      <xdr:colOff>539750</xdr:colOff>
      <xdr:row>264</xdr:row>
      <xdr:rowOff>450850</xdr:rowOff>
    </xdr:to>
    <xdr:pic>
      <xdr:nvPicPr>
        <xdr:cNvPr id="6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16754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264</xdr:row>
      <xdr:rowOff>228600</xdr:rowOff>
    </xdr:from>
    <xdr:to>
      <xdr:col>3</xdr:col>
      <xdr:colOff>260350</xdr:colOff>
      <xdr:row>264</xdr:row>
      <xdr:rowOff>447675</xdr:rowOff>
    </xdr:to>
    <xdr:pic>
      <xdr:nvPicPr>
        <xdr:cNvPr id="6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1675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264</xdr:row>
      <xdr:rowOff>231775</xdr:rowOff>
    </xdr:from>
    <xdr:to>
      <xdr:col>3</xdr:col>
      <xdr:colOff>539750</xdr:colOff>
      <xdr:row>264</xdr:row>
      <xdr:rowOff>450850</xdr:rowOff>
    </xdr:to>
    <xdr:pic>
      <xdr:nvPicPr>
        <xdr:cNvPr id="6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16754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264</xdr:row>
      <xdr:rowOff>228600</xdr:rowOff>
    </xdr:from>
    <xdr:to>
      <xdr:col>10</xdr:col>
      <xdr:colOff>260350</xdr:colOff>
      <xdr:row>264</xdr:row>
      <xdr:rowOff>447675</xdr:rowOff>
    </xdr:to>
    <xdr:pic>
      <xdr:nvPicPr>
        <xdr:cNvPr id="6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1675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264</xdr:row>
      <xdr:rowOff>231775</xdr:rowOff>
    </xdr:from>
    <xdr:to>
      <xdr:col>10</xdr:col>
      <xdr:colOff>539750</xdr:colOff>
      <xdr:row>264</xdr:row>
      <xdr:rowOff>450850</xdr:rowOff>
    </xdr:to>
    <xdr:pic>
      <xdr:nvPicPr>
        <xdr:cNvPr id="6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16754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268</xdr:row>
      <xdr:rowOff>228600</xdr:rowOff>
    </xdr:from>
    <xdr:to>
      <xdr:col>3</xdr:col>
      <xdr:colOff>260350</xdr:colOff>
      <xdr:row>268</xdr:row>
      <xdr:rowOff>447675</xdr:rowOff>
    </xdr:to>
    <xdr:pic>
      <xdr:nvPicPr>
        <xdr:cNvPr id="6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2010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268</xdr:row>
      <xdr:rowOff>231775</xdr:rowOff>
    </xdr:from>
    <xdr:to>
      <xdr:col>3</xdr:col>
      <xdr:colOff>539750</xdr:colOff>
      <xdr:row>268</xdr:row>
      <xdr:rowOff>450850</xdr:rowOff>
    </xdr:to>
    <xdr:pic>
      <xdr:nvPicPr>
        <xdr:cNvPr id="6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201068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268</xdr:row>
      <xdr:rowOff>228600</xdr:rowOff>
    </xdr:from>
    <xdr:to>
      <xdr:col>10</xdr:col>
      <xdr:colOff>260350</xdr:colOff>
      <xdr:row>268</xdr:row>
      <xdr:rowOff>447675</xdr:rowOff>
    </xdr:to>
    <xdr:pic>
      <xdr:nvPicPr>
        <xdr:cNvPr id="6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2010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268</xdr:row>
      <xdr:rowOff>231775</xdr:rowOff>
    </xdr:from>
    <xdr:to>
      <xdr:col>10</xdr:col>
      <xdr:colOff>539750</xdr:colOff>
      <xdr:row>268</xdr:row>
      <xdr:rowOff>450850</xdr:rowOff>
    </xdr:to>
    <xdr:pic>
      <xdr:nvPicPr>
        <xdr:cNvPr id="6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201068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268</xdr:row>
      <xdr:rowOff>228600</xdr:rowOff>
    </xdr:from>
    <xdr:to>
      <xdr:col>3</xdr:col>
      <xdr:colOff>260350</xdr:colOff>
      <xdr:row>268</xdr:row>
      <xdr:rowOff>447675</xdr:rowOff>
    </xdr:to>
    <xdr:pic>
      <xdr:nvPicPr>
        <xdr:cNvPr id="6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2010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268</xdr:row>
      <xdr:rowOff>231775</xdr:rowOff>
    </xdr:from>
    <xdr:to>
      <xdr:col>3</xdr:col>
      <xdr:colOff>539750</xdr:colOff>
      <xdr:row>268</xdr:row>
      <xdr:rowOff>450850</xdr:rowOff>
    </xdr:to>
    <xdr:pic>
      <xdr:nvPicPr>
        <xdr:cNvPr id="6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201068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268</xdr:row>
      <xdr:rowOff>228600</xdr:rowOff>
    </xdr:from>
    <xdr:to>
      <xdr:col>3</xdr:col>
      <xdr:colOff>260350</xdr:colOff>
      <xdr:row>268</xdr:row>
      <xdr:rowOff>447675</xdr:rowOff>
    </xdr:to>
    <xdr:pic>
      <xdr:nvPicPr>
        <xdr:cNvPr id="6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2010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268</xdr:row>
      <xdr:rowOff>231775</xdr:rowOff>
    </xdr:from>
    <xdr:to>
      <xdr:col>3</xdr:col>
      <xdr:colOff>539750</xdr:colOff>
      <xdr:row>268</xdr:row>
      <xdr:rowOff>450850</xdr:rowOff>
    </xdr:to>
    <xdr:pic>
      <xdr:nvPicPr>
        <xdr:cNvPr id="6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201068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268</xdr:row>
      <xdr:rowOff>228600</xdr:rowOff>
    </xdr:from>
    <xdr:to>
      <xdr:col>10</xdr:col>
      <xdr:colOff>260350</xdr:colOff>
      <xdr:row>268</xdr:row>
      <xdr:rowOff>447675</xdr:rowOff>
    </xdr:to>
    <xdr:pic>
      <xdr:nvPicPr>
        <xdr:cNvPr id="6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2010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268</xdr:row>
      <xdr:rowOff>231775</xdr:rowOff>
    </xdr:from>
    <xdr:to>
      <xdr:col>10</xdr:col>
      <xdr:colOff>539750</xdr:colOff>
      <xdr:row>268</xdr:row>
      <xdr:rowOff>450850</xdr:rowOff>
    </xdr:to>
    <xdr:pic>
      <xdr:nvPicPr>
        <xdr:cNvPr id="6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201068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268</xdr:row>
      <xdr:rowOff>228600</xdr:rowOff>
    </xdr:from>
    <xdr:to>
      <xdr:col>3</xdr:col>
      <xdr:colOff>260350</xdr:colOff>
      <xdr:row>268</xdr:row>
      <xdr:rowOff>447675</xdr:rowOff>
    </xdr:to>
    <xdr:pic>
      <xdr:nvPicPr>
        <xdr:cNvPr id="6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2010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268</xdr:row>
      <xdr:rowOff>231775</xdr:rowOff>
    </xdr:from>
    <xdr:to>
      <xdr:col>3</xdr:col>
      <xdr:colOff>539750</xdr:colOff>
      <xdr:row>268</xdr:row>
      <xdr:rowOff>450850</xdr:rowOff>
    </xdr:to>
    <xdr:pic>
      <xdr:nvPicPr>
        <xdr:cNvPr id="6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201068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268</xdr:row>
      <xdr:rowOff>228600</xdr:rowOff>
    </xdr:from>
    <xdr:to>
      <xdr:col>10</xdr:col>
      <xdr:colOff>260350</xdr:colOff>
      <xdr:row>268</xdr:row>
      <xdr:rowOff>447675</xdr:rowOff>
    </xdr:to>
    <xdr:pic>
      <xdr:nvPicPr>
        <xdr:cNvPr id="6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2010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268</xdr:row>
      <xdr:rowOff>231775</xdr:rowOff>
    </xdr:from>
    <xdr:to>
      <xdr:col>10</xdr:col>
      <xdr:colOff>539750</xdr:colOff>
      <xdr:row>268</xdr:row>
      <xdr:rowOff>450850</xdr:rowOff>
    </xdr:to>
    <xdr:pic>
      <xdr:nvPicPr>
        <xdr:cNvPr id="6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201068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272</xdr:row>
      <xdr:rowOff>228600</xdr:rowOff>
    </xdr:from>
    <xdr:to>
      <xdr:col>3</xdr:col>
      <xdr:colOff>260350</xdr:colOff>
      <xdr:row>272</xdr:row>
      <xdr:rowOff>447675</xdr:rowOff>
    </xdr:to>
    <xdr:pic>
      <xdr:nvPicPr>
        <xdr:cNvPr id="6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2383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272</xdr:row>
      <xdr:rowOff>231775</xdr:rowOff>
    </xdr:from>
    <xdr:to>
      <xdr:col>3</xdr:col>
      <xdr:colOff>539750</xdr:colOff>
      <xdr:row>272</xdr:row>
      <xdr:rowOff>450850</xdr:rowOff>
    </xdr:to>
    <xdr:pic>
      <xdr:nvPicPr>
        <xdr:cNvPr id="6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238406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272</xdr:row>
      <xdr:rowOff>228600</xdr:rowOff>
    </xdr:from>
    <xdr:to>
      <xdr:col>10</xdr:col>
      <xdr:colOff>260350</xdr:colOff>
      <xdr:row>272</xdr:row>
      <xdr:rowOff>447675</xdr:rowOff>
    </xdr:to>
    <xdr:pic>
      <xdr:nvPicPr>
        <xdr:cNvPr id="6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2383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272</xdr:row>
      <xdr:rowOff>231775</xdr:rowOff>
    </xdr:from>
    <xdr:to>
      <xdr:col>10</xdr:col>
      <xdr:colOff>539750</xdr:colOff>
      <xdr:row>272</xdr:row>
      <xdr:rowOff>450850</xdr:rowOff>
    </xdr:to>
    <xdr:pic>
      <xdr:nvPicPr>
        <xdr:cNvPr id="6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238406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272</xdr:row>
      <xdr:rowOff>228600</xdr:rowOff>
    </xdr:from>
    <xdr:to>
      <xdr:col>3</xdr:col>
      <xdr:colOff>260350</xdr:colOff>
      <xdr:row>272</xdr:row>
      <xdr:rowOff>447675</xdr:rowOff>
    </xdr:to>
    <xdr:pic>
      <xdr:nvPicPr>
        <xdr:cNvPr id="6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2383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272</xdr:row>
      <xdr:rowOff>231775</xdr:rowOff>
    </xdr:from>
    <xdr:to>
      <xdr:col>3</xdr:col>
      <xdr:colOff>539750</xdr:colOff>
      <xdr:row>272</xdr:row>
      <xdr:rowOff>450850</xdr:rowOff>
    </xdr:to>
    <xdr:pic>
      <xdr:nvPicPr>
        <xdr:cNvPr id="6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238406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272</xdr:row>
      <xdr:rowOff>228600</xdr:rowOff>
    </xdr:from>
    <xdr:to>
      <xdr:col>3</xdr:col>
      <xdr:colOff>260350</xdr:colOff>
      <xdr:row>272</xdr:row>
      <xdr:rowOff>447675</xdr:rowOff>
    </xdr:to>
    <xdr:pic>
      <xdr:nvPicPr>
        <xdr:cNvPr id="6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2383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272</xdr:row>
      <xdr:rowOff>231775</xdr:rowOff>
    </xdr:from>
    <xdr:to>
      <xdr:col>3</xdr:col>
      <xdr:colOff>539750</xdr:colOff>
      <xdr:row>272</xdr:row>
      <xdr:rowOff>450850</xdr:rowOff>
    </xdr:to>
    <xdr:pic>
      <xdr:nvPicPr>
        <xdr:cNvPr id="6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238406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272</xdr:row>
      <xdr:rowOff>228600</xdr:rowOff>
    </xdr:from>
    <xdr:to>
      <xdr:col>10</xdr:col>
      <xdr:colOff>260350</xdr:colOff>
      <xdr:row>272</xdr:row>
      <xdr:rowOff>447675</xdr:rowOff>
    </xdr:to>
    <xdr:pic>
      <xdr:nvPicPr>
        <xdr:cNvPr id="6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2383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272</xdr:row>
      <xdr:rowOff>231775</xdr:rowOff>
    </xdr:from>
    <xdr:to>
      <xdr:col>10</xdr:col>
      <xdr:colOff>539750</xdr:colOff>
      <xdr:row>272</xdr:row>
      <xdr:rowOff>450850</xdr:rowOff>
    </xdr:to>
    <xdr:pic>
      <xdr:nvPicPr>
        <xdr:cNvPr id="6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238406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272</xdr:row>
      <xdr:rowOff>228600</xdr:rowOff>
    </xdr:from>
    <xdr:to>
      <xdr:col>3</xdr:col>
      <xdr:colOff>260350</xdr:colOff>
      <xdr:row>272</xdr:row>
      <xdr:rowOff>447675</xdr:rowOff>
    </xdr:to>
    <xdr:pic>
      <xdr:nvPicPr>
        <xdr:cNvPr id="6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2383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272</xdr:row>
      <xdr:rowOff>231775</xdr:rowOff>
    </xdr:from>
    <xdr:to>
      <xdr:col>3</xdr:col>
      <xdr:colOff>539750</xdr:colOff>
      <xdr:row>272</xdr:row>
      <xdr:rowOff>450850</xdr:rowOff>
    </xdr:to>
    <xdr:pic>
      <xdr:nvPicPr>
        <xdr:cNvPr id="6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238406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272</xdr:row>
      <xdr:rowOff>228600</xdr:rowOff>
    </xdr:from>
    <xdr:to>
      <xdr:col>10</xdr:col>
      <xdr:colOff>260350</xdr:colOff>
      <xdr:row>272</xdr:row>
      <xdr:rowOff>447675</xdr:rowOff>
    </xdr:to>
    <xdr:pic>
      <xdr:nvPicPr>
        <xdr:cNvPr id="6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2383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272</xdr:row>
      <xdr:rowOff>231775</xdr:rowOff>
    </xdr:from>
    <xdr:to>
      <xdr:col>10</xdr:col>
      <xdr:colOff>539750</xdr:colOff>
      <xdr:row>272</xdr:row>
      <xdr:rowOff>450850</xdr:rowOff>
    </xdr:to>
    <xdr:pic>
      <xdr:nvPicPr>
        <xdr:cNvPr id="6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238406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178</xdr:row>
      <xdr:rowOff>228600</xdr:rowOff>
    </xdr:from>
    <xdr:to>
      <xdr:col>3</xdr:col>
      <xdr:colOff>260350</xdr:colOff>
      <xdr:row>178</xdr:row>
      <xdr:rowOff>447675</xdr:rowOff>
    </xdr:to>
    <xdr:pic>
      <xdr:nvPicPr>
        <xdr:cNvPr id="6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288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178</xdr:row>
      <xdr:rowOff>228600</xdr:rowOff>
    </xdr:from>
    <xdr:to>
      <xdr:col>3</xdr:col>
      <xdr:colOff>260350</xdr:colOff>
      <xdr:row>178</xdr:row>
      <xdr:rowOff>447675</xdr:rowOff>
    </xdr:to>
    <xdr:pic>
      <xdr:nvPicPr>
        <xdr:cNvPr id="6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288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178</xdr:row>
      <xdr:rowOff>228600</xdr:rowOff>
    </xdr:from>
    <xdr:to>
      <xdr:col>3</xdr:col>
      <xdr:colOff>260350</xdr:colOff>
      <xdr:row>178</xdr:row>
      <xdr:rowOff>447675</xdr:rowOff>
    </xdr:to>
    <xdr:pic>
      <xdr:nvPicPr>
        <xdr:cNvPr id="6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288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178</xdr:row>
      <xdr:rowOff>228600</xdr:rowOff>
    </xdr:from>
    <xdr:to>
      <xdr:col>3</xdr:col>
      <xdr:colOff>260350</xdr:colOff>
      <xdr:row>178</xdr:row>
      <xdr:rowOff>447675</xdr:rowOff>
    </xdr:to>
    <xdr:pic>
      <xdr:nvPicPr>
        <xdr:cNvPr id="6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288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12</xdr:row>
      <xdr:rowOff>228600</xdr:rowOff>
    </xdr:from>
    <xdr:to>
      <xdr:col>1</xdr:col>
      <xdr:colOff>260350</xdr:colOff>
      <xdr:row>12</xdr:row>
      <xdr:rowOff>447675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6625" y="495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320675</xdr:colOff>
      <xdr:row>12</xdr:row>
      <xdr:rowOff>231775</xdr:rowOff>
    </xdr:from>
    <xdr:to>
      <xdr:col>1</xdr:col>
      <xdr:colOff>539750</xdr:colOff>
      <xdr:row>12</xdr:row>
      <xdr:rowOff>450850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7450" y="49561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69850</xdr:colOff>
      <xdr:row>12</xdr:row>
      <xdr:rowOff>228600</xdr:rowOff>
    </xdr:from>
    <xdr:to>
      <xdr:col>8</xdr:col>
      <xdr:colOff>260350</xdr:colOff>
      <xdr:row>12</xdr:row>
      <xdr:rowOff>447675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94775" y="495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320675</xdr:colOff>
      <xdr:row>12</xdr:row>
      <xdr:rowOff>231775</xdr:rowOff>
    </xdr:from>
    <xdr:to>
      <xdr:col>8</xdr:col>
      <xdr:colOff>539750</xdr:colOff>
      <xdr:row>12</xdr:row>
      <xdr:rowOff>450850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5600" y="49561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69850</xdr:colOff>
      <xdr:row>15</xdr:row>
      <xdr:rowOff>228600</xdr:rowOff>
    </xdr:from>
    <xdr:to>
      <xdr:col>1</xdr:col>
      <xdr:colOff>260350</xdr:colOff>
      <xdr:row>15</xdr:row>
      <xdr:rowOff>447675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6625" y="642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320675</xdr:colOff>
      <xdr:row>15</xdr:row>
      <xdr:rowOff>231775</xdr:rowOff>
    </xdr:from>
    <xdr:to>
      <xdr:col>1</xdr:col>
      <xdr:colOff>539750</xdr:colOff>
      <xdr:row>15</xdr:row>
      <xdr:rowOff>450850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7450" y="64325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69850</xdr:colOff>
      <xdr:row>15</xdr:row>
      <xdr:rowOff>228600</xdr:rowOff>
    </xdr:from>
    <xdr:to>
      <xdr:col>8</xdr:col>
      <xdr:colOff>260350</xdr:colOff>
      <xdr:row>15</xdr:row>
      <xdr:rowOff>447675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94775" y="642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320675</xdr:colOff>
      <xdr:row>15</xdr:row>
      <xdr:rowOff>231775</xdr:rowOff>
    </xdr:from>
    <xdr:to>
      <xdr:col>8</xdr:col>
      <xdr:colOff>539750</xdr:colOff>
      <xdr:row>15</xdr:row>
      <xdr:rowOff>450850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5600" y="64325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69850</xdr:colOff>
      <xdr:row>18</xdr:row>
      <xdr:rowOff>228600</xdr:rowOff>
    </xdr:from>
    <xdr:to>
      <xdr:col>1</xdr:col>
      <xdr:colOff>260350</xdr:colOff>
      <xdr:row>18</xdr:row>
      <xdr:rowOff>447675</xdr:rowOff>
    </xdr:to>
    <xdr:pic>
      <xdr:nvPicPr>
        <xdr:cNvPr id="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6625" y="789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320675</xdr:colOff>
      <xdr:row>18</xdr:row>
      <xdr:rowOff>231775</xdr:rowOff>
    </xdr:from>
    <xdr:to>
      <xdr:col>1</xdr:col>
      <xdr:colOff>539750</xdr:colOff>
      <xdr:row>18</xdr:row>
      <xdr:rowOff>450850</xdr:rowOff>
    </xdr:to>
    <xdr:pic>
      <xdr:nvPicPr>
        <xdr:cNvPr id="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7450" y="78994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69850</xdr:colOff>
      <xdr:row>18</xdr:row>
      <xdr:rowOff>228600</xdr:rowOff>
    </xdr:from>
    <xdr:to>
      <xdr:col>8</xdr:col>
      <xdr:colOff>260350</xdr:colOff>
      <xdr:row>18</xdr:row>
      <xdr:rowOff>447675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94775" y="789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320675</xdr:colOff>
      <xdr:row>18</xdr:row>
      <xdr:rowOff>231775</xdr:rowOff>
    </xdr:from>
    <xdr:to>
      <xdr:col>8</xdr:col>
      <xdr:colOff>539750</xdr:colOff>
      <xdr:row>18</xdr:row>
      <xdr:rowOff>450850</xdr:rowOff>
    </xdr:to>
    <xdr:pic>
      <xdr:nvPicPr>
        <xdr:cNvPr id="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5600" y="78994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5"/>
  <sheetViews>
    <sheetView view="pageBreakPreview" zoomScale="65" zoomScaleNormal="100" zoomScaleSheetLayoutView="65" workbookViewId="0">
      <selection activeCell="F15" sqref="F15"/>
    </sheetView>
  </sheetViews>
  <sheetFormatPr defaultRowHeight="16.5" x14ac:dyDescent="0.25"/>
  <cols>
    <col min="1" max="1" width="13.28515625" style="40" bestFit="1" customWidth="1"/>
    <col min="2" max="2" width="38.140625" style="40" customWidth="1"/>
    <col min="3" max="3" width="19.5703125" style="40" customWidth="1"/>
    <col min="4" max="4" width="14.5703125" style="40" customWidth="1"/>
    <col min="5" max="5" width="12.5703125" style="40" customWidth="1"/>
    <col min="6" max="6" width="16.7109375" style="40" customWidth="1"/>
    <col min="7" max="8" width="12.5703125" style="40" customWidth="1"/>
    <col min="9" max="9" width="40.7109375" style="40" customWidth="1"/>
    <col min="10" max="10" width="18.28515625" style="40" customWidth="1"/>
    <col min="11" max="12" width="14.5703125" style="40" customWidth="1"/>
    <col min="13" max="15" width="12.5703125" style="40" customWidth="1"/>
    <col min="16" max="16" width="19.7109375" style="40" customWidth="1"/>
    <col min="17" max="17" width="26.28515625" style="40" customWidth="1"/>
  </cols>
  <sheetData>
    <row r="1" spans="1:18" x14ac:dyDescent="0.25">
      <c r="A1" s="33"/>
      <c r="B1" s="33"/>
      <c r="C1" s="282"/>
      <c r="D1" s="35"/>
      <c r="E1" s="35"/>
      <c r="F1" s="35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 x14ac:dyDescent="0.25">
      <c r="A2"/>
      <c r="B2" s="431" t="s">
        <v>0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33"/>
    </row>
    <row r="3" spans="1:18" x14ac:dyDescent="0.25">
      <c r="A3"/>
      <c r="B3" s="431" t="s">
        <v>32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33"/>
    </row>
    <row r="4" spans="1:18" ht="18.75" x14ac:dyDescent="0.25">
      <c r="A4"/>
      <c r="B4" s="628" t="s">
        <v>73</v>
      </c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33"/>
    </row>
    <row r="5" spans="1:18" x14ac:dyDescent="0.25">
      <c r="A5"/>
      <c r="B5" s="432" t="s">
        <v>33</v>
      </c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324"/>
    </row>
    <row r="6" spans="1:18" x14ac:dyDescent="0.25">
      <c r="A6"/>
      <c r="B6" s="431" t="s">
        <v>556</v>
      </c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33"/>
    </row>
    <row r="7" spans="1:18" x14ac:dyDescent="0.25">
      <c r="A7"/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3"/>
    </row>
    <row r="8" spans="1:18" ht="37.5" customHeight="1" x14ac:dyDescent="0.25">
      <c r="A8" s="439" t="s">
        <v>2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</row>
    <row r="9" spans="1:18" ht="16.5" customHeight="1" x14ac:dyDescent="0.25">
      <c r="A9" s="588" t="s">
        <v>70</v>
      </c>
      <c r="B9" s="589"/>
      <c r="C9" s="589"/>
      <c r="D9" s="589"/>
      <c r="E9" s="589"/>
      <c r="F9" s="589"/>
      <c r="G9" s="590"/>
      <c r="H9" s="592" t="s">
        <v>71</v>
      </c>
      <c r="I9" s="626"/>
      <c r="J9" s="626"/>
      <c r="K9" s="626"/>
      <c r="L9" s="626"/>
      <c r="M9" s="626"/>
      <c r="N9" s="626"/>
      <c r="O9" s="592" t="s">
        <v>24</v>
      </c>
      <c r="P9" s="592"/>
      <c r="Q9" s="627"/>
    </row>
    <row r="10" spans="1:18" ht="66" x14ac:dyDescent="0.25">
      <c r="A10" s="325" t="s">
        <v>1</v>
      </c>
      <c r="B10" s="325" t="s">
        <v>5</v>
      </c>
      <c r="C10" s="325" t="s">
        <v>11</v>
      </c>
      <c r="D10" s="36" t="s">
        <v>54</v>
      </c>
      <c r="E10" s="36" t="s">
        <v>55</v>
      </c>
      <c r="F10" s="36" t="s">
        <v>56</v>
      </c>
      <c r="G10" s="36" t="s">
        <v>57</v>
      </c>
      <c r="H10" s="325" t="s">
        <v>1</v>
      </c>
      <c r="I10" s="325" t="s">
        <v>5</v>
      </c>
      <c r="J10" s="325" t="s">
        <v>11</v>
      </c>
      <c r="K10" s="36" t="s">
        <v>58</v>
      </c>
      <c r="L10" s="36" t="s">
        <v>59</v>
      </c>
      <c r="M10" s="36" t="s">
        <v>60</v>
      </c>
      <c r="N10" s="36" t="s">
        <v>61</v>
      </c>
      <c r="O10" s="36" t="s">
        <v>62</v>
      </c>
      <c r="P10" s="325" t="s">
        <v>508</v>
      </c>
      <c r="Q10" s="325" t="s">
        <v>509</v>
      </c>
    </row>
    <row r="11" spans="1:18" s="57" customFormat="1" ht="12" x14ac:dyDescent="0.2">
      <c r="A11" s="59">
        <v>1</v>
      </c>
      <c r="B11" s="59">
        <v>2</v>
      </c>
      <c r="C11" s="59">
        <v>3</v>
      </c>
      <c r="D11" s="63">
        <v>4</v>
      </c>
      <c r="E11" s="59">
        <v>5</v>
      </c>
      <c r="F11" s="59">
        <v>6</v>
      </c>
      <c r="G11" s="59">
        <v>7</v>
      </c>
      <c r="H11" s="63">
        <v>8</v>
      </c>
      <c r="I11" s="59">
        <v>9</v>
      </c>
      <c r="J11" s="59">
        <v>10</v>
      </c>
      <c r="K11" s="59">
        <v>11</v>
      </c>
      <c r="L11" s="59">
        <v>12</v>
      </c>
      <c r="M11" s="59">
        <v>13</v>
      </c>
      <c r="N11" s="59">
        <v>14</v>
      </c>
      <c r="O11" s="59">
        <v>15</v>
      </c>
      <c r="P11" s="59">
        <v>16</v>
      </c>
      <c r="Q11" s="59">
        <v>17</v>
      </c>
    </row>
    <row r="12" spans="1:18" s="243" customFormat="1" ht="33" x14ac:dyDescent="0.25">
      <c r="A12" s="327" t="s">
        <v>12</v>
      </c>
      <c r="B12" s="81" t="s">
        <v>278</v>
      </c>
      <c r="C12" s="327"/>
      <c r="D12" s="327"/>
      <c r="E12" s="327"/>
      <c r="F12" s="330"/>
      <c r="G12" s="330"/>
      <c r="H12" s="327" t="s">
        <v>12</v>
      </c>
      <c r="I12" s="30" t="str">
        <f>B12</f>
        <v>Осуществление издательской деятельности</v>
      </c>
      <c r="J12" s="327"/>
      <c r="K12" s="328"/>
      <c r="L12" s="328"/>
      <c r="M12" s="330"/>
      <c r="N12" s="330"/>
      <c r="O12" s="246"/>
      <c r="P12" s="327"/>
      <c r="Q12" s="429" t="s">
        <v>31</v>
      </c>
    </row>
    <row r="13" spans="1:18" ht="66" x14ac:dyDescent="0.25">
      <c r="A13" s="46">
        <v>1</v>
      </c>
      <c r="B13" s="37" t="s">
        <v>279</v>
      </c>
      <c r="C13" s="46" t="s">
        <v>25</v>
      </c>
      <c r="D13" s="17">
        <v>100</v>
      </c>
      <c r="E13" s="82">
        <v>119.1</v>
      </c>
      <c r="F13" s="32">
        <v>100</v>
      </c>
      <c r="G13" s="46"/>
      <c r="H13" s="46" t="s">
        <v>67</v>
      </c>
      <c r="I13" s="29" t="s">
        <v>363</v>
      </c>
      <c r="J13" s="24" t="s">
        <v>272</v>
      </c>
      <c r="K13" s="206">
        <v>774588</v>
      </c>
      <c r="L13" s="206">
        <v>922846</v>
      </c>
      <c r="M13" s="32">
        <f>IF(L13/K13*100&gt;110,110,L13/K13*100)</f>
        <v>110</v>
      </c>
      <c r="N13" s="207"/>
      <c r="O13" s="208"/>
      <c r="P13" s="208"/>
      <c r="Q13" s="430"/>
    </row>
    <row r="14" spans="1:18" ht="23.25" customHeight="1" x14ac:dyDescent="0.25">
      <c r="A14" s="45" t="s">
        <v>7</v>
      </c>
      <c r="B14" s="37" t="s">
        <v>63</v>
      </c>
      <c r="C14" s="46" t="s">
        <v>25</v>
      </c>
      <c r="D14" s="17">
        <v>100</v>
      </c>
      <c r="E14" s="82">
        <v>97.4</v>
      </c>
      <c r="F14" s="32">
        <f t="shared" ref="F14" si="0">E14/D14*100</f>
        <v>97.4</v>
      </c>
      <c r="G14" s="46"/>
      <c r="H14" s="45"/>
      <c r="I14" s="37" t="s">
        <v>364</v>
      </c>
      <c r="J14" s="24" t="s">
        <v>272</v>
      </c>
      <c r="K14" s="44">
        <v>593844</v>
      </c>
      <c r="L14" s="44">
        <v>847388</v>
      </c>
      <c r="M14" s="32">
        <f t="shared" ref="M14:M19" si="1">IF(L14/K14*100&gt;110,110,L14/K14*100)</f>
        <v>110</v>
      </c>
      <c r="N14" s="24"/>
      <c r="O14" s="24"/>
      <c r="P14" s="24"/>
      <c r="Q14" s="430"/>
    </row>
    <row r="15" spans="1:18" ht="33" x14ac:dyDescent="0.25">
      <c r="A15" s="46" t="s">
        <v>8</v>
      </c>
      <c r="B15" s="37" t="s">
        <v>64</v>
      </c>
      <c r="C15" s="46" t="s">
        <v>25</v>
      </c>
      <c r="D15" s="17">
        <v>100</v>
      </c>
      <c r="E15" s="82">
        <v>315</v>
      </c>
      <c r="F15" s="32">
        <v>100</v>
      </c>
      <c r="G15" s="46"/>
      <c r="H15" s="45" t="s">
        <v>7</v>
      </c>
      <c r="I15" s="37" t="s">
        <v>365</v>
      </c>
      <c r="J15" s="24" t="s">
        <v>272</v>
      </c>
      <c r="K15" s="44">
        <v>612000</v>
      </c>
      <c r="L15" s="44">
        <v>595968</v>
      </c>
      <c r="M15" s="32">
        <f t="shared" si="1"/>
        <v>97.380392156862754</v>
      </c>
      <c r="N15" s="24"/>
      <c r="O15" s="24"/>
      <c r="P15" s="24"/>
      <c r="Q15" s="430"/>
    </row>
    <row r="16" spans="1:18" ht="33" customHeight="1" x14ac:dyDescent="0.25">
      <c r="A16" s="46" t="s">
        <v>9</v>
      </c>
      <c r="B16" s="37" t="s">
        <v>510</v>
      </c>
      <c r="C16" s="46" t="s">
        <v>25</v>
      </c>
      <c r="D16" s="17">
        <v>100</v>
      </c>
      <c r="E16" s="82">
        <v>133.30000000000001</v>
      </c>
      <c r="F16" s="32">
        <v>100</v>
      </c>
      <c r="G16" s="46"/>
      <c r="H16" s="46" t="s">
        <v>46</v>
      </c>
      <c r="I16" s="37" t="s">
        <v>364</v>
      </c>
      <c r="J16" s="24" t="s">
        <v>272</v>
      </c>
      <c r="K16" s="44">
        <v>537132</v>
      </c>
      <c r="L16" s="44">
        <v>560184</v>
      </c>
      <c r="M16" s="32">
        <f t="shared" si="1"/>
        <v>104.29168249145462</v>
      </c>
      <c r="N16" s="24"/>
      <c r="O16" s="24"/>
      <c r="P16" s="24"/>
      <c r="Q16" s="430"/>
    </row>
    <row r="17" spans="1:17" ht="66" x14ac:dyDescent="0.25">
      <c r="A17" s="70"/>
      <c r="B17" s="87"/>
      <c r="C17" s="70"/>
      <c r="D17" s="70"/>
      <c r="E17" s="70"/>
      <c r="F17" s="70"/>
      <c r="G17" s="70"/>
      <c r="H17" s="46" t="s">
        <v>8</v>
      </c>
      <c r="I17" s="37" t="s">
        <v>511</v>
      </c>
      <c r="J17" s="24" t="s">
        <v>272</v>
      </c>
      <c r="K17" s="44">
        <v>60588</v>
      </c>
      <c r="L17" s="44">
        <v>190878</v>
      </c>
      <c r="M17" s="32">
        <f t="shared" si="1"/>
        <v>110</v>
      </c>
      <c r="N17" s="70"/>
      <c r="O17" s="70"/>
      <c r="P17" s="37"/>
      <c r="Q17" s="430"/>
    </row>
    <row r="18" spans="1:17" ht="25.5" customHeight="1" x14ac:dyDescent="0.25">
      <c r="A18" s="325"/>
      <c r="B18" s="325"/>
      <c r="C18" s="325"/>
      <c r="D18" s="325"/>
      <c r="E18" s="325"/>
      <c r="F18" s="325"/>
      <c r="G18" s="325"/>
      <c r="H18" s="46" t="s">
        <v>366</v>
      </c>
      <c r="I18" s="37" t="s">
        <v>364</v>
      </c>
      <c r="J18" s="24" t="s">
        <v>272</v>
      </c>
      <c r="K18" s="44">
        <v>56712</v>
      </c>
      <c r="L18" s="44">
        <v>170504</v>
      </c>
      <c r="M18" s="32">
        <f t="shared" si="1"/>
        <v>110</v>
      </c>
      <c r="N18" s="325"/>
      <c r="O18" s="325"/>
      <c r="P18" s="37"/>
      <c r="Q18" s="430"/>
    </row>
    <row r="19" spans="1:17" ht="29.25" customHeight="1" x14ac:dyDescent="0.25">
      <c r="A19" s="325"/>
      <c r="B19" s="325"/>
      <c r="C19" s="325"/>
      <c r="D19" s="325"/>
      <c r="E19" s="325"/>
      <c r="F19" s="325"/>
      <c r="G19" s="325"/>
      <c r="H19" s="46" t="s">
        <v>9</v>
      </c>
      <c r="I19" s="37" t="s">
        <v>512</v>
      </c>
      <c r="J19" s="24" t="s">
        <v>272</v>
      </c>
      <c r="K19" s="44">
        <v>102000</v>
      </c>
      <c r="L19" s="44">
        <v>136000</v>
      </c>
      <c r="M19" s="32">
        <f t="shared" si="1"/>
        <v>110</v>
      </c>
      <c r="N19" s="325"/>
      <c r="O19" s="325"/>
      <c r="P19" s="37"/>
      <c r="Q19" s="430"/>
    </row>
    <row r="20" spans="1:17" ht="34.5" x14ac:dyDescent="0.25">
      <c r="A20" s="247"/>
      <c r="B20" s="333"/>
      <c r="C20" s="27" t="s">
        <v>518</v>
      </c>
      <c r="D20" s="333"/>
      <c r="E20" s="333"/>
      <c r="F20" s="333"/>
      <c r="G20" s="8">
        <f>(F13+F14+F15+F16)/4</f>
        <v>99.35</v>
      </c>
      <c r="H20" s="8"/>
      <c r="I20" s="42"/>
      <c r="J20" s="27" t="s">
        <v>518</v>
      </c>
      <c r="K20" s="42"/>
      <c r="L20" s="42"/>
      <c r="M20" s="42"/>
      <c r="N20" s="8">
        <f>(M13+M14+M15+M16+M17+M18+M19)/7</f>
        <v>107.38172494975962</v>
      </c>
      <c r="O20" s="8">
        <f>(G20+N20)/2</f>
        <v>103.3658624748798</v>
      </c>
      <c r="P20" s="8" t="s">
        <v>31</v>
      </c>
      <c r="Q20" s="430"/>
    </row>
    <row r="21" spans="1:17" ht="33" x14ac:dyDescent="0.25">
      <c r="A21" s="327" t="s">
        <v>13</v>
      </c>
      <c r="B21" s="81" t="s">
        <v>503</v>
      </c>
      <c r="C21" s="327"/>
      <c r="D21" s="327"/>
      <c r="E21" s="327"/>
      <c r="F21" s="330"/>
      <c r="G21" s="330"/>
      <c r="H21" s="327" t="str">
        <f>A21</f>
        <v>II</v>
      </c>
      <c r="I21" s="30" t="str">
        <f>B21</f>
        <v>Производство и распространение телепрограмм</v>
      </c>
      <c r="J21" s="327"/>
      <c r="K21" s="328"/>
      <c r="L21" s="328"/>
      <c r="M21" s="32"/>
      <c r="N21" s="330"/>
      <c r="O21" s="246"/>
      <c r="P21" s="327"/>
      <c r="Q21" s="430"/>
    </row>
    <row r="22" spans="1:17" ht="49.5" x14ac:dyDescent="0.25">
      <c r="A22" s="78" t="s">
        <v>14</v>
      </c>
      <c r="B22" s="37" t="s">
        <v>504</v>
      </c>
      <c r="C22" s="46" t="s">
        <v>272</v>
      </c>
      <c r="D22" s="82">
        <v>1</v>
      </c>
      <c r="E22" s="82">
        <v>1</v>
      </c>
      <c r="F22" s="32">
        <f>E22/D22*100</f>
        <v>100</v>
      </c>
      <c r="G22" s="46"/>
      <c r="H22" s="46" t="s">
        <v>14</v>
      </c>
      <c r="I22" s="9" t="s">
        <v>507</v>
      </c>
      <c r="J22" s="9" t="s">
        <v>513</v>
      </c>
      <c r="K22" s="335">
        <v>1415</v>
      </c>
      <c r="L22" s="335">
        <v>1422.6</v>
      </c>
      <c r="M22" s="32">
        <f t="shared" ref="M22" si="2">IF(L22/K22*100&gt;110,110,L22/K22*100)</f>
        <v>100.53710247349824</v>
      </c>
      <c r="N22" s="207"/>
      <c r="O22" s="37"/>
      <c r="P22" s="241"/>
      <c r="Q22" s="430"/>
    </row>
    <row r="23" spans="1:17" ht="49.5" x14ac:dyDescent="0.25">
      <c r="A23" s="78" t="s">
        <v>15</v>
      </c>
      <c r="B23" s="37" t="s">
        <v>505</v>
      </c>
      <c r="C23" s="46" t="s">
        <v>513</v>
      </c>
      <c r="D23" s="82">
        <v>24</v>
      </c>
      <c r="E23" s="82">
        <v>24</v>
      </c>
      <c r="F23" s="32">
        <f t="shared" ref="F23:F24" si="3">E23/D23*100</f>
        <v>100</v>
      </c>
      <c r="G23" s="46"/>
      <c r="H23" s="46"/>
      <c r="I23" s="37"/>
      <c r="J23" s="24"/>
      <c r="K23" s="44"/>
      <c r="L23" s="44"/>
      <c r="M23" s="32"/>
      <c r="N23" s="24"/>
      <c r="O23" s="241"/>
      <c r="P23" s="241"/>
      <c r="Q23" s="430"/>
    </row>
    <row r="24" spans="1:17" ht="66" x14ac:dyDescent="0.25">
      <c r="A24" s="78" t="s">
        <v>39</v>
      </c>
      <c r="B24" s="37" t="s">
        <v>506</v>
      </c>
      <c r="C24" s="46" t="s">
        <v>272</v>
      </c>
      <c r="D24" s="17">
        <v>1</v>
      </c>
      <c r="E24" s="17">
        <v>1</v>
      </c>
      <c r="F24" s="32">
        <f t="shared" si="3"/>
        <v>100</v>
      </c>
      <c r="G24" s="46"/>
      <c r="H24" s="46"/>
      <c r="I24" s="37"/>
      <c r="J24" s="24"/>
      <c r="K24" s="44"/>
      <c r="L24" s="44"/>
      <c r="M24" s="32"/>
      <c r="N24" s="24"/>
      <c r="O24" s="241"/>
      <c r="P24" s="241"/>
      <c r="Q24" s="430"/>
    </row>
    <row r="25" spans="1:17" s="227" customFormat="1" ht="34.5" x14ac:dyDescent="0.25">
      <c r="A25" s="247"/>
      <c r="B25" s="333"/>
      <c r="C25" s="27" t="s">
        <v>518</v>
      </c>
      <c r="D25" s="333"/>
      <c r="E25" s="333"/>
      <c r="F25" s="333"/>
      <c r="G25" s="8">
        <f>(F22+F23+F24)/3</f>
        <v>100</v>
      </c>
      <c r="H25" s="8"/>
      <c r="I25" s="42"/>
      <c r="J25" s="27" t="s">
        <v>518</v>
      </c>
      <c r="K25" s="42"/>
      <c r="L25" s="42"/>
      <c r="M25" s="42"/>
      <c r="N25" s="8">
        <f>M22</f>
        <v>100.53710247349824</v>
      </c>
      <c r="O25" s="8">
        <f>(G25+N25)/2</f>
        <v>100.26855123674912</v>
      </c>
      <c r="P25" s="8" t="s">
        <v>31</v>
      </c>
      <c r="Q25" s="430"/>
    </row>
  </sheetData>
  <mergeCells count="10">
    <mergeCell ref="H9:N9"/>
    <mergeCell ref="O9:Q9"/>
    <mergeCell ref="Q12:Q25"/>
    <mergeCell ref="B2:Q2"/>
    <mergeCell ref="B3:Q3"/>
    <mergeCell ref="B4:Q4"/>
    <mergeCell ref="B5:Q5"/>
    <mergeCell ref="B6:Q6"/>
    <mergeCell ref="A8:Q8"/>
    <mergeCell ref="A9:G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5" fitToHeight="0" orientation="landscape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5"/>
  <sheetViews>
    <sheetView view="pageBreakPreview" zoomScale="65" zoomScaleNormal="100" zoomScaleSheetLayoutView="65" workbookViewId="0">
      <selection activeCell="H14" sqref="H14"/>
    </sheetView>
  </sheetViews>
  <sheetFormatPr defaultRowHeight="15" x14ac:dyDescent="0.25"/>
  <cols>
    <col min="1" max="1" width="9.140625" style="76"/>
    <col min="2" max="2" width="38.140625" style="77" customWidth="1"/>
    <col min="3" max="5" width="12.5703125" style="76" customWidth="1"/>
    <col min="6" max="6" width="15.42578125" style="76" customWidth="1"/>
    <col min="7" max="8" width="12.5703125" style="76" customWidth="1"/>
    <col min="9" max="9" width="44.7109375" style="77" customWidth="1"/>
    <col min="10" max="10" width="17.85546875" style="76" customWidth="1"/>
    <col min="11" max="12" width="21" style="76" customWidth="1"/>
    <col min="13" max="13" width="12.5703125" style="76" customWidth="1"/>
    <col min="14" max="14" width="18.42578125" style="76" customWidth="1"/>
    <col min="15" max="15" width="12.5703125" style="76" customWidth="1"/>
    <col min="16" max="16" width="19.7109375" style="76" customWidth="1"/>
    <col min="17" max="17" width="30" customWidth="1"/>
  </cols>
  <sheetData>
    <row r="1" spans="1:18" ht="18.75" x14ac:dyDescent="0.25">
      <c r="A1" s="1"/>
      <c r="B1" s="25"/>
      <c r="C1" s="6"/>
      <c r="D1" s="5"/>
      <c r="E1" s="5"/>
      <c r="F1" s="5"/>
      <c r="G1" s="1"/>
      <c r="H1" s="1"/>
      <c r="I1" s="25"/>
      <c r="J1" s="1"/>
      <c r="K1" s="1"/>
      <c r="L1" s="1"/>
      <c r="M1" s="1"/>
      <c r="N1" s="1"/>
      <c r="O1" s="1"/>
      <c r="P1" s="1"/>
    </row>
    <row r="2" spans="1:18" ht="20.25" x14ac:dyDescent="0.25">
      <c r="A2"/>
      <c r="B2" s="436" t="s">
        <v>0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1"/>
    </row>
    <row r="3" spans="1:18" ht="20.25" x14ac:dyDescent="0.25">
      <c r="A3"/>
      <c r="B3" s="436" t="s">
        <v>294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1"/>
    </row>
    <row r="4" spans="1:18" ht="20.25" x14ac:dyDescent="0.25">
      <c r="A4"/>
      <c r="B4" s="437" t="s">
        <v>72</v>
      </c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1"/>
    </row>
    <row r="5" spans="1:18" ht="16.5" x14ac:dyDescent="0.25">
      <c r="A5"/>
      <c r="B5" s="432" t="s">
        <v>33</v>
      </c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67"/>
    </row>
    <row r="6" spans="1:18" ht="20.25" x14ac:dyDescent="0.25">
      <c r="A6"/>
      <c r="B6" s="436" t="s">
        <v>557</v>
      </c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1"/>
    </row>
    <row r="7" spans="1:18" ht="16.5" x14ac:dyDescent="0.25">
      <c r="A7" s="323"/>
      <c r="B7" s="26"/>
      <c r="C7" s="323"/>
      <c r="D7" s="323"/>
      <c r="E7" s="323"/>
      <c r="F7" s="323"/>
      <c r="G7" s="323"/>
      <c r="H7" s="323"/>
      <c r="I7" s="26"/>
      <c r="J7" s="323"/>
      <c r="K7" s="323"/>
      <c r="L7" s="323"/>
      <c r="M7" s="323"/>
      <c r="N7" s="323"/>
      <c r="O7" s="323"/>
      <c r="P7" s="1"/>
    </row>
    <row r="8" spans="1:18" ht="42.75" customHeight="1" x14ac:dyDescent="0.25">
      <c r="A8" s="438" t="s">
        <v>2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</row>
    <row r="9" spans="1:18" ht="16.5" customHeight="1" x14ac:dyDescent="0.25">
      <c r="A9" s="588" t="s">
        <v>70</v>
      </c>
      <c r="B9" s="589"/>
      <c r="C9" s="589"/>
      <c r="D9" s="589"/>
      <c r="E9" s="589"/>
      <c r="F9" s="589"/>
      <c r="G9" s="590"/>
      <c r="H9" s="433" t="s">
        <v>71</v>
      </c>
      <c r="I9" s="440"/>
      <c r="J9" s="440"/>
      <c r="K9" s="440"/>
      <c r="L9" s="440"/>
      <c r="M9" s="440"/>
      <c r="N9" s="440"/>
      <c r="O9" s="433" t="s">
        <v>24</v>
      </c>
      <c r="P9" s="433"/>
      <c r="Q9" s="434"/>
    </row>
    <row r="10" spans="1:18" ht="66" x14ac:dyDescent="0.25">
      <c r="A10" s="332" t="s">
        <v>1</v>
      </c>
      <c r="B10" s="54" t="s">
        <v>5</v>
      </c>
      <c r="C10" s="55" t="s">
        <v>11</v>
      </c>
      <c r="D10" s="56" t="s">
        <v>16</v>
      </c>
      <c r="E10" s="56" t="s">
        <v>17</v>
      </c>
      <c r="F10" s="56" t="s">
        <v>18</v>
      </c>
      <c r="G10" s="56" t="s">
        <v>19</v>
      </c>
      <c r="H10" s="332" t="s">
        <v>1</v>
      </c>
      <c r="I10" s="54" t="s">
        <v>5</v>
      </c>
      <c r="J10" s="55" t="s">
        <v>11</v>
      </c>
      <c r="K10" s="56" t="s">
        <v>20</v>
      </c>
      <c r="L10" s="56" t="s">
        <v>21</v>
      </c>
      <c r="M10" s="56" t="s">
        <v>23</v>
      </c>
      <c r="N10" s="56" t="s">
        <v>22</v>
      </c>
      <c r="O10" s="36" t="s">
        <v>62</v>
      </c>
      <c r="P10" s="325" t="s">
        <v>508</v>
      </c>
      <c r="Q10" s="325" t="s">
        <v>509</v>
      </c>
    </row>
    <row r="11" spans="1:18" s="65" customFormat="1" ht="12.75" customHeight="1" x14ac:dyDescent="0.25">
      <c r="A11" s="64">
        <v>1</v>
      </c>
      <c r="B11" s="47">
        <v>2</v>
      </c>
      <c r="C11" s="58">
        <v>3</v>
      </c>
      <c r="D11" s="59">
        <v>4</v>
      </c>
      <c r="E11" s="59">
        <v>5</v>
      </c>
      <c r="F11" s="59">
        <v>6</v>
      </c>
      <c r="G11" s="58">
        <v>7</v>
      </c>
      <c r="H11" s="59">
        <v>8</v>
      </c>
      <c r="I11" s="59">
        <v>9</v>
      </c>
      <c r="J11" s="58">
        <v>10</v>
      </c>
      <c r="K11" s="59">
        <v>11</v>
      </c>
      <c r="L11" s="59">
        <v>12</v>
      </c>
      <c r="M11" s="58">
        <v>13</v>
      </c>
      <c r="N11" s="59">
        <v>14</v>
      </c>
      <c r="O11" s="59">
        <v>15</v>
      </c>
      <c r="P11" s="59">
        <v>16</v>
      </c>
      <c r="Q11" s="59">
        <v>17</v>
      </c>
    </row>
    <row r="12" spans="1:18" ht="162.75" customHeight="1" x14ac:dyDescent="0.25">
      <c r="A12" s="325" t="s">
        <v>12</v>
      </c>
      <c r="B12" s="3" t="s">
        <v>558</v>
      </c>
      <c r="C12" s="325"/>
      <c r="D12" s="325"/>
      <c r="E12" s="325"/>
      <c r="F12" s="23"/>
      <c r="G12" s="7"/>
      <c r="H12" s="325" t="str">
        <f>A12</f>
        <v>I</v>
      </c>
      <c r="I12" s="3" t="str">
        <f>B12</f>
        <v>Организация и осуществление транспортного обслуживания должностных лиц, государственных органов и государственных учреждений Красноярского края, органов местного самоуправления и муниципальных учреждений Красноярского края, избирательных комиссий</v>
      </c>
      <c r="J12" s="46"/>
      <c r="K12" s="10"/>
      <c r="L12" s="10"/>
      <c r="M12" s="23"/>
      <c r="N12" s="72"/>
      <c r="O12" s="72"/>
      <c r="P12" s="325"/>
      <c r="Q12" s="429" t="s">
        <v>514</v>
      </c>
    </row>
    <row r="13" spans="1:18" ht="56.25" customHeight="1" x14ac:dyDescent="0.25">
      <c r="A13" s="46" t="s">
        <v>7</v>
      </c>
      <c r="B13" s="2" t="s">
        <v>271</v>
      </c>
      <c r="C13" s="46" t="s">
        <v>25</v>
      </c>
      <c r="D13" s="339">
        <v>100</v>
      </c>
      <c r="E13" s="46">
        <v>100.67</v>
      </c>
      <c r="F13" s="32">
        <v>100</v>
      </c>
      <c r="G13" s="46"/>
      <c r="H13" s="46" t="s">
        <v>7</v>
      </c>
      <c r="I13" s="2" t="s">
        <v>273</v>
      </c>
      <c r="J13" s="46" t="s">
        <v>264</v>
      </c>
      <c r="K13" s="12">
        <v>265054.75</v>
      </c>
      <c r="L13" s="12">
        <v>266825.75</v>
      </c>
      <c r="M13" s="32">
        <f>IF(L13/K13*100&gt;110,110,L13/K13*100)</f>
        <v>100.66816384162141</v>
      </c>
      <c r="N13" s="80"/>
      <c r="O13" s="24"/>
      <c r="P13" s="11"/>
      <c r="Q13" s="430"/>
    </row>
    <row r="14" spans="1:18" ht="74.25" customHeight="1" x14ac:dyDescent="0.25">
      <c r="A14" s="46" t="s">
        <v>8</v>
      </c>
      <c r="B14" s="2" t="s">
        <v>26</v>
      </c>
      <c r="C14" s="46" t="s">
        <v>515</v>
      </c>
      <c r="D14" s="46">
        <v>0</v>
      </c>
      <c r="E14" s="46">
        <v>0</v>
      </c>
      <c r="F14" s="32">
        <v>100</v>
      </c>
      <c r="G14" s="46"/>
      <c r="H14" s="46"/>
      <c r="I14" s="29"/>
      <c r="J14" s="46"/>
      <c r="K14" s="13"/>
      <c r="L14" s="13"/>
      <c r="M14" s="32"/>
      <c r="N14" s="80"/>
      <c r="O14" s="24"/>
      <c r="P14" s="11"/>
      <c r="Q14" s="430"/>
    </row>
    <row r="15" spans="1:18" ht="38.25" customHeight="1" x14ac:dyDescent="0.25">
      <c r="A15" s="333"/>
      <c r="B15" s="27" t="s">
        <v>6</v>
      </c>
      <c r="C15" s="333"/>
      <c r="D15" s="333"/>
      <c r="E15" s="333"/>
      <c r="F15" s="8"/>
      <c r="G15" s="8">
        <f>(F13+F14)/2</f>
        <v>100</v>
      </c>
      <c r="H15" s="42"/>
      <c r="I15" s="27" t="s">
        <v>6</v>
      </c>
      <c r="J15" s="42"/>
      <c r="K15" s="42"/>
      <c r="L15" s="42"/>
      <c r="M15" s="8"/>
      <c r="N15" s="8">
        <f>M13</f>
        <v>100.66816384162141</v>
      </c>
      <c r="O15" s="8">
        <f>(G15+N15)/2</f>
        <v>100.3340819208107</v>
      </c>
      <c r="P15" s="333" t="s">
        <v>514</v>
      </c>
      <c r="Q15" s="430"/>
    </row>
    <row r="16" spans="1:18" ht="61.5" customHeight="1" x14ac:dyDescent="0.25">
      <c r="A16" s="325" t="s">
        <v>13</v>
      </c>
      <c r="B16" s="3" t="s">
        <v>378</v>
      </c>
      <c r="C16" s="325"/>
      <c r="D16" s="325"/>
      <c r="E16" s="325"/>
      <c r="F16" s="23"/>
      <c r="G16" s="7"/>
      <c r="H16" s="325" t="s">
        <v>13</v>
      </c>
      <c r="I16" s="3" t="str">
        <f>B16</f>
        <v>Уборка территории и аналогичная деятельность</v>
      </c>
      <c r="J16" s="46"/>
      <c r="K16" s="12"/>
      <c r="L16" s="12"/>
      <c r="M16" s="23"/>
      <c r="N16" s="72"/>
      <c r="O16" s="72"/>
      <c r="P16" s="325"/>
      <c r="Q16" s="430"/>
    </row>
    <row r="17" spans="1:17" ht="53.25" customHeight="1" x14ac:dyDescent="0.25">
      <c r="A17" s="46" t="s">
        <v>14</v>
      </c>
      <c r="B17" s="2" t="s">
        <v>274</v>
      </c>
      <c r="C17" s="46" t="s">
        <v>25</v>
      </c>
      <c r="D17" s="46" t="s">
        <v>379</v>
      </c>
      <c r="E17" s="46">
        <v>76.55</v>
      </c>
      <c r="F17" s="32">
        <v>100</v>
      </c>
      <c r="G17" s="46"/>
      <c r="H17" s="46" t="s">
        <v>14</v>
      </c>
      <c r="I17" s="2" t="s">
        <v>276</v>
      </c>
      <c r="J17" s="46" t="s">
        <v>277</v>
      </c>
      <c r="K17" s="12">
        <v>9831445.4000000004</v>
      </c>
      <c r="L17" s="12">
        <v>10751194.1</v>
      </c>
      <c r="M17" s="32">
        <f>IF(L17/K17*100&gt;110,110,L17/K17*100)</f>
        <v>109.35517273991064</v>
      </c>
      <c r="N17" s="80"/>
      <c r="O17" s="24"/>
      <c r="P17" s="11"/>
      <c r="Q17" s="430"/>
    </row>
    <row r="18" spans="1:17" ht="72" customHeight="1" x14ac:dyDescent="0.25">
      <c r="A18" s="46" t="s">
        <v>15</v>
      </c>
      <c r="B18" s="2" t="s">
        <v>275</v>
      </c>
      <c r="C18" s="9" t="s">
        <v>25</v>
      </c>
      <c r="D18" s="46" t="s">
        <v>380</v>
      </c>
      <c r="E18" s="46">
        <v>40.39</v>
      </c>
      <c r="F18" s="32">
        <v>100</v>
      </c>
      <c r="G18" s="46"/>
      <c r="H18" s="46"/>
      <c r="I18" s="2"/>
      <c r="J18" s="46"/>
      <c r="K18" s="12"/>
      <c r="L18" s="12"/>
      <c r="M18" s="32"/>
      <c r="N18" s="80"/>
      <c r="O18" s="24"/>
      <c r="P18" s="11"/>
      <c r="Q18" s="430"/>
    </row>
    <row r="19" spans="1:17" ht="83.25" customHeight="1" x14ac:dyDescent="0.25">
      <c r="A19" s="328" t="s">
        <v>27</v>
      </c>
      <c r="B19" s="331" t="s">
        <v>26</v>
      </c>
      <c r="C19" s="328" t="s">
        <v>272</v>
      </c>
      <c r="D19" s="328">
        <v>0</v>
      </c>
      <c r="E19" s="328">
        <v>0</v>
      </c>
      <c r="F19" s="32">
        <v>100</v>
      </c>
      <c r="G19" s="46"/>
      <c r="H19" s="46"/>
      <c r="I19" s="29"/>
      <c r="J19" s="24"/>
      <c r="K19" s="13"/>
      <c r="L19" s="13"/>
      <c r="M19" s="32"/>
      <c r="N19" s="80"/>
      <c r="O19" s="24"/>
      <c r="P19" s="11"/>
      <c r="Q19" s="430"/>
    </row>
    <row r="20" spans="1:17" ht="38.25" customHeight="1" x14ac:dyDescent="0.25">
      <c r="A20" s="322"/>
      <c r="B20" s="27" t="s">
        <v>6</v>
      </c>
      <c r="C20" s="333"/>
      <c r="D20" s="333"/>
      <c r="E20" s="333"/>
      <c r="F20" s="8"/>
      <c r="G20" s="8">
        <f>(F17+F18+F19)/3</f>
        <v>100</v>
      </c>
      <c r="H20" s="42"/>
      <c r="I20" s="27" t="s">
        <v>6</v>
      </c>
      <c r="J20" s="42"/>
      <c r="K20" s="42"/>
      <c r="L20" s="42"/>
      <c r="M20" s="8"/>
      <c r="N20" s="8">
        <f>M17</f>
        <v>109.35517273991064</v>
      </c>
      <c r="O20" s="8">
        <f>(G20+N20)/2</f>
        <v>104.67758636995532</v>
      </c>
      <c r="P20" s="333" t="s">
        <v>514</v>
      </c>
      <c r="Q20" s="430"/>
    </row>
    <row r="21" spans="1:17" ht="16.5" x14ac:dyDescent="0.25">
      <c r="A21" s="73"/>
      <c r="B21" s="74"/>
      <c r="C21" s="73"/>
      <c r="D21" s="73"/>
      <c r="E21" s="73"/>
      <c r="F21" s="73"/>
      <c r="G21" s="73"/>
      <c r="H21" s="73"/>
      <c r="I21" s="74"/>
      <c r="J21" s="73"/>
      <c r="K21" s="73"/>
      <c r="L21" s="73"/>
      <c r="M21" s="75"/>
      <c r="N21" s="73"/>
      <c r="O21" s="73"/>
      <c r="P21" s="73"/>
      <c r="Q21" s="251"/>
    </row>
    <row r="22" spans="1:17" ht="16.5" x14ac:dyDescent="0.25">
      <c r="A22" s="73"/>
      <c r="B22" s="74"/>
      <c r="C22" s="73"/>
      <c r="D22" s="73"/>
      <c r="E22" s="73"/>
      <c r="F22" s="73"/>
      <c r="G22" s="73"/>
      <c r="H22" s="73"/>
      <c r="I22" s="74"/>
      <c r="J22" s="73"/>
      <c r="K22" s="73"/>
      <c r="L22" s="73"/>
      <c r="M22" s="73"/>
      <c r="N22" s="73"/>
      <c r="O22" s="73"/>
      <c r="P22" s="73"/>
      <c r="Q22" s="251"/>
    </row>
    <row r="23" spans="1:17" ht="16.5" x14ac:dyDescent="0.25">
      <c r="A23" s="73"/>
      <c r="B23" s="74"/>
      <c r="C23" s="73"/>
      <c r="D23" s="73"/>
      <c r="E23" s="73"/>
      <c r="F23" s="73"/>
      <c r="G23" s="73"/>
      <c r="H23" s="73"/>
      <c r="I23" s="74"/>
      <c r="J23" s="73"/>
      <c r="K23" s="73"/>
      <c r="L23" s="73"/>
      <c r="M23" s="73"/>
      <c r="N23" s="73"/>
      <c r="O23" s="73"/>
      <c r="P23" s="73"/>
      <c r="Q23" s="251"/>
    </row>
    <row r="24" spans="1:17" ht="16.5" x14ac:dyDescent="0.25">
      <c r="A24" s="73"/>
      <c r="B24" s="74"/>
      <c r="C24" s="73"/>
      <c r="D24" s="73"/>
      <c r="E24" s="73"/>
      <c r="F24" s="73"/>
      <c r="G24" s="73"/>
      <c r="H24" s="73"/>
      <c r="I24" s="74"/>
      <c r="J24" s="73"/>
      <c r="K24" s="73"/>
      <c r="L24" s="73"/>
      <c r="M24" s="73"/>
      <c r="N24" s="73"/>
      <c r="O24" s="73"/>
      <c r="P24" s="73"/>
      <c r="Q24" s="89"/>
    </row>
    <row r="25" spans="1:17" x14ac:dyDescent="0.25">
      <c r="A25" s="73"/>
      <c r="B25" s="74"/>
      <c r="C25" s="73"/>
      <c r="D25" s="73"/>
      <c r="E25" s="73"/>
      <c r="F25" s="73"/>
      <c r="G25" s="73"/>
      <c r="H25" s="73"/>
      <c r="I25" s="74"/>
      <c r="J25" s="73"/>
      <c r="K25" s="73"/>
      <c r="L25" s="73"/>
      <c r="M25" s="73"/>
      <c r="N25" s="73"/>
      <c r="O25" s="73"/>
      <c r="P25" s="73"/>
      <c r="Q25" s="66"/>
    </row>
  </sheetData>
  <mergeCells count="10">
    <mergeCell ref="H9:N9"/>
    <mergeCell ref="O9:Q9"/>
    <mergeCell ref="Q12:Q20"/>
    <mergeCell ref="B2:Q2"/>
    <mergeCell ref="B3:Q3"/>
    <mergeCell ref="B4:Q4"/>
    <mergeCell ref="B5:Q5"/>
    <mergeCell ref="B6:Q6"/>
    <mergeCell ref="A8:Q8"/>
    <mergeCell ref="A9:G9"/>
  </mergeCells>
  <printOptions horizontalCentered="1"/>
  <pageMargins left="0.11811023622047245" right="0.31496062992125984" top="0.35433070866141736" bottom="0.15748031496062992" header="0.31496062992125984" footer="0.31496062992125984"/>
  <pageSetup paperSize="9" scale="44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43"/>
  <sheetViews>
    <sheetView view="pageBreakPreview" zoomScale="60" zoomScaleNormal="100" zoomScaleSheetLayoutView="50" workbookViewId="0">
      <pane xSplit="1" ySplit="11" topLeftCell="B12" activePane="bottomRight" state="frozen"/>
      <selection pane="topRight" activeCell="C1" sqref="C1"/>
      <selection pane="bottomLeft" activeCell="A12" sqref="A12"/>
      <selection pane="bottomRight" activeCell="I37" sqref="I37"/>
    </sheetView>
  </sheetViews>
  <sheetFormatPr defaultRowHeight="16.5" x14ac:dyDescent="0.25"/>
  <cols>
    <col min="1" max="1" width="10.42578125" style="40" bestFit="1" customWidth="1"/>
    <col min="2" max="2" width="38.140625" style="41" customWidth="1"/>
    <col min="3" max="3" width="18.85546875" style="40" customWidth="1"/>
    <col min="4" max="7" width="12.140625" style="40" customWidth="1"/>
    <col min="8" max="8" width="12.5703125" style="40" customWidth="1"/>
    <col min="9" max="9" width="40.7109375" style="41" customWidth="1"/>
    <col min="10" max="10" width="16.5703125" style="40" customWidth="1"/>
    <col min="11" max="12" width="14.5703125" style="40" customWidth="1"/>
    <col min="13" max="13" width="12.5703125" style="40" customWidth="1"/>
    <col min="14" max="14" width="14.85546875" style="40" customWidth="1"/>
    <col min="15" max="15" width="17.85546875" style="40" customWidth="1"/>
    <col min="16" max="16" width="33.5703125" style="40" customWidth="1"/>
    <col min="17" max="17" width="32.28515625" customWidth="1"/>
  </cols>
  <sheetData>
    <row r="1" spans="1:25" x14ac:dyDescent="0.25">
      <c r="A1" s="33"/>
      <c r="B1" s="34"/>
      <c r="C1" s="282"/>
      <c r="D1" s="35"/>
      <c r="E1" s="35"/>
      <c r="F1" s="35"/>
      <c r="G1" s="33"/>
      <c r="H1" s="33"/>
      <c r="I1" s="34"/>
      <c r="J1" s="33"/>
      <c r="K1" s="33"/>
      <c r="L1" s="33"/>
      <c r="M1" s="33"/>
      <c r="N1" s="33"/>
      <c r="O1" s="33"/>
      <c r="P1" s="33"/>
    </row>
    <row r="2" spans="1:25" ht="40.5" customHeight="1" x14ac:dyDescent="0.25">
      <c r="A2" s="436" t="s">
        <v>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</row>
    <row r="3" spans="1:25" ht="20.25" customHeight="1" x14ac:dyDescent="0.25">
      <c r="A3" s="436" t="s">
        <v>295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</row>
    <row r="4" spans="1:25" ht="20.25" x14ac:dyDescent="0.25">
      <c r="A4" s="629"/>
      <c r="B4" s="630" t="s">
        <v>74</v>
      </c>
      <c r="C4" s="630"/>
      <c r="D4" s="630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</row>
    <row r="5" spans="1:25" ht="16.5" customHeight="1" x14ac:dyDescent="0.25">
      <c r="A5" s="436" t="s">
        <v>33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</row>
    <row r="6" spans="1:25" ht="20.25" x14ac:dyDescent="0.25">
      <c r="A6" s="436" t="s">
        <v>556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</row>
    <row r="7" spans="1:25" x14ac:dyDescent="0.25">
      <c r="A7" s="323"/>
      <c r="B7" s="26"/>
      <c r="C7" s="323"/>
      <c r="D7" s="21"/>
      <c r="E7" s="323"/>
      <c r="F7" s="323"/>
      <c r="G7" s="323"/>
      <c r="H7" s="323"/>
      <c r="I7" s="26"/>
      <c r="J7" s="323"/>
      <c r="K7" s="323"/>
      <c r="L7" s="323"/>
      <c r="M7" s="323"/>
      <c r="N7" s="323"/>
      <c r="O7" s="323"/>
      <c r="P7" s="33"/>
    </row>
    <row r="8" spans="1:25" ht="50.25" customHeight="1" x14ac:dyDescent="0.25">
      <c r="A8" s="421"/>
      <c r="B8" s="439" t="s">
        <v>2</v>
      </c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</row>
    <row r="9" spans="1:25" x14ac:dyDescent="0.25">
      <c r="A9" s="591"/>
      <c r="B9" s="433" t="s">
        <v>70</v>
      </c>
      <c r="C9" s="433"/>
      <c r="D9" s="433"/>
      <c r="E9" s="433"/>
      <c r="F9" s="433"/>
      <c r="G9" s="433"/>
      <c r="H9" s="433" t="s">
        <v>71</v>
      </c>
      <c r="I9" s="435"/>
      <c r="J9" s="435"/>
      <c r="K9" s="435"/>
      <c r="L9" s="435"/>
      <c r="M9" s="435"/>
      <c r="N9" s="435"/>
      <c r="O9" s="433" t="s">
        <v>24</v>
      </c>
      <c r="P9" s="433"/>
      <c r="Q9" s="434"/>
    </row>
    <row r="10" spans="1:25" ht="44.25" customHeight="1" x14ac:dyDescent="0.25">
      <c r="A10" s="325" t="s">
        <v>1</v>
      </c>
      <c r="B10" s="3" t="s">
        <v>5</v>
      </c>
      <c r="C10" s="325" t="s">
        <v>11</v>
      </c>
      <c r="D10" s="36" t="s">
        <v>54</v>
      </c>
      <c r="E10" s="36" t="s">
        <v>55</v>
      </c>
      <c r="F10" s="36" t="s">
        <v>56</v>
      </c>
      <c r="G10" s="36" t="s">
        <v>57</v>
      </c>
      <c r="H10" s="325" t="s">
        <v>1</v>
      </c>
      <c r="I10" s="3" t="s">
        <v>5</v>
      </c>
      <c r="J10" s="325" t="s">
        <v>11</v>
      </c>
      <c r="K10" s="36" t="s">
        <v>58</v>
      </c>
      <c r="L10" s="36" t="s">
        <v>59</v>
      </c>
      <c r="M10" s="36" t="s">
        <v>60</v>
      </c>
      <c r="N10" s="36" t="s">
        <v>61</v>
      </c>
      <c r="O10" s="36" t="s">
        <v>62</v>
      </c>
      <c r="P10" s="325" t="s">
        <v>508</v>
      </c>
      <c r="Q10" s="325" t="s">
        <v>509</v>
      </c>
    </row>
    <row r="11" spans="1:25" s="57" customFormat="1" x14ac:dyDescent="0.2">
      <c r="A11" s="46">
        <v>1</v>
      </c>
      <c r="B11" s="78">
        <v>2</v>
      </c>
      <c r="C11" s="46">
        <v>3</v>
      </c>
      <c r="D11" s="78">
        <v>4</v>
      </c>
      <c r="E11" s="46">
        <v>5</v>
      </c>
      <c r="F11" s="78">
        <v>6</v>
      </c>
      <c r="G11" s="46">
        <v>7</v>
      </c>
      <c r="H11" s="78">
        <v>8</v>
      </c>
      <c r="I11" s="46">
        <v>9</v>
      </c>
      <c r="J11" s="78">
        <v>10</v>
      </c>
      <c r="K11" s="46">
        <v>11</v>
      </c>
      <c r="L11" s="78">
        <v>12</v>
      </c>
      <c r="M11" s="46">
        <v>13</v>
      </c>
      <c r="N11" s="78">
        <v>14</v>
      </c>
      <c r="O11" s="46">
        <v>15</v>
      </c>
      <c r="P11" s="78">
        <v>16</v>
      </c>
      <c r="Q11" s="78">
        <v>17</v>
      </c>
    </row>
    <row r="12" spans="1:25" ht="132" customHeight="1" x14ac:dyDescent="0.25">
      <c r="A12" s="325" t="s">
        <v>12</v>
      </c>
      <c r="B12" s="3" t="s">
        <v>464</v>
      </c>
      <c r="C12" s="325"/>
      <c r="D12" s="16"/>
      <c r="E12" s="16"/>
      <c r="F12" s="330"/>
      <c r="G12" s="7"/>
      <c r="H12" s="325" t="str">
        <f>A12</f>
        <v>I</v>
      </c>
      <c r="I12" s="3" t="str">
        <f>B12</f>
        <v>Организация мероприятий, направленных на профилактику асоциального поведения подростков и молодежи, поддержка детей и молодежи, находящейся в социально-опасном положении</v>
      </c>
      <c r="J12" s="46"/>
      <c r="K12" s="10"/>
      <c r="L12" s="10"/>
      <c r="M12" s="330"/>
      <c r="N12" s="38"/>
      <c r="O12" s="23"/>
      <c r="P12" s="325"/>
      <c r="Q12" s="441" t="s">
        <v>424</v>
      </c>
      <c r="S12" s="66"/>
      <c r="T12" s="66"/>
      <c r="U12" s="66"/>
      <c r="V12" s="66"/>
      <c r="W12" s="66"/>
      <c r="X12" s="66"/>
      <c r="Y12" s="66"/>
    </row>
    <row r="13" spans="1:25" ht="33" x14ac:dyDescent="0.25">
      <c r="A13" s="14" t="s">
        <v>7</v>
      </c>
      <c r="B13" s="2" t="s">
        <v>425</v>
      </c>
      <c r="C13" s="46" t="s">
        <v>38</v>
      </c>
      <c r="D13" s="320">
        <v>600</v>
      </c>
      <c r="E13" s="17">
        <v>765</v>
      </c>
      <c r="F13" s="329">
        <v>100</v>
      </c>
      <c r="G13" s="7"/>
      <c r="H13" s="14" t="s">
        <v>7</v>
      </c>
      <c r="I13" s="2" t="s">
        <v>40</v>
      </c>
      <c r="J13" s="46" t="s">
        <v>41</v>
      </c>
      <c r="K13" s="46">
        <v>96</v>
      </c>
      <c r="L13" s="46">
        <v>96</v>
      </c>
      <c r="M13" s="329">
        <f>(L13/K13)*100</f>
        <v>100</v>
      </c>
      <c r="N13" s="38"/>
      <c r="O13" s="23"/>
      <c r="P13" s="39"/>
      <c r="Q13" s="441"/>
      <c r="S13" s="66"/>
      <c r="T13" s="336"/>
      <c r="U13" s="326"/>
      <c r="V13" s="337"/>
      <c r="W13" s="337"/>
      <c r="X13" s="338"/>
      <c r="Y13" s="66"/>
    </row>
    <row r="14" spans="1:25" ht="49.5" x14ac:dyDescent="0.25">
      <c r="A14" s="14" t="s">
        <v>8</v>
      </c>
      <c r="B14" s="2" t="s">
        <v>270</v>
      </c>
      <c r="C14" s="46" t="s">
        <v>38</v>
      </c>
      <c r="D14" s="17">
        <v>12</v>
      </c>
      <c r="E14" s="17">
        <v>11</v>
      </c>
      <c r="F14" s="329">
        <f>(E14/D14)*100</f>
        <v>91.666666666666657</v>
      </c>
      <c r="G14" s="7"/>
      <c r="H14" s="14"/>
      <c r="I14" s="2"/>
      <c r="J14" s="46"/>
      <c r="K14" s="46"/>
      <c r="L14" s="46"/>
      <c r="M14" s="329"/>
      <c r="N14" s="38"/>
      <c r="O14" s="23"/>
      <c r="P14" s="39"/>
      <c r="Q14" s="441"/>
    </row>
    <row r="15" spans="1:25" ht="49.5" x14ac:dyDescent="0.25">
      <c r="A15" s="14" t="s">
        <v>9</v>
      </c>
      <c r="B15" s="2" t="s">
        <v>426</v>
      </c>
      <c r="C15" s="46" t="s">
        <v>25</v>
      </c>
      <c r="D15" s="17">
        <v>100</v>
      </c>
      <c r="E15" s="17">
        <v>100</v>
      </c>
      <c r="F15" s="329">
        <f>(E15/D15)*100</f>
        <v>100</v>
      </c>
      <c r="G15" s="7"/>
      <c r="H15" s="14"/>
      <c r="I15" s="2"/>
      <c r="J15" s="46"/>
      <c r="K15" s="46"/>
      <c r="L15" s="46"/>
      <c r="M15" s="329"/>
      <c r="N15" s="38"/>
      <c r="O15" s="23"/>
      <c r="P15" s="39"/>
      <c r="Q15" s="441"/>
    </row>
    <row r="16" spans="1:25" ht="46.5" customHeight="1" x14ac:dyDescent="0.25">
      <c r="A16" s="14"/>
      <c r="B16" s="27" t="s">
        <v>559</v>
      </c>
      <c r="C16" s="333"/>
      <c r="D16" s="333"/>
      <c r="E16" s="333"/>
      <c r="F16" s="8"/>
      <c r="G16" s="8">
        <f>(F14+F15+F13)/3</f>
        <v>97.222222222222214</v>
      </c>
      <c r="H16" s="42"/>
      <c r="I16" s="27" t="s">
        <v>559</v>
      </c>
      <c r="J16" s="42"/>
      <c r="K16" s="42"/>
      <c r="L16" s="42"/>
      <c r="M16" s="8"/>
      <c r="N16" s="8">
        <f>M13</f>
        <v>100</v>
      </c>
      <c r="O16" s="8">
        <f>(G16+N16)/2</f>
        <v>98.611111111111114</v>
      </c>
      <c r="P16" s="333" t="s">
        <v>424</v>
      </c>
      <c r="Q16" s="441"/>
    </row>
    <row r="17" spans="1:17" ht="210.75" customHeight="1" x14ac:dyDescent="0.25">
      <c r="A17" s="325" t="s">
        <v>13</v>
      </c>
      <c r="B17" s="3" t="s">
        <v>265</v>
      </c>
      <c r="C17" s="325"/>
      <c r="D17" s="16"/>
      <c r="E17" s="16"/>
      <c r="F17" s="330"/>
      <c r="G17" s="7"/>
      <c r="H17" s="325" t="str">
        <f>A17</f>
        <v>II</v>
      </c>
      <c r="I17" s="3" t="str">
        <f>B17</f>
        <v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v>
      </c>
      <c r="J17" s="46"/>
      <c r="K17" s="10"/>
      <c r="L17" s="10"/>
      <c r="M17" s="330"/>
      <c r="N17" s="38"/>
      <c r="O17" s="23"/>
      <c r="P17" s="325"/>
      <c r="Q17" s="441"/>
    </row>
    <row r="18" spans="1:17" ht="33" x14ac:dyDescent="0.25">
      <c r="A18" s="14" t="s">
        <v>14</v>
      </c>
      <c r="B18" s="2" t="s">
        <v>367</v>
      </c>
      <c r="C18" s="46" t="s">
        <v>38</v>
      </c>
      <c r="D18" s="320">
        <v>4000</v>
      </c>
      <c r="E18" s="17">
        <v>5652</v>
      </c>
      <c r="F18" s="329">
        <v>100</v>
      </c>
      <c r="G18" s="7"/>
      <c r="H18" s="14" t="str">
        <f>A18</f>
        <v>2.1.</v>
      </c>
      <c r="I18" s="2" t="s">
        <v>40</v>
      </c>
      <c r="J18" s="46" t="s">
        <v>41</v>
      </c>
      <c r="K18" s="46">
        <v>48</v>
      </c>
      <c r="L18" s="46">
        <v>46</v>
      </c>
      <c r="M18" s="329">
        <f>(L18/K18)*100</f>
        <v>95.833333333333343</v>
      </c>
      <c r="N18" s="38"/>
      <c r="O18" s="23"/>
      <c r="P18" s="39"/>
      <c r="Q18" s="441"/>
    </row>
    <row r="19" spans="1:17" ht="49.5" x14ac:dyDescent="0.25">
      <c r="A19" s="14" t="s">
        <v>15</v>
      </c>
      <c r="B19" s="2" t="s">
        <v>426</v>
      </c>
      <c r="C19" s="46" t="s">
        <v>25</v>
      </c>
      <c r="D19" s="17">
        <v>100</v>
      </c>
      <c r="E19" s="17">
        <v>100</v>
      </c>
      <c r="F19" s="329">
        <f>(E19/D19)*100</f>
        <v>100</v>
      </c>
      <c r="G19" s="7"/>
      <c r="H19" s="14"/>
      <c r="I19" s="2"/>
      <c r="J19" s="46"/>
      <c r="K19" s="46"/>
      <c r="L19" s="46"/>
      <c r="M19" s="329"/>
      <c r="N19" s="38"/>
      <c r="O19" s="23"/>
      <c r="P19" s="39"/>
      <c r="Q19" s="441"/>
    </row>
    <row r="20" spans="1:17" ht="43.5" customHeight="1" x14ac:dyDescent="0.25">
      <c r="A20" s="14"/>
      <c r="B20" s="27" t="s">
        <v>559</v>
      </c>
      <c r="C20" s="333"/>
      <c r="D20" s="333"/>
      <c r="E20" s="333"/>
      <c r="F20" s="8"/>
      <c r="G20" s="8">
        <f>(F18+F19)/2</f>
        <v>100</v>
      </c>
      <c r="H20" s="42"/>
      <c r="I20" s="27" t="s">
        <v>559</v>
      </c>
      <c r="J20" s="42"/>
      <c r="K20" s="42"/>
      <c r="L20" s="42"/>
      <c r="M20" s="8"/>
      <c r="N20" s="8">
        <f>M18</f>
        <v>95.833333333333343</v>
      </c>
      <c r="O20" s="8">
        <f>(G20+N20)/2</f>
        <v>97.916666666666671</v>
      </c>
      <c r="P20" s="333" t="s">
        <v>424</v>
      </c>
      <c r="Q20" s="441"/>
    </row>
    <row r="21" spans="1:17" ht="175.5" customHeight="1" x14ac:dyDescent="0.25">
      <c r="A21" s="325" t="s">
        <v>28</v>
      </c>
      <c r="B21" s="3" t="s">
        <v>266</v>
      </c>
      <c r="C21" s="325"/>
      <c r="D21" s="16"/>
      <c r="E21" s="16"/>
      <c r="F21" s="330"/>
      <c r="G21" s="7"/>
      <c r="H21" s="325" t="str">
        <f>A21</f>
        <v>III</v>
      </c>
      <c r="I21" s="3" t="str">
        <f>B21</f>
        <v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v>
      </c>
      <c r="J21" s="46"/>
      <c r="K21" s="46"/>
      <c r="L21" s="46"/>
      <c r="M21" s="330"/>
      <c r="N21" s="38"/>
      <c r="O21" s="23"/>
      <c r="P21" s="325"/>
      <c r="Q21" s="441"/>
    </row>
    <row r="22" spans="1:17" ht="33" x14ac:dyDescent="0.25">
      <c r="A22" s="14" t="s">
        <v>29</v>
      </c>
      <c r="B22" s="2" t="s">
        <v>427</v>
      </c>
      <c r="C22" s="46" t="s">
        <v>38</v>
      </c>
      <c r="D22" s="320">
        <v>4000</v>
      </c>
      <c r="E22" s="17">
        <v>3960</v>
      </c>
      <c r="F22" s="329">
        <f t="shared" ref="F22:F24" si="0">(E22/D22)*100</f>
        <v>99</v>
      </c>
      <c r="G22" s="7"/>
      <c r="H22" s="20" t="str">
        <f>A22</f>
        <v>3.1.</v>
      </c>
      <c r="I22" s="2" t="s">
        <v>40</v>
      </c>
      <c r="J22" s="46" t="s">
        <v>41</v>
      </c>
      <c r="K22" s="46">
        <v>48</v>
      </c>
      <c r="L22" s="46">
        <v>61</v>
      </c>
      <c r="M22" s="329">
        <v>110</v>
      </c>
      <c r="N22" s="38"/>
      <c r="O22" s="23"/>
      <c r="P22" s="39"/>
      <c r="Q22" s="441"/>
    </row>
    <row r="23" spans="1:17" ht="33" x14ac:dyDescent="0.25">
      <c r="A23" s="14" t="s">
        <v>30</v>
      </c>
      <c r="B23" s="2" t="s">
        <v>428</v>
      </c>
      <c r="C23" s="46" t="s">
        <v>25</v>
      </c>
      <c r="D23" s="17">
        <v>100</v>
      </c>
      <c r="E23" s="17">
        <v>100</v>
      </c>
      <c r="F23" s="329">
        <f t="shared" si="0"/>
        <v>100</v>
      </c>
      <c r="G23" s="7"/>
      <c r="H23" s="20"/>
      <c r="I23" s="2"/>
      <c r="J23" s="46"/>
      <c r="K23" s="46"/>
      <c r="L23" s="46"/>
      <c r="M23" s="329"/>
      <c r="N23" s="38"/>
      <c r="O23" s="23"/>
      <c r="P23" s="39"/>
      <c r="Q23" s="441"/>
    </row>
    <row r="24" spans="1:17" ht="49.5" x14ac:dyDescent="0.25">
      <c r="A24" s="14" t="s">
        <v>52</v>
      </c>
      <c r="B24" s="2" t="s">
        <v>426</v>
      </c>
      <c r="C24" s="46" t="s">
        <v>25</v>
      </c>
      <c r="D24" s="17">
        <v>100</v>
      </c>
      <c r="E24" s="17">
        <v>100</v>
      </c>
      <c r="F24" s="329">
        <f t="shared" si="0"/>
        <v>100</v>
      </c>
      <c r="G24" s="7"/>
      <c r="H24" s="20"/>
      <c r="I24" s="2"/>
      <c r="J24" s="46"/>
      <c r="K24" s="46"/>
      <c r="L24" s="46"/>
      <c r="M24" s="329"/>
      <c r="N24" s="38"/>
      <c r="O24" s="23"/>
      <c r="P24" s="39"/>
      <c r="Q24" s="441"/>
    </row>
    <row r="25" spans="1:17" ht="48.75" customHeight="1" x14ac:dyDescent="0.25">
      <c r="A25" s="14"/>
      <c r="B25" s="27" t="s">
        <v>559</v>
      </c>
      <c r="C25" s="333"/>
      <c r="D25" s="333"/>
      <c r="E25" s="333"/>
      <c r="F25" s="8"/>
      <c r="G25" s="8">
        <f>(F23+F24+F22)/3</f>
        <v>99.666666666666671</v>
      </c>
      <c r="H25" s="42"/>
      <c r="I25" s="27" t="s">
        <v>6</v>
      </c>
      <c r="J25" s="42"/>
      <c r="K25" s="42"/>
      <c r="L25" s="42"/>
      <c r="M25" s="8"/>
      <c r="N25" s="8">
        <f>M22</f>
        <v>110</v>
      </c>
      <c r="O25" s="8">
        <f>(G25+N25)/2</f>
        <v>104.83333333333334</v>
      </c>
      <c r="P25" s="333" t="s">
        <v>514</v>
      </c>
      <c r="Q25" s="441"/>
    </row>
    <row r="26" spans="1:17" s="15" customFormat="1" ht="188.25" customHeight="1" x14ac:dyDescent="0.25">
      <c r="A26" s="325" t="s">
        <v>42</v>
      </c>
      <c r="B26" s="3" t="s">
        <v>267</v>
      </c>
      <c r="C26" s="325"/>
      <c r="D26" s="16"/>
      <c r="E26" s="16"/>
      <c r="F26" s="330"/>
      <c r="G26" s="7"/>
      <c r="H26" s="325" t="str">
        <f>A26</f>
        <v>IV</v>
      </c>
      <c r="I26" s="3" t="str">
        <f>B26</f>
        <v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v>
      </c>
      <c r="J26" s="46"/>
      <c r="K26" s="46"/>
      <c r="L26" s="46"/>
      <c r="M26" s="330"/>
      <c r="N26" s="38"/>
      <c r="O26" s="23"/>
      <c r="P26" s="325"/>
      <c r="Q26" s="441"/>
    </row>
    <row r="27" spans="1:17" ht="33" x14ac:dyDescent="0.25">
      <c r="A27" s="14" t="s">
        <v>43</v>
      </c>
      <c r="B27" s="2" t="s">
        <v>427</v>
      </c>
      <c r="C27" s="46" t="s">
        <v>38</v>
      </c>
      <c r="D27" s="320">
        <v>4000</v>
      </c>
      <c r="E27" s="17">
        <v>7186</v>
      </c>
      <c r="F27" s="329">
        <v>100</v>
      </c>
      <c r="G27" s="7"/>
      <c r="H27" s="14" t="str">
        <f>A27</f>
        <v>4.1.</v>
      </c>
      <c r="I27" s="2" t="s">
        <v>40</v>
      </c>
      <c r="J27" s="46" t="s">
        <v>41</v>
      </c>
      <c r="K27" s="46">
        <v>48</v>
      </c>
      <c r="L27" s="46">
        <v>66</v>
      </c>
      <c r="M27" s="329">
        <v>110</v>
      </c>
      <c r="N27" s="38"/>
      <c r="O27" s="23"/>
      <c r="P27" s="39"/>
      <c r="Q27" s="441"/>
    </row>
    <row r="28" spans="1:17" ht="49.5" x14ac:dyDescent="0.25">
      <c r="A28" s="14" t="s">
        <v>141</v>
      </c>
      <c r="B28" s="2" t="s">
        <v>426</v>
      </c>
      <c r="C28" s="46" t="s">
        <v>25</v>
      </c>
      <c r="D28" s="17">
        <v>100</v>
      </c>
      <c r="E28" s="17">
        <v>100</v>
      </c>
      <c r="F28" s="329">
        <f>(E28/D28)*100</f>
        <v>100</v>
      </c>
      <c r="G28" s="7"/>
      <c r="H28" s="14"/>
      <c r="I28" s="2"/>
      <c r="J28" s="46"/>
      <c r="K28" s="46"/>
      <c r="L28" s="46"/>
      <c r="M28" s="329"/>
      <c r="N28" s="38"/>
      <c r="O28" s="23"/>
      <c r="P28" s="39"/>
      <c r="Q28" s="441"/>
    </row>
    <row r="29" spans="1:17" ht="46.5" customHeight="1" x14ac:dyDescent="0.25">
      <c r="A29" s="14"/>
      <c r="B29" s="27" t="s">
        <v>559</v>
      </c>
      <c r="C29" s="333"/>
      <c r="D29" s="333"/>
      <c r="E29" s="333"/>
      <c r="F29" s="8"/>
      <c r="G29" s="8">
        <f>(F27+F28)/2</f>
        <v>100</v>
      </c>
      <c r="H29" s="42"/>
      <c r="I29" s="27" t="s">
        <v>559</v>
      </c>
      <c r="J29" s="42"/>
      <c r="K29" s="42"/>
      <c r="L29" s="42"/>
      <c r="M29" s="8"/>
      <c r="N29" s="8">
        <f>M27</f>
        <v>110</v>
      </c>
      <c r="O29" s="8">
        <f>(G29+N29)/2</f>
        <v>105</v>
      </c>
      <c r="P29" s="333" t="s">
        <v>514</v>
      </c>
      <c r="Q29" s="441"/>
    </row>
    <row r="30" spans="1:17" ht="81" customHeight="1" x14ac:dyDescent="0.25">
      <c r="A30" s="325" t="s">
        <v>168</v>
      </c>
      <c r="B30" s="3" t="s">
        <v>268</v>
      </c>
      <c r="C30" s="325"/>
      <c r="D30" s="16"/>
      <c r="E30" s="17"/>
      <c r="F30" s="330"/>
      <c r="G30" s="7"/>
      <c r="H30" s="325" t="str">
        <f>A30</f>
        <v>V</v>
      </c>
      <c r="I30" s="3" t="str">
        <f>B30</f>
        <v>Организация досуга детей, подростков и молодежи 
(иная досуговая деятельность)</v>
      </c>
      <c r="J30" s="46"/>
      <c r="K30" s="46"/>
      <c r="L30" s="46"/>
      <c r="M30" s="330"/>
      <c r="N30" s="38"/>
      <c r="O30" s="23"/>
      <c r="P30" s="325"/>
      <c r="Q30" s="441"/>
    </row>
    <row r="31" spans="1:17" s="71" customFormat="1" x14ac:dyDescent="0.25">
      <c r="A31" s="14" t="s">
        <v>169</v>
      </c>
      <c r="B31" s="2" t="s">
        <v>429</v>
      </c>
      <c r="C31" s="46" t="s">
        <v>38</v>
      </c>
      <c r="D31" s="320">
        <v>6000</v>
      </c>
      <c r="E31" s="17">
        <v>7812</v>
      </c>
      <c r="F31" s="329">
        <v>100</v>
      </c>
      <c r="G31" s="10"/>
      <c r="H31" s="46" t="str">
        <f>A31</f>
        <v>5.1.</v>
      </c>
      <c r="I31" s="2" t="s">
        <v>40</v>
      </c>
      <c r="J31" s="46" t="s">
        <v>41</v>
      </c>
      <c r="K31" s="46">
        <v>48</v>
      </c>
      <c r="L31" s="46">
        <v>53</v>
      </c>
      <c r="M31" s="329">
        <v>110</v>
      </c>
      <c r="N31" s="79"/>
      <c r="O31" s="23"/>
      <c r="P31" s="39"/>
      <c r="Q31" s="441"/>
    </row>
    <row r="32" spans="1:17" s="71" customFormat="1" ht="33" x14ac:dyDescent="0.25">
      <c r="A32" s="14" t="s">
        <v>170</v>
      </c>
      <c r="B32" s="2" t="s">
        <v>430</v>
      </c>
      <c r="C32" s="46" t="s">
        <v>41</v>
      </c>
      <c r="D32" s="17">
        <v>15</v>
      </c>
      <c r="E32" s="17">
        <v>40</v>
      </c>
      <c r="F32" s="329">
        <v>100</v>
      </c>
      <c r="G32" s="10"/>
      <c r="H32" s="46"/>
      <c r="I32" s="2"/>
      <c r="J32" s="46"/>
      <c r="K32" s="46"/>
      <c r="L32" s="46"/>
      <c r="M32" s="329"/>
      <c r="N32" s="79"/>
      <c r="O32" s="23"/>
      <c r="P32" s="39"/>
      <c r="Q32" s="441"/>
    </row>
    <row r="33" spans="1:23" s="71" customFormat="1" ht="49.5" x14ac:dyDescent="0.25">
      <c r="A33" s="14" t="s">
        <v>171</v>
      </c>
      <c r="B33" s="2" t="s">
        <v>368</v>
      </c>
      <c r="C33" s="46" t="s">
        <v>25</v>
      </c>
      <c r="D33" s="17">
        <v>100</v>
      </c>
      <c r="E33" s="10">
        <v>100</v>
      </c>
      <c r="F33" s="329">
        <f t="shared" ref="F33" si="1">(E33/D33)*100</f>
        <v>100</v>
      </c>
      <c r="G33" s="10"/>
      <c r="H33" s="46"/>
      <c r="I33" s="2"/>
      <c r="J33" s="46"/>
      <c r="K33" s="46"/>
      <c r="L33" s="46"/>
      <c r="M33" s="329"/>
      <c r="N33" s="79"/>
      <c r="O33" s="23"/>
      <c r="P33" s="39"/>
      <c r="Q33" s="441"/>
    </row>
    <row r="34" spans="1:23" s="71" customFormat="1" ht="41.25" customHeight="1" x14ac:dyDescent="0.25">
      <c r="A34" s="14"/>
      <c r="B34" s="27" t="s">
        <v>559</v>
      </c>
      <c r="C34" s="333"/>
      <c r="D34" s="333"/>
      <c r="E34" s="333"/>
      <c r="F34" s="8"/>
      <c r="G34" s="8">
        <f>(F32+F33+F31)/3</f>
        <v>100</v>
      </c>
      <c r="H34" s="42"/>
      <c r="I34" s="27" t="s">
        <v>559</v>
      </c>
      <c r="J34" s="42"/>
      <c r="K34" s="42"/>
      <c r="L34" s="42"/>
      <c r="M34" s="8"/>
      <c r="N34" s="8">
        <f>M31</f>
        <v>110</v>
      </c>
      <c r="O34" s="8">
        <f>(G34+N34)/2</f>
        <v>105</v>
      </c>
      <c r="P34" s="333" t="s">
        <v>514</v>
      </c>
      <c r="Q34" s="441"/>
    </row>
    <row r="35" spans="1:23" ht="81" customHeight="1" x14ac:dyDescent="0.25">
      <c r="A35" s="325" t="s">
        <v>174</v>
      </c>
      <c r="B35" s="3" t="s">
        <v>269</v>
      </c>
      <c r="C35" s="325"/>
      <c r="D35" s="16"/>
      <c r="E35" s="16"/>
      <c r="F35" s="330"/>
      <c r="G35" s="7"/>
      <c r="H35" s="325" t="str">
        <f>A35</f>
        <v>VI</v>
      </c>
      <c r="I35" s="3" t="str">
        <f>B35</f>
        <v>Организация досуга детей, подростков и молодежи (общественные объединения)</v>
      </c>
      <c r="J35" s="46"/>
      <c r="K35" s="46"/>
      <c r="L35" s="46"/>
      <c r="M35" s="330"/>
      <c r="N35" s="38"/>
      <c r="O35" s="23"/>
      <c r="P35" s="325"/>
      <c r="Q35" s="441"/>
    </row>
    <row r="36" spans="1:23" ht="33" x14ac:dyDescent="0.25">
      <c r="A36" s="14" t="s">
        <v>175</v>
      </c>
      <c r="B36" s="331" t="s">
        <v>429</v>
      </c>
      <c r="C36" s="46" t="s">
        <v>38</v>
      </c>
      <c r="D36" s="320">
        <v>1500</v>
      </c>
      <c r="E36" s="46">
        <v>1665</v>
      </c>
      <c r="F36" s="329">
        <v>100</v>
      </c>
      <c r="G36" s="7"/>
      <c r="H36" s="45" t="str">
        <f>A36</f>
        <v>6.1.</v>
      </c>
      <c r="I36" s="331" t="s">
        <v>369</v>
      </c>
      <c r="J36" s="46" t="s">
        <v>41</v>
      </c>
      <c r="K36" s="46">
        <v>71</v>
      </c>
      <c r="L36" s="46">
        <v>63</v>
      </c>
      <c r="M36" s="329">
        <f t="shared" ref="M36" si="2">(L36/K36)*100</f>
        <v>88.732394366197184</v>
      </c>
      <c r="N36" s="38"/>
      <c r="O36" s="334"/>
      <c r="P36" s="39"/>
      <c r="Q36" s="441"/>
    </row>
    <row r="37" spans="1:23" ht="33" x14ac:dyDescent="0.25">
      <c r="A37" s="14" t="s">
        <v>176</v>
      </c>
      <c r="B37" s="331" t="s">
        <v>431</v>
      </c>
      <c r="C37" s="46" t="s">
        <v>41</v>
      </c>
      <c r="D37" s="17">
        <v>71</v>
      </c>
      <c r="E37" s="17">
        <v>63</v>
      </c>
      <c r="F37" s="329">
        <f t="shared" ref="F37" si="3">(E37/D37)*100</f>
        <v>88.732394366197184</v>
      </c>
      <c r="G37" s="7"/>
      <c r="H37" s="45"/>
      <c r="I37" s="331"/>
      <c r="J37" s="46"/>
      <c r="K37" s="46"/>
      <c r="L37" s="46"/>
      <c r="M37" s="329"/>
      <c r="N37" s="38"/>
      <c r="O37" s="334"/>
      <c r="P37" s="39"/>
      <c r="Q37" s="441"/>
    </row>
    <row r="38" spans="1:23" s="66" customFormat="1" ht="49.5" x14ac:dyDescent="0.35">
      <c r="A38" s="14" t="s">
        <v>317</v>
      </c>
      <c r="B38" s="331" t="s">
        <v>432</v>
      </c>
      <c r="C38" s="46" t="s">
        <v>41</v>
      </c>
      <c r="D38" s="321">
        <v>2</v>
      </c>
      <c r="E38" s="17">
        <v>5</v>
      </c>
      <c r="F38" s="329">
        <v>100</v>
      </c>
      <c r="G38" s="7"/>
      <c r="H38" s="45"/>
      <c r="I38" s="331"/>
      <c r="J38" s="46"/>
      <c r="K38" s="46"/>
      <c r="L38" s="46"/>
      <c r="M38" s="329"/>
      <c r="N38" s="38"/>
      <c r="O38" s="334"/>
      <c r="P38" s="39"/>
      <c r="Q38" s="441"/>
      <c r="R38" s="84"/>
      <c r="U38" s="85"/>
      <c r="V38" s="86"/>
      <c r="W38" s="86"/>
    </row>
    <row r="39" spans="1:23" s="71" customFormat="1" ht="41.25" customHeight="1" x14ac:dyDescent="0.25">
      <c r="A39" s="14"/>
      <c r="B39" s="27" t="s">
        <v>559</v>
      </c>
      <c r="C39" s="333"/>
      <c r="D39" s="333"/>
      <c r="E39" s="333"/>
      <c r="F39" s="8"/>
      <c r="G39" s="8">
        <f>(F37+F38+F36)/3</f>
        <v>96.244131455399057</v>
      </c>
      <c r="H39" s="42"/>
      <c r="I39" s="27" t="s">
        <v>559</v>
      </c>
      <c r="J39" s="42"/>
      <c r="K39" s="42"/>
      <c r="L39" s="42"/>
      <c r="M39" s="8"/>
      <c r="N39" s="8">
        <f>M36</f>
        <v>88.732394366197184</v>
      </c>
      <c r="O39" s="8">
        <f>(G39+N39)/2</f>
        <v>92.488262910798113</v>
      </c>
      <c r="P39" s="333" t="s">
        <v>424</v>
      </c>
      <c r="Q39" s="442"/>
    </row>
    <row r="40" spans="1:23" ht="15.75" customHeight="1" x14ac:dyDescent="0.25">
      <c r="A40" s="68"/>
      <c r="B40" s="34"/>
      <c r="C40" s="33"/>
      <c r="D40" s="33"/>
      <c r="E40" s="33"/>
      <c r="F40" s="443"/>
      <c r="G40" s="443"/>
      <c r="H40" s="69"/>
      <c r="I40" s="34"/>
      <c r="J40" s="69"/>
      <c r="K40" s="33"/>
      <c r="L40" s="33"/>
      <c r="M40" s="33"/>
      <c r="N40" s="33"/>
      <c r="O40" s="33"/>
    </row>
    <row r="41" spans="1:23" ht="15" customHeight="1" x14ac:dyDescent="0.25">
      <c r="A41" s="68"/>
      <c r="B41" s="34"/>
      <c r="C41" s="69"/>
      <c r="D41" s="33"/>
      <c r="E41" s="33"/>
      <c r="F41" s="33"/>
      <c r="G41" s="33"/>
      <c r="H41" s="33"/>
      <c r="I41" s="34"/>
      <c r="J41" s="33"/>
      <c r="K41" s="33"/>
      <c r="L41" s="33"/>
      <c r="M41" s="33"/>
      <c r="N41" s="33"/>
      <c r="O41" s="33"/>
    </row>
    <row r="42" spans="1:23" ht="15" customHeight="1" x14ac:dyDescent="0.25">
      <c r="A42" s="68"/>
    </row>
    <row r="43" spans="1:23" ht="15" customHeight="1" x14ac:dyDescent="0.25"/>
  </sheetData>
  <mergeCells count="11">
    <mergeCell ref="B8:Q8"/>
    <mergeCell ref="A2:P2"/>
    <mergeCell ref="A3:P3"/>
    <mergeCell ref="A5:P5"/>
    <mergeCell ref="A6:P6"/>
    <mergeCell ref="B4:P4"/>
    <mergeCell ref="B9:G9"/>
    <mergeCell ref="H9:N9"/>
    <mergeCell ref="O9:Q9"/>
    <mergeCell ref="Q12:Q39"/>
    <mergeCell ref="F40:G40"/>
  </mergeCells>
  <pageMargins left="0.70866141732283472" right="0.19685039370078741" top="0.19685039370078741" bottom="0.19685039370078741" header="0.31496062992125984" footer="0.31496062992125984"/>
  <pageSetup paperSize="9" scale="28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573"/>
  <sheetViews>
    <sheetView view="pageBreakPreview" zoomScale="50" zoomScaleNormal="53" zoomScaleSheetLayoutView="5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9" sqref="C9:I9"/>
    </sheetView>
  </sheetViews>
  <sheetFormatPr defaultRowHeight="23.25" x14ac:dyDescent="0.35"/>
  <cols>
    <col min="1" max="1" width="9.140625" style="509"/>
    <col min="2" max="2" width="32.5703125" style="637" customWidth="1"/>
    <col min="3" max="3" width="12.28515625" style="143" customWidth="1"/>
    <col min="4" max="4" width="70.85546875" style="194" customWidth="1"/>
    <col min="5" max="5" width="21.42578125" style="143" customWidth="1"/>
    <col min="6" max="6" width="18.5703125" style="143" customWidth="1"/>
    <col min="7" max="7" width="12.5703125" style="143" customWidth="1"/>
    <col min="8" max="8" width="17.7109375" style="143" customWidth="1"/>
    <col min="9" max="9" width="15.85546875" style="143" customWidth="1"/>
    <col min="10" max="10" width="12.5703125" style="143" customWidth="1"/>
    <col min="11" max="11" width="60.5703125" style="194" customWidth="1"/>
    <col min="12" max="12" width="18.42578125" style="143" customWidth="1"/>
    <col min="13" max="14" width="21" style="195" customWidth="1"/>
    <col min="15" max="15" width="17.42578125" style="143" customWidth="1"/>
    <col min="16" max="16" width="18.42578125" style="143" customWidth="1"/>
    <col min="17" max="17" width="19.85546875" style="143" customWidth="1"/>
    <col min="18" max="18" width="59.85546875" style="190" customWidth="1"/>
    <col min="19" max="19" width="30.5703125" style="528" customWidth="1"/>
    <col min="20" max="20" width="17.28515625" style="146" customWidth="1"/>
    <col min="21" max="22" width="9.140625" style="147"/>
    <col min="23" max="23" width="16.28515625" style="147" customWidth="1"/>
    <col min="24" max="16384" width="9.140625" style="147"/>
  </cols>
  <sheetData>
    <row r="1" spans="1:20" x14ac:dyDescent="0.35">
      <c r="R1" s="220"/>
      <c r="S1" s="534"/>
    </row>
    <row r="2" spans="1:20" s="143" customFormat="1" ht="23.25" customHeight="1" x14ac:dyDescent="0.35">
      <c r="A2" s="509"/>
      <c r="B2" s="449" t="s">
        <v>0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21"/>
      <c r="S2" s="534"/>
      <c r="T2" s="142"/>
    </row>
    <row r="3" spans="1:20" s="143" customFormat="1" ht="23.25" customHeight="1" x14ac:dyDescent="0.35">
      <c r="A3" s="509"/>
      <c r="B3" s="462" t="s">
        <v>296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4"/>
      <c r="R3" s="222"/>
      <c r="S3" s="534"/>
      <c r="T3" s="142"/>
    </row>
    <row r="4" spans="1:20" s="143" customFormat="1" ht="23.25" customHeight="1" x14ac:dyDescent="0.35">
      <c r="A4" s="509"/>
      <c r="B4" s="450" t="s">
        <v>293</v>
      </c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221"/>
      <c r="S4" s="534"/>
      <c r="T4" s="142"/>
    </row>
    <row r="5" spans="1:20" s="143" customFormat="1" ht="23.25" customHeight="1" x14ac:dyDescent="0.35">
      <c r="A5" s="509"/>
      <c r="B5" s="465" t="s">
        <v>556</v>
      </c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219"/>
      <c r="S5" s="534"/>
      <c r="T5" s="142"/>
    </row>
    <row r="6" spans="1:20" s="143" customFormat="1" ht="23.25" customHeight="1" x14ac:dyDescent="0.35">
      <c r="A6" s="509"/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141"/>
      <c r="S6" s="534"/>
      <c r="T6" s="142"/>
    </row>
    <row r="7" spans="1:20" x14ac:dyDescent="0.35">
      <c r="B7" s="510"/>
      <c r="C7" s="343"/>
      <c r="D7" s="144"/>
      <c r="E7" s="343"/>
      <c r="F7" s="145"/>
      <c r="G7" s="343"/>
      <c r="H7" s="343"/>
      <c r="I7" s="343"/>
      <c r="J7" s="343"/>
      <c r="K7" s="144"/>
      <c r="L7" s="343"/>
      <c r="M7" s="343"/>
      <c r="N7" s="343"/>
      <c r="O7" s="343"/>
      <c r="P7" s="343"/>
      <c r="Q7" s="343"/>
      <c r="R7" s="141"/>
      <c r="S7" s="534"/>
    </row>
    <row r="8" spans="1:20" ht="45.75" customHeight="1" x14ac:dyDescent="0.35">
      <c r="A8" s="450" t="s">
        <v>2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</row>
    <row r="9" spans="1:20" ht="53.25" customHeight="1" x14ac:dyDescent="0.35">
      <c r="A9" s="632" t="s">
        <v>1</v>
      </c>
      <c r="B9" s="448" t="s">
        <v>624</v>
      </c>
      <c r="C9" s="451" t="s">
        <v>70</v>
      </c>
      <c r="D9" s="450"/>
      <c r="E9" s="450"/>
      <c r="F9" s="450"/>
      <c r="G9" s="450"/>
      <c r="H9" s="450"/>
      <c r="I9" s="633"/>
      <c r="J9" s="631" t="s">
        <v>71</v>
      </c>
      <c r="K9" s="631"/>
      <c r="L9" s="631"/>
      <c r="M9" s="631"/>
      <c r="N9" s="631"/>
      <c r="O9" s="631"/>
      <c r="P9" s="631"/>
      <c r="Q9" s="631" t="s">
        <v>24</v>
      </c>
      <c r="R9" s="631"/>
      <c r="S9" s="634"/>
    </row>
    <row r="10" spans="1:20" ht="131.25" customHeight="1" x14ac:dyDescent="0.35">
      <c r="A10" s="631"/>
      <c r="B10" s="448"/>
      <c r="C10" s="342" t="s">
        <v>1</v>
      </c>
      <c r="D10" s="148" t="s">
        <v>5</v>
      </c>
      <c r="E10" s="342" t="s">
        <v>11</v>
      </c>
      <c r="F10" s="149" t="s">
        <v>433</v>
      </c>
      <c r="G10" s="149" t="s">
        <v>434</v>
      </c>
      <c r="H10" s="527" t="s">
        <v>435</v>
      </c>
      <c r="I10" s="149" t="s">
        <v>436</v>
      </c>
      <c r="J10" s="342" t="s">
        <v>1</v>
      </c>
      <c r="K10" s="150" t="s">
        <v>5</v>
      </c>
      <c r="L10" s="342" t="s">
        <v>11</v>
      </c>
      <c r="M10" s="151" t="s">
        <v>437</v>
      </c>
      <c r="N10" s="151" t="s">
        <v>438</v>
      </c>
      <c r="O10" s="527" t="s">
        <v>439</v>
      </c>
      <c r="P10" s="149" t="s">
        <v>440</v>
      </c>
      <c r="Q10" s="527" t="s">
        <v>441</v>
      </c>
      <c r="R10" s="342" t="s">
        <v>508</v>
      </c>
      <c r="S10" s="154" t="s">
        <v>509</v>
      </c>
    </row>
    <row r="11" spans="1:20" s="211" customFormat="1" ht="21.75" customHeight="1" x14ac:dyDescent="0.25">
      <c r="A11" s="511">
        <v>1</v>
      </c>
      <c r="B11" s="512">
        <v>2</v>
      </c>
      <c r="C11" s="210">
        <v>3</v>
      </c>
      <c r="D11" s="209">
        <v>4</v>
      </c>
      <c r="E11" s="210">
        <v>5</v>
      </c>
      <c r="F11" s="210">
        <v>6</v>
      </c>
      <c r="G11" s="209">
        <v>7</v>
      </c>
      <c r="H11" s="210">
        <v>8</v>
      </c>
      <c r="I11" s="210">
        <v>9</v>
      </c>
      <c r="J11" s="210">
        <v>10</v>
      </c>
      <c r="K11" s="210">
        <v>11</v>
      </c>
      <c r="L11" s="209">
        <v>12</v>
      </c>
      <c r="M11" s="210">
        <v>13</v>
      </c>
      <c r="N11" s="210">
        <v>14</v>
      </c>
      <c r="O11" s="210">
        <v>15</v>
      </c>
      <c r="P11" s="209">
        <v>16</v>
      </c>
      <c r="Q11" s="293">
        <v>17</v>
      </c>
      <c r="R11" s="294">
        <v>18</v>
      </c>
      <c r="S11" s="535">
        <v>19</v>
      </c>
      <c r="T11" s="52"/>
    </row>
    <row r="12" spans="1:20" ht="100.5" customHeight="1" x14ac:dyDescent="0.35">
      <c r="A12" s="513">
        <v>1</v>
      </c>
      <c r="B12" s="514" t="s">
        <v>95</v>
      </c>
      <c r="C12" s="342" t="s">
        <v>12</v>
      </c>
      <c r="D12" s="150" t="s">
        <v>88</v>
      </c>
      <c r="E12" s="342"/>
      <c r="F12" s="342"/>
      <c r="G12" s="342"/>
      <c r="H12" s="153"/>
      <c r="I12" s="153"/>
      <c r="J12" s="154" t="s">
        <v>12</v>
      </c>
      <c r="K12" s="150" t="s">
        <v>88</v>
      </c>
      <c r="L12" s="155"/>
      <c r="M12" s="155"/>
      <c r="N12" s="155"/>
      <c r="O12" s="153"/>
      <c r="P12" s="156"/>
      <c r="Q12" s="157"/>
      <c r="R12" s="296"/>
      <c r="S12" s="536" t="s">
        <v>424</v>
      </c>
    </row>
    <row r="13" spans="1:20" ht="100.5" customHeight="1" x14ac:dyDescent="0.35">
      <c r="A13" s="515"/>
      <c r="B13" s="516"/>
      <c r="C13" s="152" t="s">
        <v>7</v>
      </c>
      <c r="D13" s="148" t="s">
        <v>89</v>
      </c>
      <c r="E13" s="152" t="s">
        <v>25</v>
      </c>
      <c r="F13" s="152">
        <v>95</v>
      </c>
      <c r="G13" s="152">
        <v>98</v>
      </c>
      <c r="H13" s="158">
        <v>100</v>
      </c>
      <c r="I13" s="155"/>
      <c r="J13" s="155" t="s">
        <v>7</v>
      </c>
      <c r="K13" s="159" t="s">
        <v>493</v>
      </c>
      <c r="L13" s="155" t="s">
        <v>38</v>
      </c>
      <c r="M13" s="155">
        <v>104</v>
      </c>
      <c r="N13" s="155">
        <v>104</v>
      </c>
      <c r="O13" s="158">
        <f>IF(N13/M13*100&gt;110,110,N13/M13*100)</f>
        <v>100</v>
      </c>
      <c r="P13" s="156"/>
      <c r="Q13" s="157"/>
      <c r="R13" s="296"/>
      <c r="S13" s="536"/>
    </row>
    <row r="14" spans="1:20" ht="102" customHeight="1" x14ac:dyDescent="0.35">
      <c r="A14" s="515"/>
      <c r="B14" s="516"/>
      <c r="C14" s="152"/>
      <c r="D14" s="148"/>
      <c r="E14" s="152"/>
      <c r="F14" s="152"/>
      <c r="G14" s="152"/>
      <c r="H14" s="158"/>
      <c r="I14" s="155"/>
      <c r="J14" s="155" t="s">
        <v>8</v>
      </c>
      <c r="K14" s="159" t="s">
        <v>442</v>
      </c>
      <c r="L14" s="155" t="s">
        <v>38</v>
      </c>
      <c r="M14" s="155">
        <v>267</v>
      </c>
      <c r="N14" s="155">
        <v>267</v>
      </c>
      <c r="O14" s="158">
        <f>IF(N14/M14*100&gt;110,110,N14/M14*100)</f>
        <v>100</v>
      </c>
      <c r="P14" s="156"/>
      <c r="Q14" s="157"/>
      <c r="R14" s="297"/>
      <c r="S14" s="536"/>
    </row>
    <row r="15" spans="1:20" x14ac:dyDescent="0.35">
      <c r="A15" s="515"/>
      <c r="B15" s="516"/>
      <c r="C15" s="152"/>
      <c r="D15" s="148"/>
      <c r="E15" s="152"/>
      <c r="F15" s="152"/>
      <c r="G15" s="152"/>
      <c r="H15" s="158"/>
      <c r="I15" s="155"/>
      <c r="J15" s="155" t="s">
        <v>9</v>
      </c>
      <c r="K15" s="159" t="s">
        <v>546</v>
      </c>
      <c r="L15" s="155" t="s">
        <v>38</v>
      </c>
      <c r="M15" s="155">
        <v>41</v>
      </c>
      <c r="N15" s="155">
        <v>41</v>
      </c>
      <c r="O15" s="158">
        <f>IF(N15/M15*100&gt;110,110,N15/M15*100)</f>
        <v>100</v>
      </c>
      <c r="P15" s="156"/>
      <c r="Q15" s="157"/>
      <c r="R15" s="297"/>
      <c r="S15" s="536"/>
    </row>
    <row r="16" spans="1:20" ht="69.75" x14ac:dyDescent="0.35">
      <c r="A16" s="515"/>
      <c r="B16" s="516"/>
      <c r="C16" s="152"/>
      <c r="D16" s="148"/>
      <c r="E16" s="152"/>
      <c r="F16" s="152"/>
      <c r="G16" s="152"/>
      <c r="H16" s="158"/>
      <c r="I16" s="155"/>
      <c r="J16" s="155" t="s">
        <v>10</v>
      </c>
      <c r="K16" s="159" t="s">
        <v>443</v>
      </c>
      <c r="L16" s="155" t="s">
        <v>38</v>
      </c>
      <c r="M16" s="155">
        <v>1</v>
      </c>
      <c r="N16" s="155">
        <v>1</v>
      </c>
      <c r="O16" s="158">
        <f>IF(N16/M16*100&gt;110,110,N16/M16*100)</f>
        <v>100</v>
      </c>
      <c r="P16" s="156"/>
      <c r="Q16" s="157"/>
      <c r="R16" s="297"/>
      <c r="S16" s="536"/>
    </row>
    <row r="17" spans="1:23" s="174" customFormat="1" ht="39.75" customHeight="1" x14ac:dyDescent="0.35">
      <c r="A17" s="515"/>
      <c r="B17" s="516"/>
      <c r="C17" s="283"/>
      <c r="D17" s="284" t="s">
        <v>6</v>
      </c>
      <c r="E17" s="285"/>
      <c r="F17" s="286"/>
      <c r="G17" s="287"/>
      <c r="H17" s="288"/>
      <c r="I17" s="288">
        <f>H13</f>
        <v>100</v>
      </c>
      <c r="J17" s="285"/>
      <c r="K17" s="284" t="s">
        <v>6</v>
      </c>
      <c r="L17" s="285"/>
      <c r="M17" s="289"/>
      <c r="N17" s="289"/>
      <c r="O17" s="288"/>
      <c r="P17" s="288">
        <f>(O16+O14+O13+O15)/4</f>
        <v>100</v>
      </c>
      <c r="Q17" s="288">
        <f>(I17+P17)/2</f>
        <v>100</v>
      </c>
      <c r="R17" s="290" t="s">
        <v>31</v>
      </c>
      <c r="S17" s="536"/>
      <c r="T17" s="146"/>
      <c r="U17" s="291"/>
    </row>
    <row r="18" spans="1:23" ht="42" customHeight="1" x14ac:dyDescent="0.35">
      <c r="A18" s="515"/>
      <c r="B18" s="516"/>
      <c r="C18" s="342" t="s">
        <v>13</v>
      </c>
      <c r="D18" s="150" t="s">
        <v>91</v>
      </c>
      <c r="E18" s="152"/>
      <c r="F18" s="152"/>
      <c r="G18" s="152"/>
      <c r="H18" s="153"/>
      <c r="I18" s="153"/>
      <c r="J18" s="342" t="s">
        <v>13</v>
      </c>
      <c r="K18" s="150" t="s">
        <v>91</v>
      </c>
      <c r="L18" s="155"/>
      <c r="M18" s="161"/>
      <c r="N18" s="161"/>
      <c r="O18" s="153"/>
      <c r="P18" s="156"/>
      <c r="Q18" s="157"/>
      <c r="R18" s="296"/>
      <c r="S18" s="536"/>
    </row>
    <row r="19" spans="1:23" ht="92.25" customHeight="1" x14ac:dyDescent="0.35">
      <c r="A19" s="515"/>
      <c r="B19" s="516"/>
      <c r="C19" s="152" t="s">
        <v>14</v>
      </c>
      <c r="D19" s="148" t="s">
        <v>89</v>
      </c>
      <c r="E19" s="152" t="s">
        <v>25</v>
      </c>
      <c r="F19" s="152">
        <v>95</v>
      </c>
      <c r="G19" s="152">
        <v>95</v>
      </c>
      <c r="H19" s="158">
        <v>100</v>
      </c>
      <c r="I19" s="155"/>
      <c r="J19" s="162" t="s">
        <v>14</v>
      </c>
      <c r="K19" s="159" t="s">
        <v>346</v>
      </c>
      <c r="L19" s="155" t="s">
        <v>38</v>
      </c>
      <c r="M19" s="155">
        <v>417</v>
      </c>
      <c r="N19" s="155">
        <v>405</v>
      </c>
      <c r="O19" s="158">
        <f>IF(N19/M19*100&gt;110,110,N19/M19*100)</f>
        <v>97.122302158273371</v>
      </c>
      <c r="P19" s="156"/>
      <c r="Q19" s="157"/>
      <c r="R19" s="297"/>
      <c r="S19" s="536"/>
    </row>
    <row r="20" spans="1:23" ht="64.5" customHeight="1" x14ac:dyDescent="0.35">
      <c r="A20" s="515"/>
      <c r="B20" s="516"/>
      <c r="C20" s="152" t="s">
        <v>15</v>
      </c>
      <c r="D20" s="148" t="s">
        <v>444</v>
      </c>
      <c r="E20" s="152" t="s">
        <v>93</v>
      </c>
      <c r="F20" s="152">
        <v>35</v>
      </c>
      <c r="G20" s="152">
        <v>36.799999999999997</v>
      </c>
      <c r="H20" s="158">
        <f>F20/G20*100</f>
        <v>95.108695652173921</v>
      </c>
      <c r="I20" s="155"/>
      <c r="J20" s="162" t="s">
        <v>15</v>
      </c>
      <c r="K20" s="159" t="s">
        <v>348</v>
      </c>
      <c r="L20" s="155" t="s">
        <v>38</v>
      </c>
      <c r="M20" s="155">
        <v>7</v>
      </c>
      <c r="N20" s="155">
        <v>7</v>
      </c>
      <c r="O20" s="158">
        <f>IF(N20/M20*100&gt;110,110,N20/M20*100)</f>
        <v>100</v>
      </c>
      <c r="P20" s="156"/>
      <c r="Q20" s="157"/>
      <c r="R20" s="297"/>
      <c r="S20" s="536"/>
    </row>
    <row r="21" spans="1:23" s="174" customFormat="1" ht="45" x14ac:dyDescent="0.35">
      <c r="A21" s="515"/>
      <c r="B21" s="516"/>
      <c r="C21" s="283"/>
      <c r="D21" s="284" t="s">
        <v>6</v>
      </c>
      <c r="E21" s="285"/>
      <c r="F21" s="286"/>
      <c r="G21" s="287"/>
      <c r="H21" s="288"/>
      <c r="I21" s="288">
        <f>(H19+H20)/2</f>
        <v>97.554347826086968</v>
      </c>
      <c r="J21" s="285"/>
      <c r="K21" s="284" t="s">
        <v>6</v>
      </c>
      <c r="L21" s="285"/>
      <c r="M21" s="289"/>
      <c r="N21" s="289"/>
      <c r="O21" s="288"/>
      <c r="P21" s="288">
        <f>(O20+O19)/2</f>
        <v>98.561151079136692</v>
      </c>
      <c r="Q21" s="288">
        <f>(I21+P21)/2</f>
        <v>98.05774945261183</v>
      </c>
      <c r="R21" s="290" t="s">
        <v>424</v>
      </c>
      <c r="S21" s="536"/>
      <c r="T21" s="146"/>
      <c r="U21" s="291"/>
    </row>
    <row r="22" spans="1:23" ht="95.25" customHeight="1" x14ac:dyDescent="0.35">
      <c r="A22" s="515"/>
      <c r="B22" s="516"/>
      <c r="C22" s="342" t="s">
        <v>28</v>
      </c>
      <c r="D22" s="150" t="s">
        <v>446</v>
      </c>
      <c r="E22" s="152"/>
      <c r="F22" s="152"/>
      <c r="G22" s="152"/>
      <c r="H22" s="153"/>
      <c r="I22" s="153"/>
      <c r="J22" s="342" t="s">
        <v>28</v>
      </c>
      <c r="K22" s="150" t="str">
        <f>D22</f>
        <v>Предоставление консультационных и методических услуг</v>
      </c>
      <c r="L22" s="155"/>
      <c r="M22" s="163"/>
      <c r="N22" s="163"/>
      <c r="O22" s="153"/>
      <c r="P22" s="156"/>
      <c r="Q22" s="157"/>
      <c r="R22" s="297"/>
      <c r="S22" s="536"/>
    </row>
    <row r="23" spans="1:23" s="166" customFormat="1" ht="75" customHeight="1" x14ac:dyDescent="0.35">
      <c r="A23" s="515"/>
      <c r="B23" s="516"/>
      <c r="C23" s="152" t="s">
        <v>29</v>
      </c>
      <c r="D23" s="148" t="s">
        <v>349</v>
      </c>
      <c r="E23" s="152" t="s">
        <v>38</v>
      </c>
      <c r="F23" s="152">
        <v>50</v>
      </c>
      <c r="G23" s="152">
        <v>52</v>
      </c>
      <c r="H23" s="158">
        <v>100</v>
      </c>
      <c r="I23" s="155"/>
      <c r="J23" s="162" t="s">
        <v>29</v>
      </c>
      <c r="K23" s="159" t="s">
        <v>94</v>
      </c>
      <c r="L23" s="155" t="s">
        <v>36</v>
      </c>
      <c r="M23" s="155">
        <v>100</v>
      </c>
      <c r="N23" s="163">
        <v>105</v>
      </c>
      <c r="O23" s="158">
        <f>IF(N23/M23*100&gt;110,110,N23/M23*100)</f>
        <v>105</v>
      </c>
      <c r="P23" s="156"/>
      <c r="Q23" s="157"/>
      <c r="R23" s="309"/>
      <c r="S23" s="536"/>
      <c r="T23" s="146"/>
      <c r="W23" s="165"/>
    </row>
    <row r="24" spans="1:23" s="174" customFormat="1" ht="40.5" customHeight="1" x14ac:dyDescent="0.35">
      <c r="A24" s="517"/>
      <c r="B24" s="518"/>
      <c r="C24" s="295"/>
      <c r="D24" s="284" t="s">
        <v>6</v>
      </c>
      <c r="E24" s="295"/>
      <c r="F24" s="285"/>
      <c r="G24" s="285"/>
      <c r="H24" s="288"/>
      <c r="I24" s="288">
        <f>H23</f>
        <v>100</v>
      </c>
      <c r="J24" s="283"/>
      <c r="K24" s="284" t="s">
        <v>6</v>
      </c>
      <c r="L24" s="285"/>
      <c r="M24" s="289"/>
      <c r="N24" s="289"/>
      <c r="O24" s="288"/>
      <c r="P24" s="288">
        <f>O23</f>
        <v>105</v>
      </c>
      <c r="Q24" s="288">
        <f>(I24+P24)/2</f>
        <v>102.5</v>
      </c>
      <c r="R24" s="290" t="s">
        <v>31</v>
      </c>
      <c r="S24" s="536"/>
      <c r="T24" s="146"/>
    </row>
    <row r="25" spans="1:23" ht="74.25" customHeight="1" x14ac:dyDescent="0.35">
      <c r="A25" s="513">
        <v>2</v>
      </c>
      <c r="B25" s="514" t="s">
        <v>96</v>
      </c>
      <c r="C25" s="342" t="s">
        <v>12</v>
      </c>
      <c r="D25" s="150" t="s">
        <v>88</v>
      </c>
      <c r="E25" s="342"/>
      <c r="F25" s="342"/>
      <c r="G25" s="342"/>
      <c r="H25" s="153"/>
      <c r="I25" s="153"/>
      <c r="J25" s="154" t="s">
        <v>12</v>
      </c>
      <c r="K25" s="150" t="s">
        <v>88</v>
      </c>
      <c r="L25" s="155"/>
      <c r="M25" s="155"/>
      <c r="N25" s="155"/>
      <c r="O25" s="153"/>
      <c r="P25" s="156"/>
      <c r="Q25" s="157"/>
      <c r="R25" s="296"/>
      <c r="S25" s="529" t="s">
        <v>31</v>
      </c>
    </row>
    <row r="26" spans="1:23" ht="94.5" customHeight="1" x14ac:dyDescent="0.35">
      <c r="A26" s="515"/>
      <c r="B26" s="516"/>
      <c r="C26" s="152" t="s">
        <v>7</v>
      </c>
      <c r="D26" s="148" t="s">
        <v>89</v>
      </c>
      <c r="E26" s="152" t="s">
        <v>25</v>
      </c>
      <c r="F26" s="152">
        <v>95</v>
      </c>
      <c r="G26" s="152">
        <v>97</v>
      </c>
      <c r="H26" s="158">
        <v>100</v>
      </c>
      <c r="I26" s="155"/>
      <c r="J26" s="155" t="s">
        <v>7</v>
      </c>
      <c r="K26" s="159" t="s">
        <v>351</v>
      </c>
      <c r="L26" s="155" t="s">
        <v>38</v>
      </c>
      <c r="M26" s="155">
        <v>83</v>
      </c>
      <c r="N26" s="155">
        <v>83</v>
      </c>
      <c r="O26" s="158">
        <f>IF(N26/M26*100&gt;110,110,N26/M26*100)</f>
        <v>100</v>
      </c>
      <c r="P26" s="156"/>
      <c r="Q26" s="157"/>
      <c r="R26" s="297"/>
      <c r="S26" s="529"/>
    </row>
    <row r="27" spans="1:23" ht="69.75" x14ac:dyDescent="0.35">
      <c r="A27" s="515"/>
      <c r="B27" s="516"/>
      <c r="C27" s="152"/>
      <c r="D27" s="148"/>
      <c r="E27" s="152"/>
      <c r="F27" s="152"/>
      <c r="G27" s="152"/>
      <c r="H27" s="158"/>
      <c r="I27" s="155"/>
      <c r="J27" s="155" t="s">
        <v>8</v>
      </c>
      <c r="K27" s="159" t="s">
        <v>346</v>
      </c>
      <c r="L27" s="155" t="s">
        <v>38</v>
      </c>
      <c r="M27" s="155">
        <v>357</v>
      </c>
      <c r="N27" s="155">
        <v>357</v>
      </c>
      <c r="O27" s="158">
        <f>IF(N27/M27*100&gt;110,110,N27/M27*100)</f>
        <v>100</v>
      </c>
      <c r="P27" s="156"/>
      <c r="Q27" s="157"/>
      <c r="R27" s="297"/>
      <c r="S27" s="529"/>
    </row>
    <row r="28" spans="1:23" ht="46.5" x14ac:dyDescent="0.35">
      <c r="A28" s="515"/>
      <c r="B28" s="516"/>
      <c r="C28" s="152"/>
      <c r="D28" s="148"/>
      <c r="E28" s="152"/>
      <c r="F28" s="152"/>
      <c r="G28" s="152"/>
      <c r="H28" s="158"/>
      <c r="I28" s="155"/>
      <c r="J28" s="155" t="s">
        <v>9</v>
      </c>
      <c r="K28" s="159" t="s">
        <v>350</v>
      </c>
      <c r="L28" s="155" t="s">
        <v>38</v>
      </c>
      <c r="M28" s="155">
        <v>26</v>
      </c>
      <c r="N28" s="155">
        <v>26</v>
      </c>
      <c r="O28" s="158">
        <f>IF(N28/M28*100&gt;110,110,N28/M28*100)</f>
        <v>100</v>
      </c>
      <c r="P28" s="156"/>
      <c r="Q28" s="157"/>
      <c r="R28" s="297"/>
      <c r="S28" s="529"/>
    </row>
    <row r="29" spans="1:23" s="174" customFormat="1" ht="39.75" customHeight="1" x14ac:dyDescent="0.35">
      <c r="A29" s="515"/>
      <c r="B29" s="516"/>
      <c r="C29" s="283"/>
      <c r="D29" s="284" t="s">
        <v>6</v>
      </c>
      <c r="E29" s="285"/>
      <c r="F29" s="286"/>
      <c r="G29" s="287"/>
      <c r="H29" s="288"/>
      <c r="I29" s="288">
        <f>H26</f>
        <v>100</v>
      </c>
      <c r="J29" s="285"/>
      <c r="K29" s="284" t="s">
        <v>6</v>
      </c>
      <c r="L29" s="285"/>
      <c r="M29" s="289"/>
      <c r="N29" s="289"/>
      <c r="O29" s="288"/>
      <c r="P29" s="288">
        <f>(O28+O26+O27)/3</f>
        <v>100</v>
      </c>
      <c r="Q29" s="288">
        <f>(I29+P29)/2</f>
        <v>100</v>
      </c>
      <c r="R29" s="290" t="s">
        <v>31</v>
      </c>
      <c r="S29" s="529"/>
      <c r="T29" s="146"/>
      <c r="U29" s="291"/>
    </row>
    <row r="30" spans="1:23" ht="43.5" customHeight="1" x14ac:dyDescent="0.35">
      <c r="A30" s="515"/>
      <c r="B30" s="516"/>
      <c r="C30" s="342" t="s">
        <v>13</v>
      </c>
      <c r="D30" s="150" t="s">
        <v>91</v>
      </c>
      <c r="E30" s="152"/>
      <c r="F30" s="152"/>
      <c r="G30" s="152"/>
      <c r="H30" s="153"/>
      <c r="I30" s="153"/>
      <c r="J30" s="342" t="s">
        <v>13</v>
      </c>
      <c r="K30" s="150" t="s">
        <v>91</v>
      </c>
      <c r="L30" s="155"/>
      <c r="M30" s="161"/>
      <c r="N30" s="161"/>
      <c r="O30" s="153"/>
      <c r="P30" s="156"/>
      <c r="Q30" s="157"/>
      <c r="R30" s="297"/>
      <c r="S30" s="529"/>
    </row>
    <row r="31" spans="1:23" ht="89.25" customHeight="1" x14ac:dyDescent="0.35">
      <c r="A31" s="515"/>
      <c r="B31" s="516"/>
      <c r="C31" s="152" t="s">
        <v>14</v>
      </c>
      <c r="D31" s="148" t="s">
        <v>89</v>
      </c>
      <c r="E31" s="152" t="s">
        <v>25</v>
      </c>
      <c r="F31" s="152">
        <v>95</v>
      </c>
      <c r="G31" s="152">
        <v>99</v>
      </c>
      <c r="H31" s="158">
        <v>100</v>
      </c>
      <c r="I31" s="155"/>
      <c r="J31" s="162" t="s">
        <v>14</v>
      </c>
      <c r="K31" s="159" t="s">
        <v>352</v>
      </c>
      <c r="L31" s="155" t="s">
        <v>38</v>
      </c>
      <c r="M31" s="155">
        <v>461</v>
      </c>
      <c r="N31" s="155">
        <v>461</v>
      </c>
      <c r="O31" s="158">
        <f>IF(N31/M31*100&gt;110,110,N31/M31*100)</f>
        <v>100</v>
      </c>
      <c r="P31" s="156"/>
      <c r="Q31" s="157"/>
      <c r="R31" s="309"/>
      <c r="S31" s="529"/>
    </row>
    <row r="32" spans="1:23" ht="81.75" customHeight="1" x14ac:dyDescent="0.35">
      <c r="A32" s="515"/>
      <c r="B32" s="516"/>
      <c r="C32" s="152" t="s">
        <v>15</v>
      </c>
      <c r="D32" s="148" t="s">
        <v>92</v>
      </c>
      <c r="E32" s="152" t="s">
        <v>93</v>
      </c>
      <c r="F32" s="152">
        <v>35</v>
      </c>
      <c r="G32" s="152">
        <v>34.5</v>
      </c>
      <c r="H32" s="158">
        <v>100</v>
      </c>
      <c r="I32" s="155"/>
      <c r="J32" s="162" t="s">
        <v>15</v>
      </c>
      <c r="K32" s="159" t="s">
        <v>560</v>
      </c>
      <c r="L32" s="155" t="s">
        <v>38</v>
      </c>
      <c r="M32" s="155">
        <v>2</v>
      </c>
      <c r="N32" s="155">
        <v>2</v>
      </c>
      <c r="O32" s="158">
        <f>IF(N32/M32*100&gt;110,110,N32/M32*100)</f>
        <v>100</v>
      </c>
      <c r="P32" s="156"/>
      <c r="Q32" s="157"/>
      <c r="R32" s="309"/>
      <c r="S32" s="529"/>
    </row>
    <row r="33" spans="1:21" x14ac:dyDescent="0.35">
      <c r="A33" s="515"/>
      <c r="B33" s="516"/>
      <c r="C33" s="152"/>
      <c r="D33" s="148"/>
      <c r="E33" s="152"/>
      <c r="F33" s="152"/>
      <c r="G33" s="152"/>
      <c r="H33" s="158"/>
      <c r="I33" s="155"/>
      <c r="J33" s="162" t="s">
        <v>39</v>
      </c>
      <c r="K33" s="159" t="s">
        <v>348</v>
      </c>
      <c r="L33" s="155" t="s">
        <v>38</v>
      </c>
      <c r="M33" s="155">
        <v>3</v>
      </c>
      <c r="N33" s="155">
        <v>3</v>
      </c>
      <c r="O33" s="158">
        <f>IF(N33/M33*100&gt;110,110,N33/M33*100)</f>
        <v>100</v>
      </c>
      <c r="P33" s="156"/>
      <c r="Q33" s="157"/>
      <c r="R33" s="309"/>
      <c r="S33" s="529"/>
    </row>
    <row r="34" spans="1:21" s="174" customFormat="1" ht="39.75" customHeight="1" x14ac:dyDescent="0.35">
      <c r="A34" s="515"/>
      <c r="B34" s="516"/>
      <c r="C34" s="283"/>
      <c r="D34" s="284" t="s">
        <v>6</v>
      </c>
      <c r="E34" s="285"/>
      <c r="F34" s="286"/>
      <c r="G34" s="287"/>
      <c r="H34" s="288"/>
      <c r="I34" s="288">
        <f>(H31+H32)/2</f>
        <v>100</v>
      </c>
      <c r="J34" s="285"/>
      <c r="K34" s="284" t="s">
        <v>6</v>
      </c>
      <c r="L34" s="285"/>
      <c r="M34" s="289"/>
      <c r="N34" s="289"/>
      <c r="O34" s="288"/>
      <c r="P34" s="288">
        <f>(O33+O31+O32)/3</f>
        <v>100</v>
      </c>
      <c r="Q34" s="288">
        <f>(I34+P34)/2</f>
        <v>100</v>
      </c>
      <c r="R34" s="290" t="s">
        <v>31</v>
      </c>
      <c r="S34" s="529"/>
      <c r="T34" s="146"/>
      <c r="U34" s="291"/>
    </row>
    <row r="35" spans="1:21" ht="85.5" customHeight="1" x14ac:dyDescent="0.35">
      <c r="A35" s="515"/>
      <c r="B35" s="516"/>
      <c r="C35" s="342" t="s">
        <v>28</v>
      </c>
      <c r="D35" s="150" t="s">
        <v>446</v>
      </c>
      <c r="E35" s="152"/>
      <c r="F35" s="152"/>
      <c r="G35" s="152"/>
      <c r="H35" s="153"/>
      <c r="I35" s="153"/>
      <c r="J35" s="342" t="s">
        <v>28</v>
      </c>
      <c r="K35" s="150" t="str">
        <f>D35</f>
        <v>Предоставление консультационных и методических услуг</v>
      </c>
      <c r="L35" s="155"/>
      <c r="M35" s="163"/>
      <c r="N35" s="163"/>
      <c r="O35" s="153"/>
      <c r="P35" s="156"/>
      <c r="Q35" s="157"/>
      <c r="R35" s="296"/>
      <c r="S35" s="529"/>
    </row>
    <row r="36" spans="1:21" ht="70.5" customHeight="1" x14ac:dyDescent="0.35">
      <c r="A36" s="515"/>
      <c r="B36" s="516"/>
      <c r="C36" s="152" t="s">
        <v>29</v>
      </c>
      <c r="D36" s="148" t="s">
        <v>349</v>
      </c>
      <c r="E36" s="152" t="s">
        <v>353</v>
      </c>
      <c r="F36" s="152">
        <v>50</v>
      </c>
      <c r="G36" s="152">
        <v>87</v>
      </c>
      <c r="H36" s="158">
        <v>100</v>
      </c>
      <c r="I36" s="155"/>
      <c r="J36" s="162" t="s">
        <v>29</v>
      </c>
      <c r="K36" s="159" t="s">
        <v>94</v>
      </c>
      <c r="L36" s="155" t="s">
        <v>36</v>
      </c>
      <c r="M36" s="155">
        <v>100</v>
      </c>
      <c r="N36" s="163">
        <v>139</v>
      </c>
      <c r="O36" s="158">
        <f>IF(N36/M36*100&gt;110,110,N36/M36*100)</f>
        <v>110</v>
      </c>
      <c r="P36" s="156"/>
      <c r="Q36" s="157"/>
      <c r="R36" s="297"/>
      <c r="S36" s="529"/>
    </row>
    <row r="37" spans="1:21" s="174" customFormat="1" ht="40.5" customHeight="1" x14ac:dyDescent="0.35">
      <c r="A37" s="517"/>
      <c r="B37" s="518"/>
      <c r="C37" s="295"/>
      <c r="D37" s="284" t="s">
        <v>6</v>
      </c>
      <c r="E37" s="295"/>
      <c r="F37" s="285"/>
      <c r="G37" s="285"/>
      <c r="H37" s="288"/>
      <c r="I37" s="288">
        <f>H36</f>
        <v>100</v>
      </c>
      <c r="J37" s="283"/>
      <c r="K37" s="284" t="s">
        <v>6</v>
      </c>
      <c r="L37" s="285"/>
      <c r="M37" s="289"/>
      <c r="N37" s="289"/>
      <c r="O37" s="288"/>
      <c r="P37" s="288">
        <f>O36</f>
        <v>110</v>
      </c>
      <c r="Q37" s="288">
        <f>(I37+P37)/2</f>
        <v>105</v>
      </c>
      <c r="R37" s="290" t="s">
        <v>31</v>
      </c>
      <c r="S37" s="529"/>
      <c r="T37" s="146"/>
    </row>
    <row r="38" spans="1:21" ht="83.25" customHeight="1" x14ac:dyDescent="0.35">
      <c r="A38" s="513">
        <v>3</v>
      </c>
      <c r="B38" s="514" t="s">
        <v>97</v>
      </c>
      <c r="C38" s="342" t="s">
        <v>12</v>
      </c>
      <c r="D38" s="150" t="s">
        <v>88</v>
      </c>
      <c r="E38" s="342"/>
      <c r="F38" s="342"/>
      <c r="G38" s="342"/>
      <c r="H38" s="153"/>
      <c r="I38" s="153"/>
      <c r="J38" s="154" t="s">
        <v>12</v>
      </c>
      <c r="K38" s="150" t="s">
        <v>88</v>
      </c>
      <c r="L38" s="155"/>
      <c r="M38" s="155"/>
      <c r="N38" s="155"/>
      <c r="O38" s="153"/>
      <c r="P38" s="156"/>
      <c r="Q38" s="157"/>
      <c r="R38" s="296"/>
      <c r="S38" s="529" t="s">
        <v>31</v>
      </c>
    </row>
    <row r="39" spans="1:21" ht="77.25" customHeight="1" x14ac:dyDescent="0.35">
      <c r="A39" s="515"/>
      <c r="B39" s="516"/>
      <c r="C39" s="152" t="s">
        <v>7</v>
      </c>
      <c r="D39" s="148" t="s">
        <v>89</v>
      </c>
      <c r="E39" s="152" t="s">
        <v>25</v>
      </c>
      <c r="F39" s="152">
        <v>95</v>
      </c>
      <c r="G39" s="152">
        <v>95.1</v>
      </c>
      <c r="H39" s="158">
        <v>100</v>
      </c>
      <c r="I39" s="155"/>
      <c r="J39" s="155" t="s">
        <v>7</v>
      </c>
      <c r="K39" s="159" t="s">
        <v>445</v>
      </c>
      <c r="L39" s="155" t="s">
        <v>38</v>
      </c>
      <c r="M39" s="155">
        <v>60</v>
      </c>
      <c r="N39" s="155">
        <v>60</v>
      </c>
      <c r="O39" s="158">
        <f>IF(N39/M39*100&gt;110,110,N39/M39*100)</f>
        <v>100</v>
      </c>
      <c r="P39" s="156"/>
      <c r="Q39" s="157"/>
      <c r="R39" s="297"/>
      <c r="S39" s="529"/>
    </row>
    <row r="40" spans="1:21" ht="69.75" x14ac:dyDescent="0.35">
      <c r="A40" s="515"/>
      <c r="B40" s="516"/>
      <c r="C40" s="152"/>
      <c r="D40" s="148"/>
      <c r="E40" s="152"/>
      <c r="F40" s="152"/>
      <c r="G40" s="152"/>
      <c r="H40" s="158"/>
      <c r="I40" s="155"/>
      <c r="J40" s="155" t="s">
        <v>8</v>
      </c>
      <c r="K40" s="159" t="s">
        <v>442</v>
      </c>
      <c r="L40" s="155" t="s">
        <v>38</v>
      </c>
      <c r="M40" s="155">
        <v>170</v>
      </c>
      <c r="N40" s="155">
        <v>170</v>
      </c>
      <c r="O40" s="158">
        <f>IF(N40/M40*100&gt;110,110,N40/M40*100)</f>
        <v>100</v>
      </c>
      <c r="P40" s="156"/>
      <c r="Q40" s="157"/>
      <c r="R40" s="297"/>
      <c r="S40" s="529"/>
    </row>
    <row r="41" spans="1:21" ht="35.25" customHeight="1" x14ac:dyDescent="0.35">
      <c r="A41" s="515"/>
      <c r="B41" s="516"/>
      <c r="C41" s="152"/>
      <c r="D41" s="148"/>
      <c r="E41" s="152"/>
      <c r="F41" s="152"/>
      <c r="G41" s="152"/>
      <c r="H41" s="158"/>
      <c r="I41" s="155"/>
      <c r="J41" s="155" t="s">
        <v>9</v>
      </c>
      <c r="K41" s="159" t="s">
        <v>561</v>
      </c>
      <c r="L41" s="155" t="s">
        <v>38</v>
      </c>
      <c r="M41" s="155">
        <v>27</v>
      </c>
      <c r="N41" s="155">
        <v>27</v>
      </c>
      <c r="O41" s="158">
        <f>IF(N41/M41*100&gt;110,110,N41/M41*100)</f>
        <v>100</v>
      </c>
      <c r="P41" s="156"/>
      <c r="Q41" s="157"/>
      <c r="R41" s="297"/>
      <c r="S41" s="529"/>
    </row>
    <row r="42" spans="1:21" ht="69.75" x14ac:dyDescent="0.35">
      <c r="A42" s="515"/>
      <c r="B42" s="516"/>
      <c r="C42" s="152"/>
      <c r="D42" s="148"/>
      <c r="E42" s="152"/>
      <c r="F42" s="152"/>
      <c r="G42" s="152"/>
      <c r="H42" s="158"/>
      <c r="I42" s="155"/>
      <c r="J42" s="155" t="s">
        <v>10</v>
      </c>
      <c r="K42" s="159" t="s">
        <v>443</v>
      </c>
      <c r="L42" s="155" t="s">
        <v>38</v>
      </c>
      <c r="M42" s="155">
        <v>1</v>
      </c>
      <c r="N42" s="155">
        <v>1</v>
      </c>
      <c r="O42" s="158">
        <f>IF(N42/M42*100&gt;110,110,N42/M42*100)</f>
        <v>100</v>
      </c>
      <c r="P42" s="156"/>
      <c r="Q42" s="157"/>
      <c r="R42" s="297"/>
      <c r="S42" s="529"/>
    </row>
    <row r="43" spans="1:21" s="174" customFormat="1" ht="39.75" customHeight="1" x14ac:dyDescent="0.35">
      <c r="A43" s="515"/>
      <c r="B43" s="516"/>
      <c r="C43" s="283"/>
      <c r="D43" s="284" t="s">
        <v>6</v>
      </c>
      <c r="E43" s="285"/>
      <c r="F43" s="286"/>
      <c r="G43" s="287"/>
      <c r="H43" s="288"/>
      <c r="I43" s="288">
        <f>H39</f>
        <v>100</v>
      </c>
      <c r="J43" s="285"/>
      <c r="K43" s="284" t="s">
        <v>6</v>
      </c>
      <c r="L43" s="285"/>
      <c r="M43" s="289"/>
      <c r="N43" s="289"/>
      <c r="O43" s="288"/>
      <c r="P43" s="288">
        <f>(O42+O41+O40+O39)/4</f>
        <v>100</v>
      </c>
      <c r="Q43" s="288">
        <f>(I43+P43)/2</f>
        <v>100</v>
      </c>
      <c r="R43" s="290" t="s">
        <v>31</v>
      </c>
      <c r="S43" s="529"/>
      <c r="T43" s="146"/>
      <c r="U43" s="291"/>
    </row>
    <row r="44" spans="1:21" ht="72" customHeight="1" x14ac:dyDescent="0.35">
      <c r="A44" s="515"/>
      <c r="B44" s="516"/>
      <c r="C44" s="342" t="s">
        <v>13</v>
      </c>
      <c r="D44" s="150" t="s">
        <v>91</v>
      </c>
      <c r="E44" s="152"/>
      <c r="F44" s="152"/>
      <c r="G44" s="152"/>
      <c r="H44" s="153"/>
      <c r="I44" s="153"/>
      <c r="J44" s="342" t="s">
        <v>13</v>
      </c>
      <c r="K44" s="150" t="s">
        <v>91</v>
      </c>
      <c r="L44" s="155"/>
      <c r="M44" s="161"/>
      <c r="N44" s="161"/>
      <c r="O44" s="153"/>
      <c r="P44" s="156"/>
      <c r="Q44" s="157"/>
      <c r="R44" s="297"/>
      <c r="S44" s="529"/>
    </row>
    <row r="45" spans="1:21" ht="101.25" customHeight="1" x14ac:dyDescent="0.35">
      <c r="A45" s="515"/>
      <c r="B45" s="516"/>
      <c r="C45" s="152" t="s">
        <v>14</v>
      </c>
      <c r="D45" s="148" t="s">
        <v>89</v>
      </c>
      <c r="E45" s="152" t="s">
        <v>25</v>
      </c>
      <c r="F45" s="152">
        <v>95</v>
      </c>
      <c r="G45" s="152">
        <v>95.1</v>
      </c>
      <c r="H45" s="158">
        <v>100</v>
      </c>
      <c r="I45" s="155"/>
      <c r="J45" s="162" t="s">
        <v>14</v>
      </c>
      <c r="K45" s="159" t="s">
        <v>352</v>
      </c>
      <c r="L45" s="155" t="s">
        <v>38</v>
      </c>
      <c r="M45" s="155">
        <v>252</v>
      </c>
      <c r="N45" s="155">
        <v>252</v>
      </c>
      <c r="O45" s="158">
        <f>IF(N45/M45*100&gt;110,110,N45/M45*100)</f>
        <v>100</v>
      </c>
      <c r="P45" s="156"/>
      <c r="Q45" s="157"/>
      <c r="R45" s="297"/>
      <c r="S45" s="529"/>
    </row>
    <row r="46" spans="1:21" ht="83.25" customHeight="1" x14ac:dyDescent="0.35">
      <c r="A46" s="515"/>
      <c r="B46" s="516"/>
      <c r="C46" s="152" t="s">
        <v>15</v>
      </c>
      <c r="D46" s="148" t="s">
        <v>92</v>
      </c>
      <c r="E46" s="152" t="s">
        <v>93</v>
      </c>
      <c r="F46" s="152">
        <v>35</v>
      </c>
      <c r="G46" s="152">
        <v>27.3</v>
      </c>
      <c r="H46" s="158">
        <v>100</v>
      </c>
      <c r="I46" s="155"/>
      <c r="J46" s="162" t="s">
        <v>15</v>
      </c>
      <c r="K46" s="200" t="s">
        <v>560</v>
      </c>
      <c r="L46" s="155" t="s">
        <v>38</v>
      </c>
      <c r="M46" s="155"/>
      <c r="N46" s="155"/>
      <c r="O46" s="158"/>
      <c r="P46" s="156"/>
      <c r="Q46" s="157"/>
      <c r="R46" s="297"/>
      <c r="S46" s="529"/>
    </row>
    <row r="47" spans="1:21" x14ac:dyDescent="0.35">
      <c r="A47" s="515"/>
      <c r="B47" s="516"/>
      <c r="C47" s="152"/>
      <c r="D47" s="148"/>
      <c r="E47" s="152"/>
      <c r="F47" s="152"/>
      <c r="G47" s="152"/>
      <c r="H47" s="158"/>
      <c r="I47" s="155"/>
      <c r="J47" s="162" t="s">
        <v>39</v>
      </c>
      <c r="K47" s="159" t="s">
        <v>348</v>
      </c>
      <c r="L47" s="155" t="s">
        <v>38</v>
      </c>
      <c r="M47" s="155">
        <v>6</v>
      </c>
      <c r="N47" s="155">
        <v>6</v>
      </c>
      <c r="O47" s="158">
        <f>IF(N47/M47*100&gt;110,110,N47/M47*100)</f>
        <v>100</v>
      </c>
      <c r="P47" s="156"/>
      <c r="Q47" s="157"/>
      <c r="R47" s="297"/>
      <c r="S47" s="529"/>
    </row>
    <row r="48" spans="1:21" s="174" customFormat="1" ht="39.75" customHeight="1" x14ac:dyDescent="0.35">
      <c r="A48" s="515"/>
      <c r="B48" s="516"/>
      <c r="C48" s="283"/>
      <c r="D48" s="284" t="s">
        <v>6</v>
      </c>
      <c r="E48" s="285"/>
      <c r="F48" s="286"/>
      <c r="G48" s="287"/>
      <c r="H48" s="288"/>
      <c r="I48" s="288">
        <f>(H45+H46)/2</f>
        <v>100</v>
      </c>
      <c r="J48" s="285"/>
      <c r="K48" s="284" t="s">
        <v>6</v>
      </c>
      <c r="L48" s="285"/>
      <c r="M48" s="289"/>
      <c r="N48" s="289"/>
      <c r="O48" s="288"/>
      <c r="P48" s="288">
        <f>(O47+O45+O46)/2</f>
        <v>100</v>
      </c>
      <c r="Q48" s="288">
        <f>(I48+P48)/2</f>
        <v>100</v>
      </c>
      <c r="R48" s="290" t="s">
        <v>31</v>
      </c>
      <c r="S48" s="529"/>
      <c r="T48" s="146"/>
      <c r="U48" s="291"/>
    </row>
    <row r="49" spans="1:23" ht="93.75" customHeight="1" x14ac:dyDescent="0.35">
      <c r="A49" s="515"/>
      <c r="B49" s="516"/>
      <c r="C49" s="342" t="s">
        <v>28</v>
      </c>
      <c r="D49" s="150" t="s">
        <v>446</v>
      </c>
      <c r="E49" s="152"/>
      <c r="F49" s="152"/>
      <c r="G49" s="152"/>
      <c r="H49" s="153"/>
      <c r="I49" s="153"/>
      <c r="J49" s="342" t="s">
        <v>28</v>
      </c>
      <c r="K49" s="150" t="str">
        <f>D49</f>
        <v>Предоставление консультационных и методических услуг</v>
      </c>
      <c r="L49" s="155"/>
      <c r="M49" s="163"/>
      <c r="N49" s="163"/>
      <c r="O49" s="153"/>
      <c r="P49" s="156"/>
      <c r="Q49" s="157"/>
      <c r="R49" s="296"/>
      <c r="S49" s="529"/>
    </row>
    <row r="50" spans="1:23" ht="81.75" customHeight="1" x14ac:dyDescent="0.35">
      <c r="A50" s="515"/>
      <c r="B50" s="516"/>
      <c r="C50" s="152" t="s">
        <v>29</v>
      </c>
      <c r="D50" s="148" t="s">
        <v>349</v>
      </c>
      <c r="E50" s="152" t="s">
        <v>353</v>
      </c>
      <c r="F50" s="152">
        <v>50</v>
      </c>
      <c r="G50" s="152">
        <v>50</v>
      </c>
      <c r="H50" s="158">
        <f>G50/F50*100</f>
        <v>100</v>
      </c>
      <c r="I50" s="155"/>
      <c r="J50" s="162" t="s">
        <v>29</v>
      </c>
      <c r="K50" s="159" t="s">
        <v>94</v>
      </c>
      <c r="L50" s="155" t="s">
        <v>36</v>
      </c>
      <c r="M50" s="163">
        <v>100</v>
      </c>
      <c r="N50" s="163">
        <v>102</v>
      </c>
      <c r="O50" s="158">
        <f>IF(N50/M50*100&gt;110,110,N50/M50*100)</f>
        <v>102</v>
      </c>
      <c r="P50" s="156"/>
      <c r="Q50" s="157"/>
      <c r="R50" s="297"/>
      <c r="S50" s="529"/>
    </row>
    <row r="51" spans="1:23" s="174" customFormat="1" ht="43.5" customHeight="1" x14ac:dyDescent="0.35">
      <c r="A51" s="517"/>
      <c r="B51" s="518"/>
      <c r="C51" s="295"/>
      <c r="D51" s="284" t="s">
        <v>6</v>
      </c>
      <c r="E51" s="295"/>
      <c r="F51" s="285"/>
      <c r="G51" s="285"/>
      <c r="H51" s="288"/>
      <c r="I51" s="288">
        <f>H50</f>
        <v>100</v>
      </c>
      <c r="J51" s="283"/>
      <c r="K51" s="284" t="s">
        <v>6</v>
      </c>
      <c r="L51" s="285"/>
      <c r="M51" s="289"/>
      <c r="N51" s="289"/>
      <c r="O51" s="288"/>
      <c r="P51" s="288">
        <f>O50</f>
        <v>102</v>
      </c>
      <c r="Q51" s="288">
        <f>(I51+P51)/2</f>
        <v>101</v>
      </c>
      <c r="R51" s="290" t="s">
        <v>31</v>
      </c>
      <c r="S51" s="529"/>
      <c r="T51" s="146"/>
    </row>
    <row r="52" spans="1:23" ht="87" customHeight="1" x14ac:dyDescent="0.35">
      <c r="A52" s="513" t="s">
        <v>75</v>
      </c>
      <c r="B52" s="514" t="s">
        <v>562</v>
      </c>
      <c r="C52" s="342" t="s">
        <v>12</v>
      </c>
      <c r="D52" s="150" t="s">
        <v>88</v>
      </c>
      <c r="E52" s="342"/>
      <c r="F52" s="342"/>
      <c r="G52" s="342"/>
      <c r="H52" s="153"/>
      <c r="I52" s="153"/>
      <c r="J52" s="154" t="s">
        <v>12</v>
      </c>
      <c r="K52" s="150" t="s">
        <v>88</v>
      </c>
      <c r="L52" s="155"/>
      <c r="M52" s="155"/>
      <c r="N52" s="155"/>
      <c r="O52" s="153"/>
      <c r="P52" s="156"/>
      <c r="Q52" s="157"/>
      <c r="R52" s="298"/>
      <c r="S52" s="529" t="s">
        <v>31</v>
      </c>
    </row>
    <row r="53" spans="1:23" ht="69.75" x14ac:dyDescent="0.35">
      <c r="A53" s="515"/>
      <c r="B53" s="516"/>
      <c r="C53" s="152" t="s">
        <v>7</v>
      </c>
      <c r="D53" s="148" t="s">
        <v>89</v>
      </c>
      <c r="E53" s="152" t="s">
        <v>25</v>
      </c>
      <c r="F53" s="152">
        <v>95</v>
      </c>
      <c r="G53" s="152">
        <v>98.8</v>
      </c>
      <c r="H53" s="158">
        <v>100</v>
      </c>
      <c r="I53" s="155"/>
      <c r="J53" s="155" t="s">
        <v>7</v>
      </c>
      <c r="K53" s="159" t="s">
        <v>351</v>
      </c>
      <c r="L53" s="155" t="s">
        <v>38</v>
      </c>
      <c r="M53" s="155">
        <v>108</v>
      </c>
      <c r="N53" s="155">
        <v>108</v>
      </c>
      <c r="O53" s="158">
        <f>IF(N53/M53*100&gt;110,110,N53/M53*100)</f>
        <v>100</v>
      </c>
      <c r="P53" s="156"/>
      <c r="Q53" s="157"/>
      <c r="R53" s="297"/>
      <c r="S53" s="529"/>
    </row>
    <row r="54" spans="1:23" ht="69.75" x14ac:dyDescent="0.35">
      <c r="A54" s="515"/>
      <c r="B54" s="516"/>
      <c r="C54" s="152"/>
      <c r="D54" s="148"/>
      <c r="E54" s="152"/>
      <c r="F54" s="152"/>
      <c r="G54" s="152"/>
      <c r="H54" s="158"/>
      <c r="I54" s="155"/>
      <c r="J54" s="155" t="s">
        <v>8</v>
      </c>
      <c r="K54" s="159" t="s">
        <v>346</v>
      </c>
      <c r="L54" s="155" t="s">
        <v>38</v>
      </c>
      <c r="M54" s="155">
        <v>354</v>
      </c>
      <c r="N54" s="155">
        <v>354</v>
      </c>
      <c r="O54" s="158">
        <f>IF(N54/M54*100&gt;110,110,N54/M54*100)</f>
        <v>100</v>
      </c>
      <c r="P54" s="156"/>
      <c r="Q54" s="157"/>
      <c r="R54" s="297"/>
      <c r="S54" s="529"/>
    </row>
    <row r="55" spans="1:23" ht="46.5" x14ac:dyDescent="0.35">
      <c r="A55" s="515"/>
      <c r="B55" s="516"/>
      <c r="C55" s="152"/>
      <c r="D55" s="148"/>
      <c r="E55" s="152"/>
      <c r="F55" s="152"/>
      <c r="G55" s="152"/>
      <c r="H55" s="158"/>
      <c r="I55" s="155"/>
      <c r="J55" s="155" t="s">
        <v>9</v>
      </c>
      <c r="K55" s="159" t="s">
        <v>350</v>
      </c>
      <c r="L55" s="155" t="s">
        <v>38</v>
      </c>
      <c r="M55" s="155">
        <v>47</v>
      </c>
      <c r="N55" s="155">
        <v>47</v>
      </c>
      <c r="O55" s="158">
        <f>IF(N55/M55*100&gt;110,110,N55/M55*100)</f>
        <v>100</v>
      </c>
      <c r="P55" s="156"/>
      <c r="Q55" s="157"/>
      <c r="R55" s="297"/>
      <c r="S55" s="529"/>
    </row>
    <row r="56" spans="1:23" s="174" customFormat="1" ht="39.75" customHeight="1" x14ac:dyDescent="0.35">
      <c r="A56" s="515"/>
      <c r="B56" s="516"/>
      <c r="C56" s="283"/>
      <c r="D56" s="284" t="s">
        <v>6</v>
      </c>
      <c r="E56" s="285"/>
      <c r="F56" s="286"/>
      <c r="G56" s="287"/>
      <c r="H56" s="288"/>
      <c r="I56" s="288">
        <f>H53</f>
        <v>100</v>
      </c>
      <c r="J56" s="285"/>
      <c r="K56" s="284" t="s">
        <v>6</v>
      </c>
      <c r="L56" s="285"/>
      <c r="M56" s="289"/>
      <c r="N56" s="289"/>
      <c r="O56" s="288"/>
      <c r="P56" s="288">
        <f>(O55+O53+O54)/3</f>
        <v>100</v>
      </c>
      <c r="Q56" s="288">
        <f>(I56+P56)/2</f>
        <v>100</v>
      </c>
      <c r="R56" s="290" t="s">
        <v>31</v>
      </c>
      <c r="S56" s="529"/>
      <c r="T56" s="146"/>
      <c r="U56" s="291"/>
    </row>
    <row r="57" spans="1:23" ht="72" customHeight="1" x14ac:dyDescent="0.35">
      <c r="A57" s="515"/>
      <c r="B57" s="516"/>
      <c r="C57" s="342" t="s">
        <v>13</v>
      </c>
      <c r="D57" s="150" t="s">
        <v>91</v>
      </c>
      <c r="E57" s="152"/>
      <c r="F57" s="152"/>
      <c r="G57" s="152"/>
      <c r="H57" s="153"/>
      <c r="I57" s="153"/>
      <c r="J57" s="342" t="s">
        <v>13</v>
      </c>
      <c r="K57" s="150" t="s">
        <v>91</v>
      </c>
      <c r="L57" s="155"/>
      <c r="M57" s="161"/>
      <c r="N57" s="161"/>
      <c r="O57" s="153"/>
      <c r="P57" s="156"/>
      <c r="Q57" s="157"/>
      <c r="R57" s="298"/>
      <c r="S57" s="529"/>
    </row>
    <row r="58" spans="1:23" ht="78.75" customHeight="1" x14ac:dyDescent="0.35">
      <c r="A58" s="515"/>
      <c r="B58" s="516"/>
      <c r="C58" s="152" t="s">
        <v>14</v>
      </c>
      <c r="D58" s="148" t="s">
        <v>89</v>
      </c>
      <c r="E58" s="152" t="s">
        <v>25</v>
      </c>
      <c r="F58" s="152">
        <v>95</v>
      </c>
      <c r="G58" s="152">
        <v>98.7</v>
      </c>
      <c r="H58" s="158">
        <v>100</v>
      </c>
      <c r="I58" s="155"/>
      <c r="J58" s="162" t="s">
        <v>14</v>
      </c>
      <c r="K58" s="159" t="s">
        <v>355</v>
      </c>
      <c r="L58" s="155" t="s">
        <v>38</v>
      </c>
      <c r="M58" s="155">
        <v>501</v>
      </c>
      <c r="N58" s="155">
        <v>501</v>
      </c>
      <c r="O58" s="158">
        <f>IF(N58/M58*100&gt;110,110,N58/M58*100)</f>
        <v>100</v>
      </c>
      <c r="P58" s="156"/>
      <c r="Q58" s="157"/>
      <c r="R58" s="297"/>
      <c r="S58" s="529"/>
    </row>
    <row r="59" spans="1:23" ht="95.25" customHeight="1" x14ac:dyDescent="0.35">
      <c r="A59" s="515"/>
      <c r="B59" s="516"/>
      <c r="C59" s="152" t="s">
        <v>15</v>
      </c>
      <c r="D59" s="148" t="s">
        <v>92</v>
      </c>
      <c r="E59" s="152" t="s">
        <v>93</v>
      </c>
      <c r="F59" s="152">
        <v>35</v>
      </c>
      <c r="G59" s="152">
        <v>33.4</v>
      </c>
      <c r="H59" s="158">
        <v>100</v>
      </c>
      <c r="I59" s="155"/>
      <c r="J59" s="162" t="s">
        <v>15</v>
      </c>
      <c r="K59" s="159" t="s">
        <v>560</v>
      </c>
      <c r="L59" s="155" t="s">
        <v>38</v>
      </c>
      <c r="M59" s="155">
        <v>1</v>
      </c>
      <c r="N59" s="155">
        <v>1</v>
      </c>
      <c r="O59" s="158">
        <f>IF(N59/M59*100&gt;110,110,N59/M59*100)</f>
        <v>100</v>
      </c>
      <c r="P59" s="156"/>
      <c r="Q59" s="157"/>
      <c r="R59" s="297"/>
      <c r="S59" s="529"/>
      <c r="W59" s="175"/>
    </row>
    <row r="60" spans="1:23" x14ac:dyDescent="0.35">
      <c r="A60" s="515"/>
      <c r="B60" s="516"/>
      <c r="C60" s="152"/>
      <c r="D60" s="148"/>
      <c r="E60" s="152"/>
      <c r="F60" s="152"/>
      <c r="G60" s="152"/>
      <c r="H60" s="158"/>
      <c r="I60" s="155"/>
      <c r="J60" s="162" t="s">
        <v>39</v>
      </c>
      <c r="K60" s="159" t="s">
        <v>348</v>
      </c>
      <c r="L60" s="155" t="s">
        <v>38</v>
      </c>
      <c r="M60" s="155">
        <v>7</v>
      </c>
      <c r="N60" s="155">
        <v>7</v>
      </c>
      <c r="O60" s="158">
        <f>IF(N60/M60*100&gt;110,110,N60/M60*100)</f>
        <v>100</v>
      </c>
      <c r="P60" s="156"/>
      <c r="Q60" s="157"/>
      <c r="R60" s="297"/>
      <c r="S60" s="529"/>
      <c r="W60" s="175"/>
    </row>
    <row r="61" spans="1:23" s="174" customFormat="1" ht="39.75" customHeight="1" x14ac:dyDescent="0.35">
      <c r="A61" s="517"/>
      <c r="B61" s="518"/>
      <c r="C61" s="283"/>
      <c r="D61" s="284" t="s">
        <v>6</v>
      </c>
      <c r="E61" s="285"/>
      <c r="F61" s="286"/>
      <c r="G61" s="287"/>
      <c r="H61" s="288"/>
      <c r="I61" s="288">
        <f>(H58+H59)/2</f>
        <v>100</v>
      </c>
      <c r="J61" s="285"/>
      <c r="K61" s="284" t="s">
        <v>6</v>
      </c>
      <c r="L61" s="285"/>
      <c r="M61" s="289"/>
      <c r="N61" s="289"/>
      <c r="O61" s="288"/>
      <c r="P61" s="288">
        <f>(O60+O58+O59)/3</f>
        <v>100</v>
      </c>
      <c r="Q61" s="288">
        <f>(I61+P61)/2</f>
        <v>100</v>
      </c>
      <c r="R61" s="290" t="s">
        <v>31</v>
      </c>
      <c r="S61" s="529"/>
      <c r="T61" s="146"/>
      <c r="U61" s="291"/>
    </row>
    <row r="62" spans="1:23" ht="81.75" customHeight="1" x14ac:dyDescent="0.35">
      <c r="A62" s="513" t="s">
        <v>76</v>
      </c>
      <c r="B62" s="514" t="s">
        <v>98</v>
      </c>
      <c r="C62" s="342" t="s">
        <v>12</v>
      </c>
      <c r="D62" s="150" t="s">
        <v>88</v>
      </c>
      <c r="E62" s="342"/>
      <c r="F62" s="342"/>
      <c r="G62" s="342"/>
      <c r="H62" s="153"/>
      <c r="I62" s="153"/>
      <c r="J62" s="154" t="s">
        <v>12</v>
      </c>
      <c r="K62" s="150" t="s">
        <v>88</v>
      </c>
      <c r="L62" s="155"/>
      <c r="M62" s="155"/>
      <c r="N62" s="155"/>
      <c r="O62" s="153"/>
      <c r="P62" s="156"/>
      <c r="Q62" s="157"/>
      <c r="R62" s="296"/>
      <c r="S62" s="529" t="s">
        <v>31</v>
      </c>
    </row>
    <row r="63" spans="1:23" ht="69.75" x14ac:dyDescent="0.35">
      <c r="A63" s="515"/>
      <c r="B63" s="516"/>
      <c r="C63" s="152" t="s">
        <v>7</v>
      </c>
      <c r="D63" s="148" t="s">
        <v>89</v>
      </c>
      <c r="E63" s="152" t="s">
        <v>25</v>
      </c>
      <c r="F63" s="152">
        <v>95</v>
      </c>
      <c r="G63" s="152">
        <v>98.7</v>
      </c>
      <c r="H63" s="158">
        <v>100</v>
      </c>
      <c r="I63" s="155"/>
      <c r="J63" s="155" t="s">
        <v>7</v>
      </c>
      <c r="K63" s="159" t="s">
        <v>351</v>
      </c>
      <c r="L63" s="155" t="s">
        <v>38</v>
      </c>
      <c r="M63" s="155">
        <v>99</v>
      </c>
      <c r="N63" s="155">
        <v>99</v>
      </c>
      <c r="O63" s="158">
        <f>IF(N63/M63*100&gt;110,110,N63/M63*100)</f>
        <v>100</v>
      </c>
      <c r="P63" s="156"/>
      <c r="Q63" s="157"/>
      <c r="R63" s="297"/>
      <c r="S63" s="529"/>
    </row>
    <row r="64" spans="1:23" ht="93" customHeight="1" x14ac:dyDescent="0.35">
      <c r="A64" s="515"/>
      <c r="B64" s="516"/>
      <c r="C64" s="152"/>
      <c r="D64" s="148"/>
      <c r="E64" s="152"/>
      <c r="F64" s="152"/>
      <c r="G64" s="152"/>
      <c r="H64" s="158"/>
      <c r="I64" s="155"/>
      <c r="J64" s="155" t="s">
        <v>8</v>
      </c>
      <c r="K64" s="159" t="s">
        <v>346</v>
      </c>
      <c r="L64" s="155" t="s">
        <v>38</v>
      </c>
      <c r="M64" s="155">
        <v>362</v>
      </c>
      <c r="N64" s="155">
        <v>362</v>
      </c>
      <c r="O64" s="158">
        <f>IF(N64/M64*100&gt;110,110,N64/M64*100)</f>
        <v>100</v>
      </c>
      <c r="P64" s="156"/>
      <c r="Q64" s="157"/>
      <c r="R64" s="297"/>
      <c r="S64" s="529"/>
    </row>
    <row r="65" spans="1:21" ht="37.5" customHeight="1" x14ac:dyDescent="0.35">
      <c r="A65" s="515"/>
      <c r="B65" s="516"/>
      <c r="C65" s="152"/>
      <c r="D65" s="148"/>
      <c r="E65" s="152"/>
      <c r="F65" s="152"/>
      <c r="G65" s="152"/>
      <c r="H65" s="158"/>
      <c r="I65" s="155"/>
      <c r="J65" s="155" t="s">
        <v>9</v>
      </c>
      <c r="K65" s="200" t="s">
        <v>547</v>
      </c>
      <c r="L65" s="155" t="s">
        <v>38</v>
      </c>
      <c r="M65" s="155"/>
      <c r="N65" s="155"/>
      <c r="O65" s="158"/>
      <c r="P65" s="156"/>
      <c r="Q65" s="157"/>
      <c r="R65" s="297"/>
      <c r="S65" s="529"/>
    </row>
    <row r="66" spans="1:21" x14ac:dyDescent="0.35">
      <c r="A66" s="515"/>
      <c r="B66" s="516"/>
      <c r="C66" s="152"/>
      <c r="D66" s="148"/>
      <c r="E66" s="152"/>
      <c r="F66" s="152"/>
      <c r="G66" s="152"/>
      <c r="H66" s="158"/>
      <c r="I66" s="155"/>
      <c r="J66" s="155" t="s">
        <v>10</v>
      </c>
      <c r="K66" s="159" t="s">
        <v>357</v>
      </c>
      <c r="L66" s="155" t="s">
        <v>38</v>
      </c>
      <c r="M66" s="155">
        <v>47</v>
      </c>
      <c r="N66" s="155">
        <v>47</v>
      </c>
      <c r="O66" s="158">
        <f>IF(N66/M66*100&gt;110,110,N66/M66*100)</f>
        <v>100</v>
      </c>
      <c r="P66" s="156"/>
      <c r="Q66" s="157"/>
      <c r="R66" s="297"/>
      <c r="S66" s="529"/>
    </row>
    <row r="67" spans="1:21" s="174" customFormat="1" ht="39.75" customHeight="1" x14ac:dyDescent="0.35">
      <c r="A67" s="515"/>
      <c r="B67" s="516"/>
      <c r="C67" s="283"/>
      <c r="D67" s="284" t="s">
        <v>6</v>
      </c>
      <c r="E67" s="285"/>
      <c r="F67" s="286"/>
      <c r="G67" s="287"/>
      <c r="H67" s="288"/>
      <c r="I67" s="288">
        <f>H63</f>
        <v>100</v>
      </c>
      <c r="J67" s="285"/>
      <c r="K67" s="284" t="s">
        <v>6</v>
      </c>
      <c r="L67" s="285"/>
      <c r="M67" s="289"/>
      <c r="N67" s="289"/>
      <c r="O67" s="288"/>
      <c r="P67" s="288">
        <f>(O66+O65+O64+O63)/3</f>
        <v>100</v>
      </c>
      <c r="Q67" s="288">
        <f>(I67+P67)/2</f>
        <v>100</v>
      </c>
      <c r="R67" s="290" t="s">
        <v>31</v>
      </c>
      <c r="S67" s="529"/>
      <c r="T67" s="146"/>
      <c r="U67" s="291"/>
    </row>
    <row r="68" spans="1:21" ht="67.5" customHeight="1" x14ac:dyDescent="0.35">
      <c r="A68" s="515"/>
      <c r="B68" s="516"/>
      <c r="C68" s="342" t="s">
        <v>13</v>
      </c>
      <c r="D68" s="150" t="s">
        <v>91</v>
      </c>
      <c r="E68" s="152"/>
      <c r="F68" s="152"/>
      <c r="G68" s="152"/>
      <c r="H68" s="153"/>
      <c r="I68" s="153"/>
      <c r="J68" s="342" t="s">
        <v>13</v>
      </c>
      <c r="K68" s="150" t="s">
        <v>91</v>
      </c>
      <c r="L68" s="155"/>
      <c r="M68" s="161"/>
      <c r="N68" s="161"/>
      <c r="O68" s="153"/>
      <c r="P68" s="156"/>
      <c r="Q68" s="157"/>
      <c r="R68" s="180"/>
      <c r="S68" s="529"/>
    </row>
    <row r="69" spans="1:21" ht="69.75" x14ac:dyDescent="0.35">
      <c r="A69" s="515"/>
      <c r="B69" s="516"/>
      <c r="C69" s="152" t="s">
        <v>14</v>
      </c>
      <c r="D69" s="148" t="s">
        <v>89</v>
      </c>
      <c r="E69" s="152" t="s">
        <v>25</v>
      </c>
      <c r="F69" s="152">
        <v>95</v>
      </c>
      <c r="G69" s="152">
        <v>99.8</v>
      </c>
      <c r="H69" s="158">
        <v>100</v>
      </c>
      <c r="I69" s="155"/>
      <c r="J69" s="162" t="s">
        <v>14</v>
      </c>
      <c r="K69" s="159" t="s">
        <v>352</v>
      </c>
      <c r="L69" s="155" t="s">
        <v>38</v>
      </c>
      <c r="M69" s="155">
        <v>498</v>
      </c>
      <c r="N69" s="155">
        <v>498</v>
      </c>
      <c r="O69" s="158">
        <f>IF(N69/M69*100&gt;110,110,N69/M69*100)</f>
        <v>100</v>
      </c>
      <c r="P69" s="156"/>
      <c r="Q69" s="157"/>
      <c r="R69" s="297"/>
      <c r="S69" s="529"/>
    </row>
    <row r="70" spans="1:21" ht="69.75" x14ac:dyDescent="0.35">
      <c r="A70" s="515"/>
      <c r="B70" s="516"/>
      <c r="C70" s="152" t="s">
        <v>15</v>
      </c>
      <c r="D70" s="148" t="s">
        <v>92</v>
      </c>
      <c r="E70" s="152" t="s">
        <v>93</v>
      </c>
      <c r="F70" s="152">
        <v>35</v>
      </c>
      <c r="G70" s="152">
        <v>11</v>
      </c>
      <c r="H70" s="158">
        <v>100</v>
      </c>
      <c r="I70" s="155"/>
      <c r="J70" s="162" t="s">
        <v>15</v>
      </c>
      <c r="K70" s="159" t="s">
        <v>560</v>
      </c>
      <c r="L70" s="155" t="s">
        <v>38</v>
      </c>
      <c r="M70" s="155">
        <v>5</v>
      </c>
      <c r="N70" s="155">
        <v>5</v>
      </c>
      <c r="O70" s="158">
        <f>IF(N70/M70*100&gt;110,110,N70/M70*100)</f>
        <v>100</v>
      </c>
      <c r="P70" s="156"/>
      <c r="Q70" s="157"/>
      <c r="R70" s="297"/>
      <c r="S70" s="529"/>
    </row>
    <row r="71" spans="1:21" x14ac:dyDescent="0.35">
      <c r="A71" s="515"/>
      <c r="B71" s="516"/>
      <c r="C71" s="152"/>
      <c r="D71" s="148"/>
      <c r="E71" s="152"/>
      <c r="F71" s="152"/>
      <c r="G71" s="152"/>
      <c r="H71" s="158"/>
      <c r="I71" s="155"/>
      <c r="J71" s="162" t="s">
        <v>39</v>
      </c>
      <c r="K71" s="159" t="s">
        <v>348</v>
      </c>
      <c r="L71" s="155" t="s">
        <v>38</v>
      </c>
      <c r="M71" s="155">
        <v>5</v>
      </c>
      <c r="N71" s="155">
        <v>5</v>
      </c>
      <c r="O71" s="158">
        <f>IF(N71/M71*100&gt;110,110,N71/M71*100)</f>
        <v>100</v>
      </c>
      <c r="P71" s="156"/>
      <c r="Q71" s="157"/>
      <c r="R71" s="297"/>
      <c r="S71" s="529"/>
    </row>
    <row r="72" spans="1:21" s="174" customFormat="1" ht="39.75" customHeight="1" x14ac:dyDescent="0.35">
      <c r="A72" s="515"/>
      <c r="B72" s="516"/>
      <c r="C72" s="283"/>
      <c r="D72" s="284" t="s">
        <v>6</v>
      </c>
      <c r="E72" s="285"/>
      <c r="F72" s="286"/>
      <c r="G72" s="287"/>
      <c r="H72" s="288"/>
      <c r="I72" s="288">
        <f>(H69+H70)/2</f>
        <v>100</v>
      </c>
      <c r="J72" s="285"/>
      <c r="K72" s="284" t="s">
        <v>6</v>
      </c>
      <c r="L72" s="285"/>
      <c r="M72" s="289"/>
      <c r="N72" s="289"/>
      <c r="O72" s="288"/>
      <c r="P72" s="288">
        <f>(O71+O69+O70)/3</f>
        <v>100</v>
      </c>
      <c r="Q72" s="288">
        <f>(I72+P72)/2</f>
        <v>100</v>
      </c>
      <c r="R72" s="290" t="s">
        <v>31</v>
      </c>
      <c r="S72" s="529"/>
      <c r="T72" s="146"/>
      <c r="U72" s="291"/>
    </row>
    <row r="73" spans="1:21" ht="69" customHeight="1" x14ac:dyDescent="0.35">
      <c r="A73" s="515"/>
      <c r="B73" s="516"/>
      <c r="C73" s="342" t="s">
        <v>28</v>
      </c>
      <c r="D73" s="150" t="s">
        <v>446</v>
      </c>
      <c r="E73" s="152"/>
      <c r="F73" s="152"/>
      <c r="G73" s="152"/>
      <c r="H73" s="153"/>
      <c r="I73" s="153"/>
      <c r="J73" s="342" t="s">
        <v>28</v>
      </c>
      <c r="K73" s="150" t="str">
        <f>D73</f>
        <v>Предоставление консультационных и методических услуг</v>
      </c>
      <c r="L73" s="155"/>
      <c r="M73" s="163"/>
      <c r="N73" s="163"/>
      <c r="O73" s="153"/>
      <c r="P73" s="156"/>
      <c r="Q73" s="157"/>
      <c r="R73" s="296"/>
      <c r="S73" s="529"/>
    </row>
    <row r="74" spans="1:21" ht="69.75" x14ac:dyDescent="0.35">
      <c r="A74" s="515"/>
      <c r="B74" s="516"/>
      <c r="C74" s="152" t="s">
        <v>29</v>
      </c>
      <c r="D74" s="148" t="s">
        <v>349</v>
      </c>
      <c r="E74" s="152" t="s">
        <v>353</v>
      </c>
      <c r="F74" s="152">
        <v>50</v>
      </c>
      <c r="G74" s="152">
        <v>50</v>
      </c>
      <c r="H74" s="158">
        <v>100</v>
      </c>
      <c r="I74" s="155"/>
      <c r="J74" s="162" t="s">
        <v>29</v>
      </c>
      <c r="K74" s="159" t="s">
        <v>94</v>
      </c>
      <c r="L74" s="155" t="s">
        <v>36</v>
      </c>
      <c r="M74" s="163">
        <v>100</v>
      </c>
      <c r="N74" s="163">
        <v>100</v>
      </c>
      <c r="O74" s="158">
        <f>IF(N74/M74*100&gt;110,110,N74/M74*100)</f>
        <v>100</v>
      </c>
      <c r="P74" s="156"/>
      <c r="Q74" s="157"/>
      <c r="R74" s="297"/>
      <c r="S74" s="529"/>
    </row>
    <row r="75" spans="1:21" s="174" customFormat="1" ht="40.5" customHeight="1" x14ac:dyDescent="0.35">
      <c r="A75" s="517"/>
      <c r="B75" s="518"/>
      <c r="C75" s="295"/>
      <c r="D75" s="284" t="s">
        <v>6</v>
      </c>
      <c r="E75" s="295"/>
      <c r="F75" s="285"/>
      <c r="G75" s="285"/>
      <c r="H75" s="288"/>
      <c r="I75" s="288">
        <f>H74</f>
        <v>100</v>
      </c>
      <c r="J75" s="283"/>
      <c r="K75" s="284" t="s">
        <v>6</v>
      </c>
      <c r="L75" s="285"/>
      <c r="M75" s="289"/>
      <c r="N75" s="289"/>
      <c r="O75" s="288"/>
      <c r="P75" s="288">
        <f>O74</f>
        <v>100</v>
      </c>
      <c r="Q75" s="288">
        <f>(I75+P75)/2</f>
        <v>100</v>
      </c>
      <c r="R75" s="290" t="s">
        <v>31</v>
      </c>
      <c r="S75" s="529"/>
      <c r="T75" s="146"/>
    </row>
    <row r="76" spans="1:21" ht="62.25" customHeight="1" x14ac:dyDescent="0.35">
      <c r="A76" s="513" t="s">
        <v>77</v>
      </c>
      <c r="B76" s="514" t="s">
        <v>99</v>
      </c>
      <c r="C76" s="342" t="s">
        <v>12</v>
      </c>
      <c r="D76" s="150" t="s">
        <v>88</v>
      </c>
      <c r="E76" s="342"/>
      <c r="F76" s="342"/>
      <c r="G76" s="342"/>
      <c r="H76" s="153"/>
      <c r="I76" s="153"/>
      <c r="J76" s="154" t="s">
        <v>12</v>
      </c>
      <c r="K76" s="150" t="s">
        <v>88</v>
      </c>
      <c r="L76" s="155"/>
      <c r="M76" s="155"/>
      <c r="N76" s="155"/>
      <c r="O76" s="153"/>
      <c r="P76" s="156"/>
      <c r="Q76" s="157"/>
      <c r="R76" s="296"/>
      <c r="S76" s="529" t="s">
        <v>424</v>
      </c>
    </row>
    <row r="77" spans="1:21" ht="69.75" x14ac:dyDescent="0.35">
      <c r="A77" s="515"/>
      <c r="B77" s="516"/>
      <c r="C77" s="152" t="s">
        <v>7</v>
      </c>
      <c r="D77" s="148" t="s">
        <v>89</v>
      </c>
      <c r="E77" s="152" t="s">
        <v>25</v>
      </c>
      <c r="F77" s="152">
        <v>95</v>
      </c>
      <c r="G77" s="152">
        <v>98.7</v>
      </c>
      <c r="H77" s="158">
        <v>100</v>
      </c>
      <c r="I77" s="155"/>
      <c r="J77" s="155" t="s">
        <v>7</v>
      </c>
      <c r="K77" s="159" t="s">
        <v>351</v>
      </c>
      <c r="L77" s="155" t="s">
        <v>38</v>
      </c>
      <c r="M77" s="155">
        <v>77</v>
      </c>
      <c r="N77" s="155">
        <v>75</v>
      </c>
      <c r="O77" s="158">
        <f>IF(N77/M77*100&gt;110,110,N77/M77*100)</f>
        <v>97.402597402597408</v>
      </c>
      <c r="P77" s="156"/>
      <c r="Q77" s="157"/>
      <c r="R77" s="297"/>
      <c r="S77" s="529"/>
    </row>
    <row r="78" spans="1:21" ht="69.75" x14ac:dyDescent="0.35">
      <c r="A78" s="515"/>
      <c r="B78" s="516"/>
      <c r="C78" s="152"/>
      <c r="D78" s="148"/>
      <c r="E78" s="152"/>
      <c r="F78" s="152"/>
      <c r="G78" s="152"/>
      <c r="H78" s="158"/>
      <c r="I78" s="155"/>
      <c r="J78" s="155" t="s">
        <v>8</v>
      </c>
      <c r="K78" s="159" t="s">
        <v>346</v>
      </c>
      <c r="L78" s="155" t="s">
        <v>38</v>
      </c>
      <c r="M78" s="155">
        <v>148</v>
      </c>
      <c r="N78" s="155">
        <v>150</v>
      </c>
      <c r="O78" s="158">
        <f>IF(N78/M78*100&gt;110,110,N78/M78*100)</f>
        <v>101.35135135135135</v>
      </c>
      <c r="P78" s="156"/>
      <c r="Q78" s="157"/>
      <c r="R78" s="297"/>
      <c r="S78" s="529"/>
    </row>
    <row r="79" spans="1:21" ht="65.25" customHeight="1" x14ac:dyDescent="0.35">
      <c r="A79" s="515"/>
      <c r="B79" s="516"/>
      <c r="C79" s="152"/>
      <c r="D79" s="148"/>
      <c r="E79" s="152"/>
      <c r="F79" s="152"/>
      <c r="G79" s="152"/>
      <c r="H79" s="158"/>
      <c r="I79" s="155"/>
      <c r="J79" s="155" t="s">
        <v>9</v>
      </c>
      <c r="K79" s="159" t="s">
        <v>350</v>
      </c>
      <c r="L79" s="155" t="s">
        <v>38</v>
      </c>
      <c r="M79" s="155">
        <v>21</v>
      </c>
      <c r="N79" s="155">
        <v>21</v>
      </c>
      <c r="O79" s="158">
        <f>IF(N79/M79*100&gt;110,110,N79/M79*100)</f>
        <v>100</v>
      </c>
      <c r="P79" s="156"/>
      <c r="Q79" s="157"/>
      <c r="R79" s="297"/>
      <c r="S79" s="529"/>
    </row>
    <row r="80" spans="1:21" s="174" customFormat="1" ht="39.75" customHeight="1" x14ac:dyDescent="0.35">
      <c r="A80" s="515"/>
      <c r="B80" s="516"/>
      <c r="C80" s="283"/>
      <c r="D80" s="284" t="s">
        <v>6</v>
      </c>
      <c r="E80" s="285"/>
      <c r="F80" s="286"/>
      <c r="G80" s="287"/>
      <c r="H80" s="288"/>
      <c r="I80" s="288">
        <f>H77</f>
        <v>100</v>
      </c>
      <c r="J80" s="285"/>
      <c r="K80" s="284" t="s">
        <v>6</v>
      </c>
      <c r="L80" s="285"/>
      <c r="M80" s="289"/>
      <c r="N80" s="289"/>
      <c r="O80" s="288"/>
      <c r="P80" s="288">
        <f>(O79+O77+O78)/3</f>
        <v>99.584649584649583</v>
      </c>
      <c r="Q80" s="288">
        <f>(I80+P80)/2</f>
        <v>99.792324792324791</v>
      </c>
      <c r="R80" s="290" t="s">
        <v>424</v>
      </c>
      <c r="S80" s="529"/>
      <c r="T80" s="146"/>
      <c r="U80" s="291"/>
    </row>
    <row r="81" spans="1:21" ht="47.25" customHeight="1" x14ac:dyDescent="0.35">
      <c r="A81" s="515"/>
      <c r="B81" s="516"/>
      <c r="C81" s="342" t="s">
        <v>13</v>
      </c>
      <c r="D81" s="150" t="s">
        <v>91</v>
      </c>
      <c r="E81" s="152"/>
      <c r="F81" s="152"/>
      <c r="G81" s="152"/>
      <c r="H81" s="153"/>
      <c r="I81" s="153"/>
      <c r="J81" s="342" t="s">
        <v>13</v>
      </c>
      <c r="K81" s="150" t="s">
        <v>91</v>
      </c>
      <c r="L81" s="155"/>
      <c r="M81" s="161"/>
      <c r="N81" s="161"/>
      <c r="O81" s="153"/>
      <c r="P81" s="156"/>
      <c r="Q81" s="157"/>
      <c r="R81" s="296"/>
      <c r="S81" s="529"/>
    </row>
    <row r="82" spans="1:21" ht="69.75" x14ac:dyDescent="0.35">
      <c r="A82" s="515"/>
      <c r="B82" s="516"/>
      <c r="C82" s="152" t="s">
        <v>14</v>
      </c>
      <c r="D82" s="148" t="s">
        <v>89</v>
      </c>
      <c r="E82" s="152" t="s">
        <v>25</v>
      </c>
      <c r="F82" s="152">
        <v>95</v>
      </c>
      <c r="G82" s="152">
        <v>99.5</v>
      </c>
      <c r="H82" s="158">
        <v>100</v>
      </c>
      <c r="I82" s="155"/>
      <c r="J82" s="162" t="s">
        <v>14</v>
      </c>
      <c r="K82" s="159" t="s">
        <v>355</v>
      </c>
      <c r="L82" s="155" t="s">
        <v>38</v>
      </c>
      <c r="M82" s="155">
        <v>246</v>
      </c>
      <c r="N82" s="155">
        <v>246</v>
      </c>
      <c r="O82" s="158">
        <f>IF(N82/M82*100&gt;110,110,N82/M82*100)</f>
        <v>100</v>
      </c>
      <c r="P82" s="156"/>
      <c r="Q82" s="157"/>
      <c r="R82" s="297"/>
      <c r="S82" s="529"/>
    </row>
    <row r="83" spans="1:21" ht="69.75" x14ac:dyDescent="0.35">
      <c r="A83" s="515"/>
      <c r="B83" s="516"/>
      <c r="C83" s="152" t="s">
        <v>15</v>
      </c>
      <c r="D83" s="148" t="s">
        <v>92</v>
      </c>
      <c r="E83" s="152" t="s">
        <v>93</v>
      </c>
      <c r="F83" s="152">
        <v>35</v>
      </c>
      <c r="G83" s="152">
        <v>32.4</v>
      </c>
      <c r="H83" s="158">
        <v>100</v>
      </c>
      <c r="I83" s="155"/>
      <c r="J83" s="162" t="s">
        <v>15</v>
      </c>
      <c r="K83" s="200" t="s">
        <v>348</v>
      </c>
      <c r="L83" s="155" t="s">
        <v>38</v>
      </c>
      <c r="M83" s="155"/>
      <c r="N83" s="155"/>
      <c r="O83" s="158"/>
      <c r="P83" s="156"/>
      <c r="Q83" s="157"/>
      <c r="R83" s="297"/>
      <c r="S83" s="529"/>
    </row>
    <row r="84" spans="1:21" s="174" customFormat="1" ht="39.75" customHeight="1" x14ac:dyDescent="0.35">
      <c r="A84" s="517"/>
      <c r="B84" s="518"/>
      <c r="C84" s="283"/>
      <c r="D84" s="284" t="s">
        <v>6</v>
      </c>
      <c r="E84" s="285"/>
      <c r="F84" s="286"/>
      <c r="G84" s="287"/>
      <c r="H84" s="288"/>
      <c r="I84" s="288">
        <f>(H82+H83)/2</f>
        <v>100</v>
      </c>
      <c r="J84" s="285"/>
      <c r="K84" s="284" t="s">
        <v>6</v>
      </c>
      <c r="L84" s="285"/>
      <c r="M84" s="289"/>
      <c r="N84" s="289"/>
      <c r="O84" s="288"/>
      <c r="P84" s="288">
        <f>(O82+O83)/1</f>
        <v>100</v>
      </c>
      <c r="Q84" s="288">
        <f>(I84+P84)/2</f>
        <v>100</v>
      </c>
      <c r="R84" s="290" t="s">
        <v>31</v>
      </c>
      <c r="S84" s="529"/>
      <c r="T84" s="146"/>
      <c r="U84" s="291"/>
    </row>
    <row r="85" spans="1:21" ht="84.75" customHeight="1" x14ac:dyDescent="0.35">
      <c r="A85" s="513" t="s">
        <v>78</v>
      </c>
      <c r="B85" s="514" t="s">
        <v>563</v>
      </c>
      <c r="C85" s="342" t="s">
        <v>12</v>
      </c>
      <c r="D85" s="150" t="s">
        <v>88</v>
      </c>
      <c r="E85" s="342"/>
      <c r="F85" s="342"/>
      <c r="G85" s="342"/>
      <c r="H85" s="153"/>
      <c r="I85" s="153"/>
      <c r="J85" s="154" t="s">
        <v>12</v>
      </c>
      <c r="K85" s="150" t="s">
        <v>88</v>
      </c>
      <c r="L85" s="155"/>
      <c r="M85" s="155"/>
      <c r="N85" s="155"/>
      <c r="O85" s="153"/>
      <c r="P85" s="156"/>
      <c r="Q85" s="157"/>
      <c r="R85" s="296"/>
      <c r="S85" s="529" t="s">
        <v>31</v>
      </c>
    </row>
    <row r="86" spans="1:21" ht="69.75" x14ac:dyDescent="0.35">
      <c r="A86" s="515"/>
      <c r="B86" s="516"/>
      <c r="C86" s="152" t="s">
        <v>7</v>
      </c>
      <c r="D86" s="148" t="s">
        <v>89</v>
      </c>
      <c r="E86" s="152" t="s">
        <v>25</v>
      </c>
      <c r="F86" s="152">
        <v>95</v>
      </c>
      <c r="G86" s="152">
        <v>95</v>
      </c>
      <c r="H86" s="158">
        <f>G86/F86*100</f>
        <v>100</v>
      </c>
      <c r="I86" s="155"/>
      <c r="J86" s="155" t="s">
        <v>7</v>
      </c>
      <c r="K86" s="159" t="s">
        <v>351</v>
      </c>
      <c r="L86" s="155" t="s">
        <v>38</v>
      </c>
      <c r="M86" s="155">
        <v>85</v>
      </c>
      <c r="N86" s="155">
        <v>85</v>
      </c>
      <c r="O86" s="158">
        <f>IF(N86/M86*100&gt;110,110,N86/M86*100)</f>
        <v>100</v>
      </c>
      <c r="P86" s="156"/>
      <c r="Q86" s="157"/>
      <c r="R86" s="297"/>
      <c r="S86" s="529"/>
    </row>
    <row r="87" spans="1:21" ht="63.75" customHeight="1" x14ac:dyDescent="0.35">
      <c r="A87" s="515"/>
      <c r="B87" s="516"/>
      <c r="C87" s="152"/>
      <c r="D87" s="148"/>
      <c r="E87" s="152"/>
      <c r="F87" s="152"/>
      <c r="G87" s="152"/>
      <c r="H87" s="158"/>
      <c r="I87" s="155"/>
      <c r="J87" s="155" t="s">
        <v>8</v>
      </c>
      <c r="K87" s="159" t="s">
        <v>357</v>
      </c>
      <c r="L87" s="155" t="s">
        <v>38</v>
      </c>
      <c r="M87" s="155">
        <v>4</v>
      </c>
      <c r="N87" s="155">
        <v>4</v>
      </c>
      <c r="O87" s="158">
        <f>IF(N87/M87*100&gt;110,110,N87/M87*100)</f>
        <v>100</v>
      </c>
      <c r="P87" s="156"/>
      <c r="Q87" s="157"/>
      <c r="R87" s="160"/>
      <c r="S87" s="529"/>
    </row>
    <row r="88" spans="1:21" ht="69.75" x14ac:dyDescent="0.35">
      <c r="A88" s="515"/>
      <c r="B88" s="516"/>
      <c r="C88" s="152"/>
      <c r="D88" s="148"/>
      <c r="E88" s="152"/>
      <c r="F88" s="152"/>
      <c r="G88" s="152"/>
      <c r="H88" s="158"/>
      <c r="I88" s="155"/>
      <c r="J88" s="155" t="s">
        <v>9</v>
      </c>
      <c r="K88" s="159" t="s">
        <v>346</v>
      </c>
      <c r="L88" s="155" t="s">
        <v>38</v>
      </c>
      <c r="M88" s="155">
        <v>227</v>
      </c>
      <c r="N88" s="155">
        <v>227</v>
      </c>
      <c r="O88" s="158">
        <f>IF(N88/M88*100&gt;110,110,N88/M88*100)</f>
        <v>100</v>
      </c>
      <c r="P88" s="156"/>
      <c r="Q88" s="157"/>
      <c r="R88" s="297"/>
      <c r="S88" s="529"/>
    </row>
    <row r="89" spans="1:21" s="174" customFormat="1" ht="39.75" customHeight="1" x14ac:dyDescent="0.35">
      <c r="A89" s="515"/>
      <c r="B89" s="516"/>
      <c r="C89" s="283"/>
      <c r="D89" s="284" t="s">
        <v>6</v>
      </c>
      <c r="E89" s="285"/>
      <c r="F89" s="286"/>
      <c r="G89" s="287"/>
      <c r="H89" s="288"/>
      <c r="I89" s="288">
        <f>H86</f>
        <v>100</v>
      </c>
      <c r="J89" s="285"/>
      <c r="K89" s="284" t="s">
        <v>6</v>
      </c>
      <c r="L89" s="285"/>
      <c r="M89" s="289"/>
      <c r="N89" s="289"/>
      <c r="O89" s="288"/>
      <c r="P89" s="288">
        <f>(O86+O88)/2</f>
        <v>100</v>
      </c>
      <c r="Q89" s="288">
        <f>(I89+P89)/2</f>
        <v>100</v>
      </c>
      <c r="R89" s="290" t="s">
        <v>31</v>
      </c>
      <c r="S89" s="529"/>
      <c r="T89" s="146"/>
      <c r="U89" s="291"/>
    </row>
    <row r="90" spans="1:21" ht="40.5" customHeight="1" x14ac:dyDescent="0.35">
      <c r="A90" s="515"/>
      <c r="B90" s="516"/>
      <c r="C90" s="342" t="s">
        <v>13</v>
      </c>
      <c r="D90" s="150" t="s">
        <v>91</v>
      </c>
      <c r="E90" s="152"/>
      <c r="F90" s="152"/>
      <c r="G90" s="152"/>
      <c r="H90" s="153"/>
      <c r="I90" s="153"/>
      <c r="J90" s="342" t="s">
        <v>13</v>
      </c>
      <c r="K90" s="150" t="s">
        <v>91</v>
      </c>
      <c r="L90" s="155"/>
      <c r="M90" s="161"/>
      <c r="N90" s="161"/>
      <c r="O90" s="153"/>
      <c r="P90" s="156"/>
      <c r="Q90" s="157"/>
      <c r="R90" s="296"/>
      <c r="S90" s="529"/>
    </row>
    <row r="91" spans="1:21" ht="69.75" x14ac:dyDescent="0.35">
      <c r="A91" s="515"/>
      <c r="B91" s="516"/>
      <c r="C91" s="152" t="s">
        <v>14</v>
      </c>
      <c r="D91" s="148" t="s">
        <v>89</v>
      </c>
      <c r="E91" s="152" t="s">
        <v>25</v>
      </c>
      <c r="F91" s="152">
        <v>95</v>
      </c>
      <c r="G91" s="152">
        <v>95</v>
      </c>
      <c r="H91" s="158">
        <f t="shared" ref="H91" si="0">G91/F91*100</f>
        <v>100</v>
      </c>
      <c r="I91" s="155"/>
      <c r="J91" s="162" t="s">
        <v>14</v>
      </c>
      <c r="K91" s="159" t="s">
        <v>355</v>
      </c>
      <c r="L91" s="155" t="s">
        <v>38</v>
      </c>
      <c r="M91" s="155">
        <v>314</v>
      </c>
      <c r="N91" s="155">
        <v>314</v>
      </c>
      <c r="O91" s="158">
        <f>IF(N91/M91*100&gt;110,110,N91/M91*100)</f>
        <v>100</v>
      </c>
      <c r="P91" s="156"/>
      <c r="Q91" s="157"/>
      <c r="R91" s="297"/>
      <c r="S91" s="529"/>
    </row>
    <row r="92" spans="1:21" ht="69.75" x14ac:dyDescent="0.35">
      <c r="A92" s="515"/>
      <c r="B92" s="516"/>
      <c r="C92" s="152" t="s">
        <v>15</v>
      </c>
      <c r="D92" s="148" t="s">
        <v>92</v>
      </c>
      <c r="E92" s="152" t="s">
        <v>93</v>
      </c>
      <c r="F92" s="152">
        <v>35</v>
      </c>
      <c r="G92" s="152">
        <v>21.4</v>
      </c>
      <c r="H92" s="158">
        <v>100</v>
      </c>
      <c r="I92" s="155"/>
      <c r="J92" s="162" t="s">
        <v>15</v>
      </c>
      <c r="K92" s="159" t="s">
        <v>560</v>
      </c>
      <c r="L92" s="155" t="s">
        <v>38</v>
      </c>
      <c r="M92" s="155">
        <v>2</v>
      </c>
      <c r="N92" s="155">
        <v>2</v>
      </c>
      <c r="O92" s="158">
        <f>IF(N92/M92*100&gt;110,110,N92/M92*100)</f>
        <v>100</v>
      </c>
      <c r="P92" s="156"/>
      <c r="Q92" s="157"/>
      <c r="R92" s="297"/>
      <c r="S92" s="529"/>
    </row>
    <row r="93" spans="1:21" x14ac:dyDescent="0.35">
      <c r="A93" s="515"/>
      <c r="B93" s="516"/>
      <c r="C93" s="152"/>
      <c r="D93" s="148"/>
      <c r="E93" s="152"/>
      <c r="F93" s="152"/>
      <c r="G93" s="152"/>
      <c r="H93" s="158"/>
      <c r="I93" s="155"/>
      <c r="J93" s="162" t="s">
        <v>39</v>
      </c>
      <c r="K93" s="159" t="s">
        <v>348</v>
      </c>
      <c r="L93" s="155" t="s">
        <v>38</v>
      </c>
      <c r="M93" s="312"/>
      <c r="N93" s="312"/>
      <c r="O93" s="158"/>
      <c r="P93" s="156"/>
      <c r="Q93" s="157"/>
      <c r="R93" s="297"/>
      <c r="S93" s="529"/>
    </row>
    <row r="94" spans="1:21" s="174" customFormat="1" ht="56.25" customHeight="1" x14ac:dyDescent="0.35">
      <c r="A94" s="517"/>
      <c r="B94" s="518"/>
      <c r="C94" s="283"/>
      <c r="D94" s="284" t="s">
        <v>6</v>
      </c>
      <c r="E94" s="285"/>
      <c r="F94" s="286"/>
      <c r="G94" s="287"/>
      <c r="H94" s="288"/>
      <c r="I94" s="288">
        <f>(H91+H92)/2</f>
        <v>100</v>
      </c>
      <c r="J94" s="285"/>
      <c r="K94" s="284" t="s">
        <v>6</v>
      </c>
      <c r="L94" s="285"/>
      <c r="M94" s="289"/>
      <c r="N94" s="289"/>
      <c r="O94" s="288"/>
      <c r="P94" s="288">
        <f>(O93+O91+O92)/2</f>
        <v>100</v>
      </c>
      <c r="Q94" s="288">
        <f>(I94+P94)/2</f>
        <v>100</v>
      </c>
      <c r="R94" s="290" t="s">
        <v>31</v>
      </c>
      <c r="S94" s="529"/>
      <c r="T94" s="146"/>
      <c r="U94" s="291"/>
    </row>
    <row r="95" spans="1:21" ht="85.5" customHeight="1" x14ac:dyDescent="0.35">
      <c r="A95" s="513" t="s">
        <v>79</v>
      </c>
      <c r="B95" s="514" t="s">
        <v>100</v>
      </c>
      <c r="C95" s="342" t="s">
        <v>12</v>
      </c>
      <c r="D95" s="150" t="s">
        <v>88</v>
      </c>
      <c r="E95" s="342"/>
      <c r="F95" s="342"/>
      <c r="G95" s="342"/>
      <c r="H95" s="153"/>
      <c r="I95" s="153"/>
      <c r="J95" s="154" t="s">
        <v>12</v>
      </c>
      <c r="K95" s="150" t="s">
        <v>88</v>
      </c>
      <c r="L95" s="155"/>
      <c r="M95" s="155"/>
      <c r="N95" s="155"/>
      <c r="O95" s="153"/>
      <c r="P95" s="156"/>
      <c r="Q95" s="157"/>
      <c r="R95" s="152"/>
      <c r="S95" s="530" t="s">
        <v>424</v>
      </c>
    </row>
    <row r="96" spans="1:21" ht="69.75" x14ac:dyDescent="0.35">
      <c r="A96" s="515"/>
      <c r="B96" s="516"/>
      <c r="C96" s="152" t="s">
        <v>7</v>
      </c>
      <c r="D96" s="148" t="s">
        <v>89</v>
      </c>
      <c r="E96" s="152" t="s">
        <v>25</v>
      </c>
      <c r="F96" s="152">
        <v>95</v>
      </c>
      <c r="G96" s="152">
        <v>95.5</v>
      </c>
      <c r="H96" s="158">
        <v>100</v>
      </c>
      <c r="I96" s="155"/>
      <c r="J96" s="155" t="s">
        <v>7</v>
      </c>
      <c r="K96" s="159" t="s">
        <v>351</v>
      </c>
      <c r="L96" s="155" t="s">
        <v>38</v>
      </c>
      <c r="M96" s="155">
        <v>121</v>
      </c>
      <c r="N96" s="155">
        <v>121</v>
      </c>
      <c r="O96" s="158">
        <f>IF(N96/M96*100&gt;110,110,N96/M96*100)</f>
        <v>100</v>
      </c>
      <c r="P96" s="156"/>
      <c r="Q96" s="157"/>
      <c r="R96" s="160"/>
      <c r="S96" s="531"/>
    </row>
    <row r="97" spans="1:21" ht="96" customHeight="1" x14ac:dyDescent="0.35">
      <c r="A97" s="515"/>
      <c r="B97" s="516"/>
      <c r="C97" s="152"/>
      <c r="D97" s="148"/>
      <c r="E97" s="152"/>
      <c r="F97" s="152"/>
      <c r="G97" s="152"/>
      <c r="H97" s="158"/>
      <c r="I97" s="155"/>
      <c r="J97" s="155" t="s">
        <v>8</v>
      </c>
      <c r="K97" s="159" t="s">
        <v>346</v>
      </c>
      <c r="L97" s="155" t="s">
        <v>38</v>
      </c>
      <c r="M97" s="155">
        <v>331</v>
      </c>
      <c r="N97" s="155">
        <v>333</v>
      </c>
      <c r="O97" s="158">
        <f>IF(N97/M97*100&gt;110,110,N97/M97*100)</f>
        <v>100.60422960725074</v>
      </c>
      <c r="P97" s="156"/>
      <c r="Q97" s="157"/>
      <c r="R97" s="160"/>
      <c r="S97" s="531"/>
    </row>
    <row r="98" spans="1:21" ht="63.75" customHeight="1" x14ac:dyDescent="0.35">
      <c r="A98" s="515"/>
      <c r="B98" s="516"/>
      <c r="C98" s="152"/>
      <c r="D98" s="148"/>
      <c r="E98" s="152"/>
      <c r="F98" s="152"/>
      <c r="G98" s="152"/>
      <c r="H98" s="158"/>
      <c r="I98" s="155"/>
      <c r="J98" s="155" t="s">
        <v>9</v>
      </c>
      <c r="K98" s="159" t="s">
        <v>357</v>
      </c>
      <c r="L98" s="155" t="s">
        <v>38</v>
      </c>
      <c r="M98" s="155">
        <v>54</v>
      </c>
      <c r="N98" s="155">
        <v>52</v>
      </c>
      <c r="O98" s="158">
        <f>IF(N98/M98*100&gt;110,110,N98/M98*100)</f>
        <v>96.296296296296291</v>
      </c>
      <c r="P98" s="156"/>
      <c r="Q98" s="157"/>
      <c r="R98" s="160"/>
      <c r="S98" s="531"/>
    </row>
    <row r="99" spans="1:21" s="174" customFormat="1" ht="56.25" customHeight="1" x14ac:dyDescent="0.35">
      <c r="A99" s="515"/>
      <c r="B99" s="516"/>
      <c r="C99" s="283"/>
      <c r="D99" s="284" t="s">
        <v>6</v>
      </c>
      <c r="E99" s="285"/>
      <c r="F99" s="286"/>
      <c r="G99" s="287"/>
      <c r="H99" s="288"/>
      <c r="I99" s="288">
        <f>H96</f>
        <v>100</v>
      </c>
      <c r="J99" s="285"/>
      <c r="K99" s="284" t="s">
        <v>6</v>
      </c>
      <c r="L99" s="285"/>
      <c r="M99" s="289"/>
      <c r="N99" s="289"/>
      <c r="O99" s="288"/>
      <c r="P99" s="288">
        <f>(O98+O96+O97)/3</f>
        <v>98.966841967849021</v>
      </c>
      <c r="Q99" s="288">
        <f>(I99+P99)/2</f>
        <v>99.483420983924503</v>
      </c>
      <c r="R99" s="290" t="s">
        <v>424</v>
      </c>
      <c r="S99" s="531"/>
      <c r="T99" s="146"/>
      <c r="U99" s="291"/>
    </row>
    <row r="100" spans="1:21" ht="41.25" customHeight="1" x14ac:dyDescent="0.35">
      <c r="A100" s="515"/>
      <c r="B100" s="516"/>
      <c r="C100" s="342" t="s">
        <v>13</v>
      </c>
      <c r="D100" s="150" t="s">
        <v>91</v>
      </c>
      <c r="E100" s="152"/>
      <c r="F100" s="152"/>
      <c r="G100" s="152"/>
      <c r="H100" s="153"/>
      <c r="I100" s="153"/>
      <c r="J100" s="342" t="s">
        <v>13</v>
      </c>
      <c r="K100" s="150" t="s">
        <v>91</v>
      </c>
      <c r="L100" s="155"/>
      <c r="M100" s="161"/>
      <c r="N100" s="161"/>
      <c r="O100" s="153"/>
      <c r="P100" s="156"/>
      <c r="Q100" s="157"/>
      <c r="R100" s="152"/>
      <c r="S100" s="531"/>
    </row>
    <row r="101" spans="1:21" ht="69.75" x14ac:dyDescent="0.35">
      <c r="A101" s="515"/>
      <c r="B101" s="516"/>
      <c r="C101" s="152" t="s">
        <v>14</v>
      </c>
      <c r="D101" s="148" t="s">
        <v>89</v>
      </c>
      <c r="E101" s="152" t="s">
        <v>25</v>
      </c>
      <c r="F101" s="152">
        <v>95</v>
      </c>
      <c r="G101" s="152">
        <v>100</v>
      </c>
      <c r="H101" s="158">
        <v>100</v>
      </c>
      <c r="I101" s="155"/>
      <c r="J101" s="162" t="s">
        <v>14</v>
      </c>
      <c r="K101" s="159" t="s">
        <v>360</v>
      </c>
      <c r="L101" s="155" t="s">
        <v>38</v>
      </c>
      <c r="M101" s="155">
        <v>496</v>
      </c>
      <c r="N101" s="155">
        <v>496</v>
      </c>
      <c r="O101" s="158">
        <f>IF(N101/M101*100&gt;110,110,N101/M101*100)</f>
        <v>100</v>
      </c>
      <c r="P101" s="156"/>
      <c r="Q101" s="157"/>
      <c r="R101" s="160"/>
      <c r="S101" s="531"/>
    </row>
    <row r="102" spans="1:21" ht="69.75" x14ac:dyDescent="0.35">
      <c r="A102" s="515"/>
      <c r="B102" s="516"/>
      <c r="C102" s="152" t="s">
        <v>15</v>
      </c>
      <c r="D102" s="148" t="s">
        <v>92</v>
      </c>
      <c r="E102" s="152" t="s">
        <v>93</v>
      </c>
      <c r="F102" s="152">
        <v>35</v>
      </c>
      <c r="G102" s="152">
        <v>33.700000000000003</v>
      </c>
      <c r="H102" s="158">
        <v>100</v>
      </c>
      <c r="I102" s="155"/>
      <c r="J102" s="162" t="s">
        <v>15</v>
      </c>
      <c r="K102" s="159" t="s">
        <v>560</v>
      </c>
      <c r="L102" s="155" t="s">
        <v>38</v>
      </c>
      <c r="M102" s="155">
        <v>3</v>
      </c>
      <c r="N102" s="155">
        <v>3</v>
      </c>
      <c r="O102" s="158">
        <f>IF(N102/M102*100&gt;110,110,N102/M102*100)</f>
        <v>100</v>
      </c>
      <c r="P102" s="156"/>
      <c r="Q102" s="157"/>
      <c r="R102" s="160"/>
      <c r="S102" s="531"/>
    </row>
    <row r="103" spans="1:21" x14ac:dyDescent="0.35">
      <c r="A103" s="515"/>
      <c r="B103" s="516"/>
      <c r="C103" s="152"/>
      <c r="D103" s="148"/>
      <c r="E103" s="152"/>
      <c r="F103" s="152"/>
      <c r="G103" s="152"/>
      <c r="H103" s="158"/>
      <c r="I103" s="155"/>
      <c r="J103" s="162" t="s">
        <v>39</v>
      </c>
      <c r="K103" s="159" t="s">
        <v>348</v>
      </c>
      <c r="L103" s="155" t="s">
        <v>38</v>
      </c>
      <c r="M103" s="155">
        <v>7</v>
      </c>
      <c r="N103" s="155">
        <v>7</v>
      </c>
      <c r="O103" s="158">
        <f>IF(N103/M103*100&gt;110,110,N103/M103*100)</f>
        <v>100</v>
      </c>
      <c r="P103" s="156"/>
      <c r="Q103" s="157"/>
      <c r="R103" s="160"/>
      <c r="S103" s="531"/>
    </row>
    <row r="104" spans="1:21" s="174" customFormat="1" ht="56.25" customHeight="1" x14ac:dyDescent="0.35">
      <c r="A104" s="517"/>
      <c r="B104" s="518"/>
      <c r="C104" s="283"/>
      <c r="D104" s="284" t="s">
        <v>6</v>
      </c>
      <c r="E104" s="285"/>
      <c r="F104" s="286"/>
      <c r="G104" s="287"/>
      <c r="H104" s="288"/>
      <c r="I104" s="288">
        <f>(H101+H102)/2</f>
        <v>100</v>
      </c>
      <c r="J104" s="285"/>
      <c r="K104" s="284" t="s">
        <v>6</v>
      </c>
      <c r="L104" s="285"/>
      <c r="M104" s="289"/>
      <c r="N104" s="289"/>
      <c r="O104" s="288"/>
      <c r="P104" s="288">
        <f>(O103+O101+O102)/3</f>
        <v>100</v>
      </c>
      <c r="Q104" s="288">
        <f>(I104+P104)/2</f>
        <v>100</v>
      </c>
      <c r="R104" s="290" t="s">
        <v>31</v>
      </c>
      <c r="S104" s="531"/>
      <c r="T104" s="146"/>
      <c r="U104" s="291"/>
    </row>
    <row r="105" spans="1:21" ht="85.5" customHeight="1" x14ac:dyDescent="0.35">
      <c r="A105" s="513" t="s">
        <v>80</v>
      </c>
      <c r="B105" s="514" t="s">
        <v>101</v>
      </c>
      <c r="C105" s="342" t="s">
        <v>12</v>
      </c>
      <c r="D105" s="150" t="s">
        <v>88</v>
      </c>
      <c r="E105" s="342"/>
      <c r="F105" s="342"/>
      <c r="G105" s="342"/>
      <c r="H105" s="153"/>
      <c r="I105" s="153"/>
      <c r="J105" s="154" t="s">
        <v>12</v>
      </c>
      <c r="K105" s="150" t="s">
        <v>88</v>
      </c>
      <c r="L105" s="155"/>
      <c r="M105" s="155"/>
      <c r="N105" s="155"/>
      <c r="O105" s="153"/>
      <c r="P105" s="156"/>
      <c r="Q105" s="157"/>
      <c r="R105" s="298"/>
      <c r="S105" s="529" t="s">
        <v>424</v>
      </c>
    </row>
    <row r="106" spans="1:21" ht="69.75" x14ac:dyDescent="0.35">
      <c r="A106" s="515"/>
      <c r="B106" s="516"/>
      <c r="C106" s="152" t="s">
        <v>7</v>
      </c>
      <c r="D106" s="148" t="s">
        <v>89</v>
      </c>
      <c r="E106" s="152" t="s">
        <v>25</v>
      </c>
      <c r="F106" s="152">
        <v>95</v>
      </c>
      <c r="G106" s="152">
        <v>95</v>
      </c>
      <c r="H106" s="158">
        <f>G106/F106*100</f>
        <v>100</v>
      </c>
      <c r="I106" s="155"/>
      <c r="J106" s="155" t="s">
        <v>7</v>
      </c>
      <c r="K106" s="159" t="s">
        <v>351</v>
      </c>
      <c r="L106" s="155" t="s">
        <v>38</v>
      </c>
      <c r="M106" s="155">
        <v>61</v>
      </c>
      <c r="N106" s="155">
        <v>61</v>
      </c>
      <c r="O106" s="158">
        <f>IF(N106/M106*100&gt;110,110,N106/M106*100)</f>
        <v>100</v>
      </c>
      <c r="P106" s="156"/>
      <c r="Q106" s="157"/>
      <c r="R106" s="297"/>
      <c r="S106" s="529"/>
    </row>
    <row r="107" spans="1:21" ht="69.75" x14ac:dyDescent="0.35">
      <c r="A107" s="515"/>
      <c r="B107" s="516"/>
      <c r="C107" s="152"/>
      <c r="D107" s="148"/>
      <c r="E107" s="152"/>
      <c r="F107" s="152"/>
      <c r="G107" s="152"/>
      <c r="H107" s="158"/>
      <c r="I107" s="155"/>
      <c r="J107" s="155" t="s">
        <v>8</v>
      </c>
      <c r="K107" s="159" t="s">
        <v>346</v>
      </c>
      <c r="L107" s="155" t="s">
        <v>38</v>
      </c>
      <c r="M107" s="155">
        <v>204</v>
      </c>
      <c r="N107" s="155">
        <v>204</v>
      </c>
      <c r="O107" s="158">
        <f>IF(N107/M107*100&gt;110,110,N107/M107*100)</f>
        <v>100</v>
      </c>
      <c r="P107" s="156"/>
      <c r="Q107" s="157"/>
      <c r="R107" s="297"/>
      <c r="S107" s="529"/>
    </row>
    <row r="108" spans="1:21" ht="33" customHeight="1" x14ac:dyDescent="0.35">
      <c r="A108" s="515"/>
      <c r="B108" s="516"/>
      <c r="C108" s="152"/>
      <c r="D108" s="148"/>
      <c r="E108" s="152"/>
      <c r="F108" s="152"/>
      <c r="G108" s="152"/>
      <c r="H108" s="158"/>
      <c r="I108" s="155"/>
      <c r="J108" s="155" t="s">
        <v>9</v>
      </c>
      <c r="K108" s="159" t="s">
        <v>357</v>
      </c>
      <c r="L108" s="155" t="s">
        <v>38</v>
      </c>
      <c r="M108" s="155">
        <v>14</v>
      </c>
      <c r="N108" s="155">
        <v>14</v>
      </c>
      <c r="O108" s="158">
        <f>IF(N108/M108*100&gt;110,110,N108/M108*100)</f>
        <v>100</v>
      </c>
      <c r="P108" s="156"/>
      <c r="Q108" s="157"/>
      <c r="R108" s="297"/>
      <c r="S108" s="529"/>
    </row>
    <row r="109" spans="1:21" s="174" customFormat="1" ht="56.25" customHeight="1" x14ac:dyDescent="0.35">
      <c r="A109" s="515"/>
      <c r="B109" s="516"/>
      <c r="C109" s="283"/>
      <c r="D109" s="284" t="s">
        <v>6</v>
      </c>
      <c r="E109" s="285"/>
      <c r="F109" s="286"/>
      <c r="G109" s="287"/>
      <c r="H109" s="288"/>
      <c r="I109" s="288">
        <f>H106</f>
        <v>100</v>
      </c>
      <c r="J109" s="285"/>
      <c r="K109" s="284" t="s">
        <v>6</v>
      </c>
      <c r="L109" s="285"/>
      <c r="M109" s="289"/>
      <c r="N109" s="289"/>
      <c r="O109" s="288"/>
      <c r="P109" s="288">
        <f>(O108+O106+O107)/3</f>
        <v>100</v>
      </c>
      <c r="Q109" s="288">
        <f>(I109+P109)/2</f>
        <v>100</v>
      </c>
      <c r="R109" s="290" t="s">
        <v>31</v>
      </c>
      <c r="S109" s="529"/>
      <c r="T109" s="146"/>
      <c r="U109" s="291"/>
    </row>
    <row r="110" spans="1:21" ht="48" customHeight="1" x14ac:dyDescent="0.35">
      <c r="A110" s="515"/>
      <c r="B110" s="516"/>
      <c r="C110" s="342" t="s">
        <v>13</v>
      </c>
      <c r="D110" s="150" t="s">
        <v>91</v>
      </c>
      <c r="E110" s="152"/>
      <c r="F110" s="152"/>
      <c r="G110" s="152"/>
      <c r="H110" s="153"/>
      <c r="I110" s="153"/>
      <c r="J110" s="342" t="s">
        <v>13</v>
      </c>
      <c r="K110" s="150" t="s">
        <v>91</v>
      </c>
      <c r="L110" s="155"/>
      <c r="M110" s="161"/>
      <c r="N110" s="161"/>
      <c r="O110" s="153"/>
      <c r="P110" s="156"/>
      <c r="Q110" s="157"/>
      <c r="R110" s="298"/>
      <c r="S110" s="529"/>
    </row>
    <row r="111" spans="1:21" ht="69.75" x14ac:dyDescent="0.35">
      <c r="A111" s="515"/>
      <c r="B111" s="516"/>
      <c r="C111" s="152" t="s">
        <v>14</v>
      </c>
      <c r="D111" s="148" t="s">
        <v>89</v>
      </c>
      <c r="E111" s="152" t="s">
        <v>25</v>
      </c>
      <c r="F111" s="152">
        <v>95</v>
      </c>
      <c r="G111" s="152">
        <v>95</v>
      </c>
      <c r="H111" s="158">
        <f t="shared" ref="H111" si="1">G111/F111*100</f>
        <v>100</v>
      </c>
      <c r="I111" s="155"/>
      <c r="J111" s="162" t="s">
        <v>14</v>
      </c>
      <c r="K111" s="159" t="s">
        <v>355</v>
      </c>
      <c r="L111" s="155" t="s">
        <v>38</v>
      </c>
      <c r="M111" s="155">
        <v>276</v>
      </c>
      <c r="N111" s="155">
        <v>269</v>
      </c>
      <c r="O111" s="158">
        <f>IF(N111/M111*100&gt;110,110,N111/M111*100)</f>
        <v>97.463768115942031</v>
      </c>
      <c r="P111" s="156"/>
      <c r="Q111" s="157"/>
      <c r="R111" s="297"/>
      <c r="S111" s="529"/>
    </row>
    <row r="112" spans="1:21" ht="69.75" x14ac:dyDescent="0.35">
      <c r="A112" s="515"/>
      <c r="B112" s="516"/>
      <c r="C112" s="152" t="s">
        <v>15</v>
      </c>
      <c r="D112" s="148" t="s">
        <v>92</v>
      </c>
      <c r="E112" s="152" t="s">
        <v>93</v>
      </c>
      <c r="F112" s="152">
        <v>35</v>
      </c>
      <c r="G112" s="152">
        <v>34.799999999999997</v>
      </c>
      <c r="H112" s="158">
        <v>100</v>
      </c>
      <c r="I112" s="155"/>
      <c r="J112" s="162" t="s">
        <v>15</v>
      </c>
      <c r="K112" s="159" t="s">
        <v>560</v>
      </c>
      <c r="L112" s="155" t="s">
        <v>38</v>
      </c>
      <c r="M112" s="155">
        <v>1</v>
      </c>
      <c r="N112" s="155">
        <v>1</v>
      </c>
      <c r="O112" s="158">
        <f>IF(N112/M112*100&gt;110,110,N112/M112*100)</f>
        <v>100</v>
      </c>
      <c r="P112" s="156"/>
      <c r="Q112" s="157"/>
      <c r="R112" s="297"/>
      <c r="S112" s="529"/>
    </row>
    <row r="113" spans="1:21" x14ac:dyDescent="0.35">
      <c r="A113" s="515"/>
      <c r="B113" s="516"/>
      <c r="C113" s="152"/>
      <c r="D113" s="148"/>
      <c r="E113" s="152"/>
      <c r="F113" s="152"/>
      <c r="G113" s="152"/>
      <c r="H113" s="158"/>
      <c r="I113" s="155"/>
      <c r="J113" s="162" t="s">
        <v>39</v>
      </c>
      <c r="K113" s="159" t="s">
        <v>348</v>
      </c>
      <c r="L113" s="155" t="s">
        <v>38</v>
      </c>
      <c r="M113" s="155">
        <v>2</v>
      </c>
      <c r="N113" s="155">
        <v>2</v>
      </c>
      <c r="O113" s="158">
        <f>IF(N113/M113*100&gt;110,110,N113/M113*100)</f>
        <v>100</v>
      </c>
      <c r="P113" s="156"/>
      <c r="Q113" s="157"/>
      <c r="R113" s="297"/>
      <c r="S113" s="529"/>
    </row>
    <row r="114" spans="1:21" s="174" customFormat="1" ht="56.25" customHeight="1" x14ac:dyDescent="0.35">
      <c r="A114" s="515"/>
      <c r="B114" s="516"/>
      <c r="C114" s="283"/>
      <c r="D114" s="284" t="s">
        <v>6</v>
      </c>
      <c r="E114" s="285"/>
      <c r="F114" s="286"/>
      <c r="G114" s="287"/>
      <c r="H114" s="288"/>
      <c r="I114" s="288">
        <f>(H111+H112)/2</f>
        <v>100</v>
      </c>
      <c r="J114" s="285"/>
      <c r="K114" s="284" t="s">
        <v>6</v>
      </c>
      <c r="L114" s="285"/>
      <c r="M114" s="289"/>
      <c r="N114" s="289"/>
      <c r="O114" s="288"/>
      <c r="P114" s="288">
        <f>(O113+O111+O112)/3</f>
        <v>99.154589371980663</v>
      </c>
      <c r="Q114" s="288">
        <f>(I114+P114)/2</f>
        <v>99.577294685990324</v>
      </c>
      <c r="R114" s="290" t="s">
        <v>424</v>
      </c>
      <c r="S114" s="529"/>
      <c r="T114" s="146"/>
      <c r="U114" s="291"/>
    </row>
    <row r="115" spans="1:21" ht="68.25" customHeight="1" x14ac:dyDescent="0.35">
      <c r="A115" s="515"/>
      <c r="B115" s="516"/>
      <c r="C115" s="342" t="s">
        <v>28</v>
      </c>
      <c r="D115" s="150" t="s">
        <v>446</v>
      </c>
      <c r="E115" s="152"/>
      <c r="F115" s="152"/>
      <c r="G115" s="152"/>
      <c r="H115" s="153"/>
      <c r="I115" s="153"/>
      <c r="J115" s="342" t="s">
        <v>28</v>
      </c>
      <c r="K115" s="150" t="str">
        <f>D115</f>
        <v>Предоставление консультационных и методических услуг</v>
      </c>
      <c r="L115" s="155"/>
      <c r="M115" s="163"/>
      <c r="N115" s="163"/>
      <c r="O115" s="153"/>
      <c r="P115" s="156"/>
      <c r="Q115" s="157"/>
      <c r="R115" s="296"/>
      <c r="S115" s="529"/>
    </row>
    <row r="116" spans="1:21" ht="69.75" x14ac:dyDescent="0.35">
      <c r="A116" s="515"/>
      <c r="B116" s="516"/>
      <c r="C116" s="152" t="s">
        <v>29</v>
      </c>
      <c r="D116" s="148" t="s">
        <v>349</v>
      </c>
      <c r="E116" s="152" t="s">
        <v>353</v>
      </c>
      <c r="F116" s="152">
        <v>50</v>
      </c>
      <c r="G116" s="152">
        <v>50</v>
      </c>
      <c r="H116" s="158">
        <v>100</v>
      </c>
      <c r="I116" s="155"/>
      <c r="J116" s="162" t="s">
        <v>29</v>
      </c>
      <c r="K116" s="159" t="s">
        <v>94</v>
      </c>
      <c r="L116" s="155" t="s">
        <v>36</v>
      </c>
      <c r="M116" s="155">
        <v>100</v>
      </c>
      <c r="N116" s="163">
        <v>101</v>
      </c>
      <c r="O116" s="158">
        <f>IF(N116/M116*100&gt;110,110,N116/M116*100)</f>
        <v>101</v>
      </c>
      <c r="P116" s="156"/>
      <c r="Q116" s="157"/>
      <c r="R116" s="297"/>
      <c r="S116" s="529"/>
    </row>
    <row r="117" spans="1:21" s="174" customFormat="1" ht="55.5" customHeight="1" x14ac:dyDescent="0.35">
      <c r="A117" s="517"/>
      <c r="B117" s="518"/>
      <c r="C117" s="295"/>
      <c r="D117" s="284" t="s">
        <v>6</v>
      </c>
      <c r="E117" s="295"/>
      <c r="F117" s="285"/>
      <c r="G117" s="285"/>
      <c r="H117" s="288"/>
      <c r="I117" s="288">
        <f>H116</f>
        <v>100</v>
      </c>
      <c r="J117" s="283"/>
      <c r="K117" s="284" t="s">
        <v>6</v>
      </c>
      <c r="L117" s="285"/>
      <c r="M117" s="289"/>
      <c r="N117" s="289"/>
      <c r="O117" s="288"/>
      <c r="P117" s="288">
        <f>O116</f>
        <v>101</v>
      </c>
      <c r="Q117" s="288">
        <f>(I117+P117)/2</f>
        <v>100.5</v>
      </c>
      <c r="R117" s="290" t="s">
        <v>31</v>
      </c>
      <c r="S117" s="529"/>
      <c r="T117" s="146"/>
    </row>
    <row r="118" spans="1:21" ht="80.25" customHeight="1" x14ac:dyDescent="0.35">
      <c r="A118" s="513" t="s">
        <v>81</v>
      </c>
      <c r="B118" s="514" t="s">
        <v>102</v>
      </c>
      <c r="C118" s="342" t="s">
        <v>12</v>
      </c>
      <c r="D118" s="150" t="s">
        <v>88</v>
      </c>
      <c r="E118" s="342"/>
      <c r="F118" s="342"/>
      <c r="G118" s="342"/>
      <c r="H118" s="153"/>
      <c r="I118" s="153"/>
      <c r="J118" s="154" t="s">
        <v>12</v>
      </c>
      <c r="K118" s="150" t="s">
        <v>88</v>
      </c>
      <c r="L118" s="155"/>
      <c r="M118" s="155"/>
      <c r="N118" s="155"/>
      <c r="O118" s="153"/>
      <c r="P118" s="156"/>
      <c r="Q118" s="157"/>
      <c r="R118" s="296"/>
      <c r="S118" s="529" t="s">
        <v>424</v>
      </c>
    </row>
    <row r="119" spans="1:21" ht="69.75" x14ac:dyDescent="0.35">
      <c r="A119" s="515"/>
      <c r="B119" s="516"/>
      <c r="C119" s="152" t="s">
        <v>7</v>
      </c>
      <c r="D119" s="148" t="s">
        <v>89</v>
      </c>
      <c r="E119" s="152" t="s">
        <v>25</v>
      </c>
      <c r="F119" s="152">
        <v>95</v>
      </c>
      <c r="G119" s="152">
        <v>100</v>
      </c>
      <c r="H119" s="158">
        <v>100</v>
      </c>
      <c r="I119" s="155"/>
      <c r="J119" s="155" t="s">
        <v>7</v>
      </c>
      <c r="K119" s="159" t="s">
        <v>351</v>
      </c>
      <c r="L119" s="155" t="s">
        <v>38</v>
      </c>
      <c r="M119" s="155">
        <v>87</v>
      </c>
      <c r="N119" s="155">
        <v>87</v>
      </c>
      <c r="O119" s="158">
        <f>IF(N119/M119*100&gt;110,110,N119/M119*100)</f>
        <v>100</v>
      </c>
      <c r="P119" s="156"/>
      <c r="Q119" s="157"/>
      <c r="R119" s="297"/>
      <c r="S119" s="529"/>
    </row>
    <row r="120" spans="1:21" ht="69.75" x14ac:dyDescent="0.35">
      <c r="A120" s="515"/>
      <c r="B120" s="516"/>
      <c r="C120" s="152"/>
      <c r="D120" s="148"/>
      <c r="E120" s="152"/>
      <c r="F120" s="152"/>
      <c r="G120" s="152"/>
      <c r="H120" s="158"/>
      <c r="I120" s="155"/>
      <c r="J120" s="155" t="s">
        <v>8</v>
      </c>
      <c r="K120" s="159" t="s">
        <v>346</v>
      </c>
      <c r="L120" s="155" t="s">
        <v>38</v>
      </c>
      <c r="M120" s="155">
        <v>180</v>
      </c>
      <c r="N120" s="155">
        <v>189</v>
      </c>
      <c r="O120" s="158">
        <f>IF(N120/M120*100&gt;110,110,N120/M120*100)</f>
        <v>105</v>
      </c>
      <c r="P120" s="156"/>
      <c r="Q120" s="157"/>
      <c r="R120" s="297"/>
      <c r="S120" s="529"/>
    </row>
    <row r="121" spans="1:21" ht="34.5" customHeight="1" x14ac:dyDescent="0.35">
      <c r="A121" s="515"/>
      <c r="B121" s="516"/>
      <c r="C121" s="152"/>
      <c r="D121" s="148"/>
      <c r="E121" s="152"/>
      <c r="F121" s="152"/>
      <c r="G121" s="152"/>
      <c r="H121" s="158"/>
      <c r="I121" s="155"/>
      <c r="J121" s="155" t="s">
        <v>9</v>
      </c>
      <c r="K121" s="159" t="s">
        <v>357</v>
      </c>
      <c r="L121" s="155" t="s">
        <v>38</v>
      </c>
      <c r="M121" s="155">
        <v>27</v>
      </c>
      <c r="N121" s="155">
        <v>27</v>
      </c>
      <c r="O121" s="158">
        <f>IF(N121/M121*100&gt;110,110,N121/M121*100)</f>
        <v>100</v>
      </c>
      <c r="P121" s="156"/>
      <c r="Q121" s="157"/>
      <c r="R121" s="297"/>
      <c r="S121" s="529"/>
    </row>
    <row r="122" spans="1:21" s="174" customFormat="1" ht="39.75" customHeight="1" x14ac:dyDescent="0.35">
      <c r="A122" s="515"/>
      <c r="B122" s="516"/>
      <c r="C122" s="283"/>
      <c r="D122" s="284" t="s">
        <v>6</v>
      </c>
      <c r="E122" s="285"/>
      <c r="F122" s="286"/>
      <c r="G122" s="287"/>
      <c r="H122" s="288"/>
      <c r="I122" s="288">
        <f>H119</f>
        <v>100</v>
      </c>
      <c r="J122" s="285"/>
      <c r="K122" s="284" t="s">
        <v>6</v>
      </c>
      <c r="L122" s="285"/>
      <c r="M122" s="289"/>
      <c r="N122" s="289"/>
      <c r="O122" s="288"/>
      <c r="P122" s="288">
        <f>(O121+O119+O120)/3</f>
        <v>101.66666666666667</v>
      </c>
      <c r="Q122" s="288">
        <f>(I122+P122)/2</f>
        <v>100.83333333333334</v>
      </c>
      <c r="R122" s="290" t="s">
        <v>31</v>
      </c>
      <c r="S122" s="529"/>
      <c r="T122" s="146"/>
      <c r="U122" s="291"/>
    </row>
    <row r="123" spans="1:21" ht="42" customHeight="1" x14ac:dyDescent="0.35">
      <c r="A123" s="515"/>
      <c r="B123" s="516"/>
      <c r="C123" s="342" t="s">
        <v>13</v>
      </c>
      <c r="D123" s="150" t="s">
        <v>91</v>
      </c>
      <c r="E123" s="152"/>
      <c r="F123" s="152"/>
      <c r="G123" s="152"/>
      <c r="H123" s="153"/>
      <c r="I123" s="153"/>
      <c r="J123" s="342" t="s">
        <v>13</v>
      </c>
      <c r="K123" s="150" t="s">
        <v>91</v>
      </c>
      <c r="L123" s="155"/>
      <c r="M123" s="161"/>
      <c r="N123" s="161"/>
      <c r="O123" s="153"/>
      <c r="P123" s="156"/>
      <c r="Q123" s="157"/>
      <c r="R123" s="296"/>
      <c r="S123" s="529"/>
    </row>
    <row r="124" spans="1:21" ht="69.75" x14ac:dyDescent="0.35">
      <c r="A124" s="515"/>
      <c r="B124" s="516"/>
      <c r="C124" s="152" t="s">
        <v>14</v>
      </c>
      <c r="D124" s="148" t="s">
        <v>89</v>
      </c>
      <c r="E124" s="152" t="s">
        <v>25</v>
      </c>
      <c r="F124" s="152">
        <v>95</v>
      </c>
      <c r="G124" s="152">
        <v>100</v>
      </c>
      <c r="H124" s="158">
        <v>100</v>
      </c>
      <c r="I124" s="155"/>
      <c r="J124" s="162" t="s">
        <v>14</v>
      </c>
      <c r="K124" s="159" t="s">
        <v>360</v>
      </c>
      <c r="L124" s="155" t="s">
        <v>38</v>
      </c>
      <c r="M124" s="155">
        <v>288</v>
      </c>
      <c r="N124" s="155">
        <v>288</v>
      </c>
      <c r="O124" s="158">
        <f>IF(N124/M124*100&gt;110,110,N124/M124*100)</f>
        <v>100</v>
      </c>
      <c r="P124" s="156"/>
      <c r="Q124" s="157"/>
      <c r="R124" s="297"/>
      <c r="S124" s="529"/>
    </row>
    <row r="125" spans="1:21" ht="69.75" x14ac:dyDescent="0.35">
      <c r="A125" s="515"/>
      <c r="B125" s="516"/>
      <c r="C125" s="152" t="s">
        <v>15</v>
      </c>
      <c r="D125" s="148" t="s">
        <v>92</v>
      </c>
      <c r="E125" s="152" t="s">
        <v>93</v>
      </c>
      <c r="F125" s="152">
        <v>35</v>
      </c>
      <c r="G125" s="152">
        <v>35.6</v>
      </c>
      <c r="H125" s="158">
        <f>F125/G125*100</f>
        <v>98.31460674157303</v>
      </c>
      <c r="I125" s="155"/>
      <c r="J125" s="162" t="s">
        <v>15</v>
      </c>
      <c r="K125" s="159" t="s">
        <v>560</v>
      </c>
      <c r="L125" s="155" t="s">
        <v>38</v>
      </c>
      <c r="M125" s="155">
        <v>3</v>
      </c>
      <c r="N125" s="155">
        <v>3</v>
      </c>
      <c r="O125" s="158">
        <f>IF(N125/M125*100&gt;110,110,N125/M125*100)</f>
        <v>100</v>
      </c>
      <c r="P125" s="156"/>
      <c r="Q125" s="157"/>
      <c r="R125" s="297"/>
      <c r="S125" s="529"/>
    </row>
    <row r="126" spans="1:21" x14ac:dyDescent="0.35">
      <c r="A126" s="515"/>
      <c r="B126" s="516"/>
      <c r="C126" s="152"/>
      <c r="D126" s="148"/>
      <c r="E126" s="152"/>
      <c r="F126" s="152"/>
      <c r="G126" s="152"/>
      <c r="H126" s="158"/>
      <c r="I126" s="155"/>
      <c r="J126" s="162" t="s">
        <v>39</v>
      </c>
      <c r="K126" s="159" t="s">
        <v>348</v>
      </c>
      <c r="L126" s="155" t="s">
        <v>38</v>
      </c>
      <c r="M126" s="155">
        <v>3</v>
      </c>
      <c r="N126" s="155">
        <v>3</v>
      </c>
      <c r="O126" s="158">
        <f>IF(N126/M126*100&gt;110,110,N126/M126*100)</f>
        <v>100</v>
      </c>
      <c r="P126" s="156"/>
      <c r="Q126" s="157"/>
      <c r="R126" s="297"/>
      <c r="S126" s="529"/>
    </row>
    <row r="127" spans="1:21" s="174" customFormat="1" ht="56.25" customHeight="1" x14ac:dyDescent="0.35">
      <c r="A127" s="517"/>
      <c r="B127" s="518"/>
      <c r="C127" s="283"/>
      <c r="D127" s="284" t="s">
        <v>6</v>
      </c>
      <c r="E127" s="285"/>
      <c r="F127" s="286"/>
      <c r="G127" s="287"/>
      <c r="H127" s="288"/>
      <c r="I127" s="288">
        <f>(H124+H125)/2</f>
        <v>99.157303370786508</v>
      </c>
      <c r="J127" s="285"/>
      <c r="K127" s="284" t="s">
        <v>6</v>
      </c>
      <c r="L127" s="285"/>
      <c r="M127" s="289"/>
      <c r="N127" s="289"/>
      <c r="O127" s="288"/>
      <c r="P127" s="288">
        <f>(O126+O124+O125)/3</f>
        <v>100</v>
      </c>
      <c r="Q127" s="288">
        <f>(I127+P127)/2</f>
        <v>99.578651685393254</v>
      </c>
      <c r="R127" s="290" t="s">
        <v>424</v>
      </c>
      <c r="S127" s="529"/>
      <c r="T127" s="146"/>
      <c r="U127" s="291"/>
    </row>
    <row r="128" spans="1:21" s="176" customFormat="1" ht="94.5" customHeight="1" x14ac:dyDescent="0.35">
      <c r="A128" s="513">
        <v>11</v>
      </c>
      <c r="B128" s="519" t="s">
        <v>103</v>
      </c>
      <c r="C128" s="342" t="s">
        <v>12</v>
      </c>
      <c r="D128" s="150" t="s">
        <v>88</v>
      </c>
      <c r="E128" s="342"/>
      <c r="F128" s="342"/>
      <c r="G128" s="342"/>
      <c r="H128" s="153"/>
      <c r="I128" s="153"/>
      <c r="J128" s="154" t="s">
        <v>12</v>
      </c>
      <c r="K128" s="150" t="s">
        <v>88</v>
      </c>
      <c r="L128" s="155"/>
      <c r="M128" s="155"/>
      <c r="N128" s="155"/>
      <c r="O128" s="153"/>
      <c r="P128" s="156"/>
      <c r="Q128" s="157"/>
      <c r="R128" s="298"/>
      <c r="S128" s="529" t="s">
        <v>31</v>
      </c>
      <c r="T128" s="146"/>
    </row>
    <row r="129" spans="1:21" s="176" customFormat="1" ht="69.75" x14ac:dyDescent="0.35">
      <c r="A129" s="515"/>
      <c r="B129" s="520"/>
      <c r="C129" s="152" t="s">
        <v>7</v>
      </c>
      <c r="D129" s="148" t="s">
        <v>89</v>
      </c>
      <c r="E129" s="152" t="s">
        <v>25</v>
      </c>
      <c r="F129" s="152">
        <v>95</v>
      </c>
      <c r="G129" s="152">
        <v>95</v>
      </c>
      <c r="H129" s="158">
        <v>100</v>
      </c>
      <c r="I129" s="155"/>
      <c r="J129" s="155" t="s">
        <v>7</v>
      </c>
      <c r="K129" s="159" t="s">
        <v>351</v>
      </c>
      <c r="L129" s="155" t="s">
        <v>38</v>
      </c>
      <c r="M129" s="155">
        <v>23</v>
      </c>
      <c r="N129" s="155">
        <v>24</v>
      </c>
      <c r="O129" s="158">
        <f>IF(N129/M129*100&gt;110,110,N129/M129*100)</f>
        <v>104.34782608695652</v>
      </c>
      <c r="P129" s="156"/>
      <c r="Q129" s="157"/>
      <c r="R129" s="297"/>
      <c r="S129" s="529"/>
      <c r="T129" s="146"/>
    </row>
    <row r="130" spans="1:21" s="176" customFormat="1" ht="69.75" x14ac:dyDescent="0.35">
      <c r="A130" s="515"/>
      <c r="B130" s="520"/>
      <c r="C130" s="152"/>
      <c r="D130" s="148"/>
      <c r="E130" s="152"/>
      <c r="F130" s="152"/>
      <c r="G130" s="152"/>
      <c r="H130" s="158"/>
      <c r="I130" s="155"/>
      <c r="J130" s="155" t="s">
        <v>8</v>
      </c>
      <c r="K130" s="159" t="s">
        <v>346</v>
      </c>
      <c r="L130" s="155" t="s">
        <v>38</v>
      </c>
      <c r="M130" s="155">
        <v>244</v>
      </c>
      <c r="N130" s="155">
        <v>243</v>
      </c>
      <c r="O130" s="158">
        <f>IF(N130/M130*100&gt;110,110,N130/M130*100)</f>
        <v>99.590163934426229</v>
      </c>
      <c r="P130" s="156"/>
      <c r="Q130" s="157"/>
      <c r="R130" s="297"/>
      <c r="S130" s="529"/>
      <c r="T130" s="146"/>
    </row>
    <row r="131" spans="1:21" x14ac:dyDescent="0.35">
      <c r="A131" s="515"/>
      <c r="B131" s="520"/>
      <c r="C131" s="152"/>
      <c r="D131" s="148"/>
      <c r="E131" s="152"/>
      <c r="F131" s="152"/>
      <c r="G131" s="152"/>
      <c r="H131" s="158"/>
      <c r="I131" s="155"/>
      <c r="J131" s="162" t="s">
        <v>9</v>
      </c>
      <c r="K131" s="200" t="s">
        <v>348</v>
      </c>
      <c r="L131" s="155" t="s">
        <v>38</v>
      </c>
      <c r="M131" s="155"/>
      <c r="N131" s="155"/>
      <c r="O131" s="158"/>
      <c r="P131" s="156"/>
      <c r="Q131" s="157"/>
      <c r="R131" s="297"/>
      <c r="S131" s="529"/>
    </row>
    <row r="132" spans="1:21" s="176" customFormat="1" ht="33" customHeight="1" x14ac:dyDescent="0.35">
      <c r="A132" s="515"/>
      <c r="B132" s="520"/>
      <c r="C132" s="152"/>
      <c r="D132" s="148"/>
      <c r="E132" s="152"/>
      <c r="F132" s="152"/>
      <c r="G132" s="152"/>
      <c r="H132" s="158"/>
      <c r="I132" s="155"/>
      <c r="J132" s="155" t="s">
        <v>10</v>
      </c>
      <c r="K132" s="159" t="s">
        <v>357</v>
      </c>
      <c r="L132" s="155" t="s">
        <v>38</v>
      </c>
      <c r="M132" s="155">
        <v>28</v>
      </c>
      <c r="N132" s="155">
        <v>28</v>
      </c>
      <c r="O132" s="158">
        <f>IF(N132/M132*100&gt;110,110,N132/M132*100)</f>
        <v>100</v>
      </c>
      <c r="P132" s="156"/>
      <c r="Q132" s="157"/>
      <c r="R132" s="297"/>
      <c r="S132" s="529"/>
      <c r="T132" s="146"/>
    </row>
    <row r="133" spans="1:21" s="174" customFormat="1" ht="39.75" customHeight="1" x14ac:dyDescent="0.35">
      <c r="A133" s="515"/>
      <c r="B133" s="520"/>
      <c r="C133" s="283"/>
      <c r="D133" s="284" t="s">
        <v>6</v>
      </c>
      <c r="E133" s="285"/>
      <c r="F133" s="286"/>
      <c r="G133" s="287"/>
      <c r="H133" s="288"/>
      <c r="I133" s="288">
        <f>H129</f>
        <v>100</v>
      </c>
      <c r="J133" s="285"/>
      <c r="K133" s="284" t="s">
        <v>6</v>
      </c>
      <c r="L133" s="285"/>
      <c r="M133" s="289"/>
      <c r="N133" s="289"/>
      <c r="O133" s="288"/>
      <c r="P133" s="288">
        <f>(O132+O129+O130+O131)/3</f>
        <v>101.31266334046092</v>
      </c>
      <c r="Q133" s="288">
        <f>(I133+P133)/2</f>
        <v>100.65633167023046</v>
      </c>
      <c r="R133" s="290" t="s">
        <v>31</v>
      </c>
      <c r="S133" s="529"/>
      <c r="T133" s="146"/>
      <c r="U133" s="291"/>
    </row>
    <row r="134" spans="1:21" s="176" customFormat="1" x14ac:dyDescent="0.35">
      <c r="A134" s="515"/>
      <c r="B134" s="520"/>
      <c r="C134" s="342" t="s">
        <v>13</v>
      </c>
      <c r="D134" s="150" t="s">
        <v>91</v>
      </c>
      <c r="E134" s="152"/>
      <c r="F134" s="152"/>
      <c r="G134" s="152"/>
      <c r="H134" s="153"/>
      <c r="I134" s="153"/>
      <c r="J134" s="342" t="s">
        <v>13</v>
      </c>
      <c r="K134" s="150" t="s">
        <v>91</v>
      </c>
      <c r="L134" s="155"/>
      <c r="M134" s="161"/>
      <c r="N134" s="161"/>
      <c r="O134" s="153"/>
      <c r="P134" s="156"/>
      <c r="Q134" s="157"/>
      <c r="R134" s="296"/>
      <c r="S134" s="529"/>
      <c r="T134" s="146"/>
    </row>
    <row r="135" spans="1:21" s="176" customFormat="1" ht="69.75" x14ac:dyDescent="0.35">
      <c r="A135" s="515"/>
      <c r="B135" s="520"/>
      <c r="C135" s="152" t="s">
        <v>14</v>
      </c>
      <c r="D135" s="148" t="s">
        <v>89</v>
      </c>
      <c r="E135" s="152" t="s">
        <v>25</v>
      </c>
      <c r="F135" s="152">
        <v>95</v>
      </c>
      <c r="G135" s="152">
        <v>95</v>
      </c>
      <c r="H135" s="158">
        <v>100</v>
      </c>
      <c r="I135" s="155"/>
      <c r="J135" s="162" t="s">
        <v>14</v>
      </c>
      <c r="K135" s="159" t="s">
        <v>360</v>
      </c>
      <c r="L135" s="155" t="s">
        <v>38</v>
      </c>
      <c r="M135" s="155">
        <v>287</v>
      </c>
      <c r="N135" s="155">
        <v>287</v>
      </c>
      <c r="O135" s="158">
        <f>IF(N135/M135*100&gt;110,110,N135/M135*100)</f>
        <v>100</v>
      </c>
      <c r="P135" s="156"/>
      <c r="Q135" s="157"/>
      <c r="R135" s="297"/>
      <c r="S135" s="529"/>
      <c r="T135" s="146"/>
    </row>
    <row r="136" spans="1:21" s="176" customFormat="1" ht="69.75" x14ac:dyDescent="0.35">
      <c r="A136" s="515"/>
      <c r="B136" s="520"/>
      <c r="C136" s="152" t="s">
        <v>15</v>
      </c>
      <c r="D136" s="148" t="s">
        <v>92</v>
      </c>
      <c r="E136" s="152" t="s">
        <v>93</v>
      </c>
      <c r="F136" s="152">
        <v>35</v>
      </c>
      <c r="G136" s="152">
        <v>34.9</v>
      </c>
      <c r="H136" s="158">
        <v>100</v>
      </c>
      <c r="I136" s="155"/>
      <c r="J136" s="162" t="s">
        <v>15</v>
      </c>
      <c r="K136" s="159" t="s">
        <v>560</v>
      </c>
      <c r="L136" s="155" t="s">
        <v>38</v>
      </c>
      <c r="M136" s="155">
        <v>3</v>
      </c>
      <c r="N136" s="155">
        <v>3</v>
      </c>
      <c r="O136" s="158">
        <f>IF(N136/M136*100&gt;110,110,N136/M136*100)</f>
        <v>100</v>
      </c>
      <c r="P136" s="156"/>
      <c r="Q136" s="157"/>
      <c r="R136" s="297"/>
      <c r="S136" s="529"/>
      <c r="T136" s="146"/>
    </row>
    <row r="137" spans="1:21" s="176" customFormat="1" x14ac:dyDescent="0.35">
      <c r="A137" s="515"/>
      <c r="B137" s="520"/>
      <c r="C137" s="152"/>
      <c r="D137" s="148"/>
      <c r="E137" s="152"/>
      <c r="F137" s="152"/>
      <c r="G137" s="152"/>
      <c r="H137" s="158"/>
      <c r="I137" s="155"/>
      <c r="J137" s="162" t="s">
        <v>39</v>
      </c>
      <c r="K137" s="159" t="s">
        <v>348</v>
      </c>
      <c r="L137" s="155" t="s">
        <v>38</v>
      </c>
      <c r="M137" s="155">
        <v>5</v>
      </c>
      <c r="N137" s="155">
        <v>5</v>
      </c>
      <c r="O137" s="158">
        <f>IF(N137/M137*100&gt;110,110,N137/M137*100)</f>
        <v>100</v>
      </c>
      <c r="P137" s="156"/>
      <c r="Q137" s="157"/>
      <c r="R137" s="297"/>
      <c r="S137" s="529"/>
      <c r="T137" s="146"/>
    </row>
    <row r="138" spans="1:21" s="174" customFormat="1" ht="56.25" customHeight="1" x14ac:dyDescent="0.35">
      <c r="A138" s="517"/>
      <c r="B138" s="521"/>
      <c r="C138" s="283"/>
      <c r="D138" s="284" t="s">
        <v>6</v>
      </c>
      <c r="E138" s="285"/>
      <c r="F138" s="286"/>
      <c r="G138" s="287"/>
      <c r="H138" s="288"/>
      <c r="I138" s="288">
        <f>(H135+H136)/2</f>
        <v>100</v>
      </c>
      <c r="J138" s="285"/>
      <c r="K138" s="284" t="s">
        <v>6</v>
      </c>
      <c r="L138" s="285"/>
      <c r="M138" s="289"/>
      <c r="N138" s="289"/>
      <c r="O138" s="288"/>
      <c r="P138" s="288">
        <f>(O137+O135+O136)/3</f>
        <v>100</v>
      </c>
      <c r="Q138" s="288">
        <f>(I138+P138)/2</f>
        <v>100</v>
      </c>
      <c r="R138" s="290" t="s">
        <v>31</v>
      </c>
      <c r="S138" s="529"/>
      <c r="T138" s="146"/>
      <c r="U138" s="291"/>
    </row>
    <row r="139" spans="1:21" s="176" customFormat="1" ht="90" customHeight="1" x14ac:dyDescent="0.35">
      <c r="A139" s="513">
        <v>12</v>
      </c>
      <c r="B139" s="519" t="s">
        <v>104</v>
      </c>
      <c r="C139" s="342" t="s">
        <v>12</v>
      </c>
      <c r="D139" s="150" t="s">
        <v>88</v>
      </c>
      <c r="E139" s="342"/>
      <c r="F139" s="342"/>
      <c r="G139" s="342"/>
      <c r="H139" s="153"/>
      <c r="I139" s="153"/>
      <c r="J139" s="154" t="s">
        <v>12</v>
      </c>
      <c r="K139" s="150" t="s">
        <v>88</v>
      </c>
      <c r="L139" s="155"/>
      <c r="M139" s="155"/>
      <c r="N139" s="155"/>
      <c r="O139" s="153"/>
      <c r="P139" s="156"/>
      <c r="Q139" s="157"/>
      <c r="R139" s="298"/>
      <c r="S139" s="529" t="s">
        <v>31</v>
      </c>
      <c r="T139" s="146"/>
    </row>
    <row r="140" spans="1:21" s="176" customFormat="1" ht="69.75" x14ac:dyDescent="0.35">
      <c r="A140" s="515"/>
      <c r="B140" s="520"/>
      <c r="C140" s="152" t="s">
        <v>7</v>
      </c>
      <c r="D140" s="148" t="s">
        <v>89</v>
      </c>
      <c r="E140" s="152" t="s">
        <v>25</v>
      </c>
      <c r="F140" s="152">
        <v>95</v>
      </c>
      <c r="G140" s="152">
        <v>96</v>
      </c>
      <c r="H140" s="158">
        <v>100</v>
      </c>
      <c r="I140" s="155"/>
      <c r="J140" s="155" t="s">
        <v>7</v>
      </c>
      <c r="K140" s="159" t="s">
        <v>351</v>
      </c>
      <c r="L140" s="155" t="s">
        <v>38</v>
      </c>
      <c r="M140" s="155">
        <v>56</v>
      </c>
      <c r="N140" s="155">
        <v>56</v>
      </c>
      <c r="O140" s="158">
        <f>IF(N140/M140*100&gt;110,110,N140/M140*100)</f>
        <v>100</v>
      </c>
      <c r="P140" s="156"/>
      <c r="Q140" s="157"/>
      <c r="R140" s="297"/>
      <c r="S140" s="529"/>
      <c r="T140" s="146"/>
    </row>
    <row r="141" spans="1:21" s="176" customFormat="1" ht="69.75" x14ac:dyDescent="0.35">
      <c r="A141" s="515"/>
      <c r="B141" s="520"/>
      <c r="C141" s="152"/>
      <c r="D141" s="148"/>
      <c r="E141" s="152"/>
      <c r="F141" s="152"/>
      <c r="G141" s="152"/>
      <c r="H141" s="158"/>
      <c r="I141" s="155"/>
      <c r="J141" s="155" t="s">
        <v>8</v>
      </c>
      <c r="K141" s="159" t="s">
        <v>346</v>
      </c>
      <c r="L141" s="155" t="s">
        <v>38</v>
      </c>
      <c r="M141" s="155">
        <v>192</v>
      </c>
      <c r="N141" s="155">
        <v>192</v>
      </c>
      <c r="O141" s="158">
        <f>IF(N141/M141*100&gt;110,110,N141/M141*100)</f>
        <v>100</v>
      </c>
      <c r="P141" s="156"/>
      <c r="Q141" s="157"/>
      <c r="R141" s="297"/>
      <c r="S141" s="529"/>
      <c r="T141" s="146"/>
    </row>
    <row r="142" spans="1:21" s="176" customFormat="1" ht="38.25" customHeight="1" x14ac:dyDescent="0.35">
      <c r="A142" s="515"/>
      <c r="B142" s="520"/>
      <c r="C142" s="152"/>
      <c r="D142" s="148"/>
      <c r="E142" s="152"/>
      <c r="F142" s="152"/>
      <c r="G142" s="152"/>
      <c r="H142" s="158"/>
      <c r="I142" s="155"/>
      <c r="J142" s="155" t="s">
        <v>9</v>
      </c>
      <c r="K142" s="159" t="s">
        <v>357</v>
      </c>
      <c r="L142" s="155" t="s">
        <v>38</v>
      </c>
      <c r="M142" s="155">
        <v>24</v>
      </c>
      <c r="N142" s="155">
        <v>24</v>
      </c>
      <c r="O142" s="158">
        <f>IF(N142/M142*100&gt;110,110,N142/M142*100)</f>
        <v>100</v>
      </c>
      <c r="P142" s="156"/>
      <c r="Q142" s="157"/>
      <c r="R142" s="297"/>
      <c r="S142" s="529"/>
      <c r="T142" s="146"/>
    </row>
    <row r="143" spans="1:21" s="174" customFormat="1" ht="39.75" customHeight="1" x14ac:dyDescent="0.35">
      <c r="A143" s="515"/>
      <c r="B143" s="520"/>
      <c r="C143" s="283"/>
      <c r="D143" s="284" t="s">
        <v>6</v>
      </c>
      <c r="E143" s="285"/>
      <c r="F143" s="286"/>
      <c r="G143" s="287"/>
      <c r="H143" s="288"/>
      <c r="I143" s="288">
        <f>H140</f>
        <v>100</v>
      </c>
      <c r="J143" s="285"/>
      <c r="K143" s="284" t="s">
        <v>6</v>
      </c>
      <c r="L143" s="285"/>
      <c r="M143" s="289"/>
      <c r="N143" s="289"/>
      <c r="O143" s="288"/>
      <c r="P143" s="288">
        <f>(O142+O140+O141)/3</f>
        <v>100</v>
      </c>
      <c r="Q143" s="288">
        <f>(I143+P143)/2</f>
        <v>100</v>
      </c>
      <c r="R143" s="290" t="s">
        <v>31</v>
      </c>
      <c r="S143" s="529"/>
      <c r="T143" s="146"/>
      <c r="U143" s="291"/>
    </row>
    <row r="144" spans="1:21" s="176" customFormat="1" ht="75" customHeight="1" x14ac:dyDescent="0.35">
      <c r="A144" s="515"/>
      <c r="B144" s="520"/>
      <c r="C144" s="342" t="s">
        <v>13</v>
      </c>
      <c r="D144" s="150" t="s">
        <v>91</v>
      </c>
      <c r="E144" s="152"/>
      <c r="F144" s="152"/>
      <c r="G144" s="152"/>
      <c r="H144" s="153"/>
      <c r="I144" s="153"/>
      <c r="J144" s="342" t="s">
        <v>13</v>
      </c>
      <c r="K144" s="150" t="s">
        <v>91</v>
      </c>
      <c r="L144" s="155"/>
      <c r="M144" s="161"/>
      <c r="N144" s="161"/>
      <c r="O144" s="153"/>
      <c r="P144" s="156"/>
      <c r="Q144" s="157"/>
      <c r="R144" s="298"/>
      <c r="S144" s="529"/>
      <c r="T144" s="146"/>
    </row>
    <row r="145" spans="1:21" ht="69.75" x14ac:dyDescent="0.35">
      <c r="A145" s="515"/>
      <c r="B145" s="520"/>
      <c r="C145" s="152" t="s">
        <v>14</v>
      </c>
      <c r="D145" s="148" t="s">
        <v>89</v>
      </c>
      <c r="E145" s="152" t="s">
        <v>25</v>
      </c>
      <c r="F145" s="152">
        <v>95</v>
      </c>
      <c r="G145" s="152">
        <v>96</v>
      </c>
      <c r="H145" s="158">
        <v>100</v>
      </c>
      <c r="I145" s="155"/>
      <c r="J145" s="162" t="s">
        <v>14</v>
      </c>
      <c r="K145" s="159" t="s">
        <v>355</v>
      </c>
      <c r="L145" s="155" t="s">
        <v>38</v>
      </c>
      <c r="M145" s="155">
        <v>272</v>
      </c>
      <c r="N145" s="155">
        <v>272</v>
      </c>
      <c r="O145" s="158">
        <f>IF(N145/M145*100&gt;110,110,N145/M145*100)</f>
        <v>100</v>
      </c>
      <c r="P145" s="156"/>
      <c r="Q145" s="157"/>
      <c r="R145" s="297"/>
      <c r="S145" s="529"/>
    </row>
    <row r="146" spans="1:21" ht="69.75" x14ac:dyDescent="0.35">
      <c r="A146" s="515"/>
      <c r="B146" s="520"/>
      <c r="C146" s="152" t="s">
        <v>15</v>
      </c>
      <c r="D146" s="148" t="s">
        <v>92</v>
      </c>
      <c r="E146" s="152" t="s">
        <v>93</v>
      </c>
      <c r="F146" s="152">
        <v>35</v>
      </c>
      <c r="G146" s="152">
        <v>32.200000000000003</v>
      </c>
      <c r="H146" s="158">
        <v>100</v>
      </c>
      <c r="I146" s="155"/>
      <c r="J146" s="162"/>
      <c r="K146" s="159"/>
      <c r="L146" s="155"/>
      <c r="M146" s="155"/>
      <c r="N146" s="155"/>
      <c r="O146" s="158"/>
      <c r="P146" s="156"/>
      <c r="Q146" s="157"/>
      <c r="R146" s="297"/>
      <c r="S146" s="529"/>
    </row>
    <row r="147" spans="1:21" s="174" customFormat="1" ht="56.25" customHeight="1" x14ac:dyDescent="0.35">
      <c r="A147" s="517"/>
      <c r="B147" s="521"/>
      <c r="C147" s="283"/>
      <c r="D147" s="284" t="s">
        <v>6</v>
      </c>
      <c r="E147" s="285"/>
      <c r="F147" s="286"/>
      <c r="G147" s="287"/>
      <c r="H147" s="288"/>
      <c r="I147" s="288">
        <f>(H145+H146)/2</f>
        <v>100</v>
      </c>
      <c r="J147" s="285"/>
      <c r="K147" s="284" t="s">
        <v>6</v>
      </c>
      <c r="L147" s="285"/>
      <c r="M147" s="289"/>
      <c r="N147" s="289"/>
      <c r="O147" s="288"/>
      <c r="P147" s="288">
        <f>O145</f>
        <v>100</v>
      </c>
      <c r="Q147" s="288">
        <f>(I147+P147)/2</f>
        <v>100</v>
      </c>
      <c r="R147" s="290" t="s">
        <v>31</v>
      </c>
      <c r="S147" s="529"/>
      <c r="T147" s="146"/>
      <c r="U147" s="291"/>
    </row>
    <row r="148" spans="1:21" ht="78.75" customHeight="1" x14ac:dyDescent="0.35">
      <c r="A148" s="513">
        <v>13</v>
      </c>
      <c r="B148" s="519" t="s">
        <v>105</v>
      </c>
      <c r="C148" s="342" t="s">
        <v>12</v>
      </c>
      <c r="D148" s="150" t="s">
        <v>88</v>
      </c>
      <c r="E148" s="342"/>
      <c r="F148" s="342"/>
      <c r="G148" s="342"/>
      <c r="H148" s="153"/>
      <c r="I148" s="153"/>
      <c r="J148" s="154" t="s">
        <v>12</v>
      </c>
      <c r="K148" s="150" t="s">
        <v>88</v>
      </c>
      <c r="L148" s="155"/>
      <c r="M148" s="155"/>
      <c r="N148" s="155"/>
      <c r="O148" s="153"/>
      <c r="P148" s="156"/>
      <c r="Q148" s="157"/>
      <c r="R148" s="296"/>
      <c r="S148" s="529" t="s">
        <v>424</v>
      </c>
    </row>
    <row r="149" spans="1:21" ht="69.75" x14ac:dyDescent="0.35">
      <c r="A149" s="515"/>
      <c r="B149" s="520"/>
      <c r="C149" s="152" t="s">
        <v>7</v>
      </c>
      <c r="D149" s="148" t="s">
        <v>89</v>
      </c>
      <c r="E149" s="152" t="s">
        <v>25</v>
      </c>
      <c r="F149" s="152">
        <v>95</v>
      </c>
      <c r="G149" s="152">
        <v>99</v>
      </c>
      <c r="H149" s="158">
        <v>100</v>
      </c>
      <c r="I149" s="155"/>
      <c r="J149" s="155" t="s">
        <v>7</v>
      </c>
      <c r="K149" s="159" t="s">
        <v>351</v>
      </c>
      <c r="L149" s="155" t="s">
        <v>38</v>
      </c>
      <c r="M149" s="155">
        <v>61</v>
      </c>
      <c r="N149" s="155">
        <v>61</v>
      </c>
      <c r="O149" s="158">
        <f>IF(N149/M149*100&gt;110,110,N149/M149*100)</f>
        <v>100</v>
      </c>
      <c r="P149" s="156"/>
      <c r="Q149" s="157"/>
      <c r="R149" s="297"/>
      <c r="S149" s="529"/>
    </row>
    <row r="150" spans="1:21" ht="69.75" x14ac:dyDescent="0.35">
      <c r="A150" s="515"/>
      <c r="B150" s="520"/>
      <c r="C150" s="152"/>
      <c r="D150" s="148"/>
      <c r="E150" s="152"/>
      <c r="F150" s="152"/>
      <c r="G150" s="152"/>
      <c r="H150" s="158"/>
      <c r="I150" s="155"/>
      <c r="J150" s="155" t="s">
        <v>8</v>
      </c>
      <c r="K150" s="159" t="s">
        <v>346</v>
      </c>
      <c r="L150" s="155" t="s">
        <v>38</v>
      </c>
      <c r="M150" s="155">
        <v>164</v>
      </c>
      <c r="N150" s="155">
        <v>165</v>
      </c>
      <c r="O150" s="158">
        <f>IF(N150/M150*100&gt;110,110,N150/M150*100)</f>
        <v>100.60975609756098</v>
      </c>
      <c r="P150" s="156"/>
      <c r="Q150" s="157"/>
      <c r="R150" s="297"/>
      <c r="S150" s="529"/>
    </row>
    <row r="151" spans="1:21" ht="45.75" customHeight="1" x14ac:dyDescent="0.35">
      <c r="A151" s="515"/>
      <c r="B151" s="520"/>
      <c r="C151" s="152"/>
      <c r="D151" s="148"/>
      <c r="E151" s="152"/>
      <c r="F151" s="152"/>
      <c r="G151" s="152"/>
      <c r="H151" s="158"/>
      <c r="I151" s="155"/>
      <c r="J151" s="155" t="s">
        <v>9</v>
      </c>
      <c r="K151" s="159" t="s">
        <v>350</v>
      </c>
      <c r="L151" s="155" t="s">
        <v>38</v>
      </c>
      <c r="M151" s="155">
        <v>26</v>
      </c>
      <c r="N151" s="155">
        <v>25</v>
      </c>
      <c r="O151" s="158">
        <f>IF(N151/M151*100&gt;110,110,N151/M151*100)</f>
        <v>96.15384615384616</v>
      </c>
      <c r="P151" s="156"/>
      <c r="Q151" s="157"/>
      <c r="R151" s="297"/>
      <c r="S151" s="529"/>
    </row>
    <row r="152" spans="1:21" s="174" customFormat="1" ht="39.75" customHeight="1" x14ac:dyDescent="0.35">
      <c r="A152" s="515"/>
      <c r="B152" s="520"/>
      <c r="C152" s="283"/>
      <c r="D152" s="284" t="s">
        <v>6</v>
      </c>
      <c r="E152" s="285"/>
      <c r="F152" s="286"/>
      <c r="G152" s="287"/>
      <c r="H152" s="288"/>
      <c r="I152" s="288">
        <f>H149</f>
        <v>100</v>
      </c>
      <c r="J152" s="285"/>
      <c r="K152" s="284" t="s">
        <v>6</v>
      </c>
      <c r="L152" s="285"/>
      <c r="M152" s="289"/>
      <c r="N152" s="289"/>
      <c r="O152" s="288"/>
      <c r="P152" s="288">
        <f>(O151+O149+O150)/3</f>
        <v>98.92120075046904</v>
      </c>
      <c r="Q152" s="288">
        <f>(I152+P152)/2</f>
        <v>99.46060037523452</v>
      </c>
      <c r="R152" s="290" t="s">
        <v>424</v>
      </c>
      <c r="S152" s="529"/>
      <c r="T152" s="146"/>
      <c r="U152" s="291"/>
    </row>
    <row r="153" spans="1:21" ht="51" customHeight="1" x14ac:dyDescent="0.35">
      <c r="A153" s="515"/>
      <c r="B153" s="520"/>
      <c r="C153" s="342" t="s">
        <v>13</v>
      </c>
      <c r="D153" s="150" t="s">
        <v>91</v>
      </c>
      <c r="E153" s="152"/>
      <c r="F153" s="152"/>
      <c r="G153" s="152"/>
      <c r="H153" s="153"/>
      <c r="I153" s="153"/>
      <c r="J153" s="342" t="s">
        <v>13</v>
      </c>
      <c r="K153" s="150" t="s">
        <v>91</v>
      </c>
      <c r="L153" s="155"/>
      <c r="M153" s="161"/>
      <c r="N153" s="161"/>
      <c r="O153" s="153"/>
      <c r="P153" s="156"/>
      <c r="Q153" s="157"/>
      <c r="R153" s="296"/>
      <c r="S153" s="529"/>
    </row>
    <row r="154" spans="1:21" ht="69.75" x14ac:dyDescent="0.35">
      <c r="A154" s="515"/>
      <c r="B154" s="520"/>
      <c r="C154" s="152" t="s">
        <v>14</v>
      </c>
      <c r="D154" s="148" t="s">
        <v>89</v>
      </c>
      <c r="E154" s="152" t="s">
        <v>25</v>
      </c>
      <c r="F154" s="152">
        <v>95</v>
      </c>
      <c r="G154" s="152">
        <v>100</v>
      </c>
      <c r="H154" s="158">
        <v>100</v>
      </c>
      <c r="I154" s="155"/>
      <c r="J154" s="162" t="s">
        <v>14</v>
      </c>
      <c r="K154" s="159" t="s">
        <v>360</v>
      </c>
      <c r="L154" s="155" t="s">
        <v>38</v>
      </c>
      <c r="M154" s="155">
        <v>249</v>
      </c>
      <c r="N154" s="155">
        <v>249</v>
      </c>
      <c r="O154" s="158">
        <f>IF(N154/M154*100&gt;110,110,N154/M154*100)</f>
        <v>100</v>
      </c>
      <c r="P154" s="156"/>
      <c r="Q154" s="157"/>
      <c r="R154" s="297"/>
      <c r="S154" s="529"/>
    </row>
    <row r="155" spans="1:21" s="176" customFormat="1" ht="69.75" x14ac:dyDescent="0.35">
      <c r="A155" s="515"/>
      <c r="B155" s="520"/>
      <c r="C155" s="152"/>
      <c r="D155" s="148"/>
      <c r="E155" s="152"/>
      <c r="F155" s="152"/>
      <c r="G155" s="152"/>
      <c r="H155" s="158"/>
      <c r="I155" s="155"/>
      <c r="J155" s="162" t="s">
        <v>15</v>
      </c>
      <c r="K155" s="159" t="s">
        <v>560</v>
      </c>
      <c r="L155" s="155" t="s">
        <v>38</v>
      </c>
      <c r="M155" s="155">
        <v>1</v>
      </c>
      <c r="N155" s="155">
        <v>1</v>
      </c>
      <c r="O155" s="158">
        <f>IF(N155/M155*100&gt;110,110,N155/M155*100)</f>
        <v>100</v>
      </c>
      <c r="P155" s="156"/>
      <c r="Q155" s="157"/>
      <c r="R155" s="297"/>
      <c r="S155" s="529"/>
      <c r="T155" s="146"/>
    </row>
    <row r="156" spans="1:21" ht="69.75" x14ac:dyDescent="0.35">
      <c r="A156" s="515"/>
      <c r="B156" s="520"/>
      <c r="C156" s="152" t="s">
        <v>15</v>
      </c>
      <c r="D156" s="148" t="s">
        <v>92</v>
      </c>
      <c r="E156" s="152" t="s">
        <v>93</v>
      </c>
      <c r="F156" s="152">
        <v>35</v>
      </c>
      <c r="G156" s="152">
        <v>34.200000000000003</v>
      </c>
      <c r="H156" s="158">
        <v>100</v>
      </c>
      <c r="I156" s="155"/>
      <c r="J156" s="162" t="s">
        <v>15</v>
      </c>
      <c r="K156" s="159" t="s">
        <v>348</v>
      </c>
      <c r="L156" s="155" t="s">
        <v>38</v>
      </c>
      <c r="M156" s="155">
        <v>1</v>
      </c>
      <c r="N156" s="155">
        <v>1</v>
      </c>
      <c r="O156" s="158">
        <f>IF(N156/M156*100&gt;110,110,N156/M156*100)</f>
        <v>100</v>
      </c>
      <c r="P156" s="156"/>
      <c r="Q156" s="157"/>
      <c r="R156" s="297"/>
      <c r="S156" s="529"/>
    </row>
    <row r="157" spans="1:21" s="174" customFormat="1" ht="56.25" customHeight="1" x14ac:dyDescent="0.35">
      <c r="A157" s="517"/>
      <c r="B157" s="521"/>
      <c r="C157" s="283"/>
      <c r="D157" s="284" t="s">
        <v>6</v>
      </c>
      <c r="E157" s="285"/>
      <c r="F157" s="286"/>
      <c r="G157" s="287"/>
      <c r="H157" s="288"/>
      <c r="I157" s="288">
        <f>(H156+H154)/2</f>
        <v>100</v>
      </c>
      <c r="J157" s="285"/>
      <c r="K157" s="284" t="s">
        <v>6</v>
      </c>
      <c r="L157" s="285"/>
      <c r="M157" s="289"/>
      <c r="N157" s="289"/>
      <c r="O157" s="288"/>
      <c r="P157" s="288">
        <f>(O156+O154)/2</f>
        <v>100</v>
      </c>
      <c r="Q157" s="288">
        <f>(I157+P157)/2</f>
        <v>100</v>
      </c>
      <c r="R157" s="290" t="s">
        <v>31</v>
      </c>
      <c r="S157" s="529"/>
      <c r="T157" s="146"/>
      <c r="U157" s="291"/>
    </row>
    <row r="158" spans="1:21" ht="88.5" customHeight="1" x14ac:dyDescent="0.35">
      <c r="A158" s="513">
        <v>14</v>
      </c>
      <c r="B158" s="519" t="s">
        <v>106</v>
      </c>
      <c r="C158" s="342" t="s">
        <v>12</v>
      </c>
      <c r="D158" s="150" t="s">
        <v>88</v>
      </c>
      <c r="E158" s="342"/>
      <c r="F158" s="342"/>
      <c r="G158" s="342"/>
      <c r="H158" s="153"/>
      <c r="I158" s="153"/>
      <c r="J158" s="154" t="s">
        <v>12</v>
      </c>
      <c r="K158" s="150" t="s">
        <v>88</v>
      </c>
      <c r="L158" s="155"/>
      <c r="M158" s="155"/>
      <c r="N158" s="155"/>
      <c r="O158" s="153"/>
      <c r="P158" s="156"/>
      <c r="Q158" s="157"/>
      <c r="R158" s="296"/>
      <c r="S158" s="529" t="s">
        <v>31</v>
      </c>
    </row>
    <row r="159" spans="1:21" ht="69.75" x14ac:dyDescent="0.35">
      <c r="A159" s="515"/>
      <c r="B159" s="520"/>
      <c r="C159" s="152" t="s">
        <v>7</v>
      </c>
      <c r="D159" s="148" t="s">
        <v>89</v>
      </c>
      <c r="E159" s="152" t="s">
        <v>25</v>
      </c>
      <c r="F159" s="152">
        <v>95</v>
      </c>
      <c r="G159" s="152">
        <v>100</v>
      </c>
      <c r="H159" s="158">
        <v>100</v>
      </c>
      <c r="I159" s="155"/>
      <c r="J159" s="155" t="s">
        <v>7</v>
      </c>
      <c r="K159" s="159" t="s">
        <v>351</v>
      </c>
      <c r="L159" s="155" t="s">
        <v>38</v>
      </c>
      <c r="M159" s="155">
        <v>40</v>
      </c>
      <c r="N159" s="155">
        <v>40</v>
      </c>
      <c r="O159" s="158">
        <f>IF(N159/M159*100&gt;110,110,N159/M159*100)</f>
        <v>100</v>
      </c>
      <c r="P159" s="156"/>
      <c r="Q159" s="157"/>
      <c r="R159" s="297"/>
      <c r="S159" s="529"/>
    </row>
    <row r="160" spans="1:21" ht="69.75" x14ac:dyDescent="0.35">
      <c r="A160" s="515"/>
      <c r="B160" s="520"/>
      <c r="C160" s="152"/>
      <c r="D160" s="148"/>
      <c r="E160" s="152"/>
      <c r="F160" s="152"/>
      <c r="G160" s="152"/>
      <c r="H160" s="158"/>
      <c r="I160" s="155"/>
      <c r="J160" s="155" t="s">
        <v>8</v>
      </c>
      <c r="K160" s="159" t="s">
        <v>346</v>
      </c>
      <c r="L160" s="155" t="s">
        <v>38</v>
      </c>
      <c r="M160" s="155">
        <v>181</v>
      </c>
      <c r="N160" s="155">
        <v>181</v>
      </c>
      <c r="O160" s="158">
        <f>IF(N160/M160*100&gt;110,110,N160/M160*100)</f>
        <v>100</v>
      </c>
      <c r="P160" s="156"/>
      <c r="Q160" s="157"/>
      <c r="R160" s="297"/>
      <c r="S160" s="529"/>
    </row>
    <row r="161" spans="1:21" ht="39.75" customHeight="1" x14ac:dyDescent="0.35">
      <c r="A161" s="515"/>
      <c r="B161" s="520"/>
      <c r="C161" s="152"/>
      <c r="D161" s="148"/>
      <c r="E161" s="152"/>
      <c r="F161" s="152"/>
      <c r="G161" s="152"/>
      <c r="H161" s="158"/>
      <c r="I161" s="155"/>
      <c r="J161" s="155" t="s">
        <v>9</v>
      </c>
      <c r="K161" s="159" t="s">
        <v>356</v>
      </c>
      <c r="L161" s="155" t="s">
        <v>38</v>
      </c>
      <c r="M161" s="155">
        <v>34</v>
      </c>
      <c r="N161" s="155">
        <v>34</v>
      </c>
      <c r="O161" s="158">
        <f>IF(N161/M161*100&gt;110,110,N161/M161*100)</f>
        <v>100</v>
      </c>
      <c r="P161" s="156"/>
      <c r="Q161" s="157"/>
      <c r="R161" s="297"/>
      <c r="S161" s="529"/>
    </row>
    <row r="162" spans="1:21" ht="69.75" x14ac:dyDescent="0.35">
      <c r="A162" s="515"/>
      <c r="B162" s="520"/>
      <c r="C162" s="152"/>
      <c r="D162" s="148"/>
      <c r="E162" s="152"/>
      <c r="F162" s="152"/>
      <c r="G162" s="152"/>
      <c r="H162" s="158"/>
      <c r="I162" s="155"/>
      <c r="J162" s="155" t="s">
        <v>10</v>
      </c>
      <c r="K162" s="159" t="s">
        <v>347</v>
      </c>
      <c r="L162" s="155" t="s">
        <v>38</v>
      </c>
      <c r="M162" s="155">
        <v>1</v>
      </c>
      <c r="N162" s="155">
        <v>1</v>
      </c>
      <c r="O162" s="158">
        <f>IF(N162/M162*100&gt;110,110,N162/M162*100)</f>
        <v>100</v>
      </c>
      <c r="P162" s="156"/>
      <c r="Q162" s="157"/>
      <c r="R162" s="297"/>
      <c r="S162" s="529"/>
    </row>
    <row r="163" spans="1:21" s="174" customFormat="1" ht="39.75" customHeight="1" x14ac:dyDescent="0.35">
      <c r="A163" s="515"/>
      <c r="B163" s="520"/>
      <c r="C163" s="283"/>
      <c r="D163" s="284" t="s">
        <v>6</v>
      </c>
      <c r="E163" s="285"/>
      <c r="F163" s="286"/>
      <c r="G163" s="287"/>
      <c r="H163" s="288"/>
      <c r="I163" s="288">
        <f>H159</f>
        <v>100</v>
      </c>
      <c r="J163" s="285"/>
      <c r="K163" s="284" t="s">
        <v>6</v>
      </c>
      <c r="L163" s="285"/>
      <c r="M163" s="289"/>
      <c r="N163" s="289"/>
      <c r="O163" s="288"/>
      <c r="P163" s="288">
        <f>(O162+O159+O160+O161)/4</f>
        <v>100</v>
      </c>
      <c r="Q163" s="288">
        <f>(I163+P163)/2</f>
        <v>100</v>
      </c>
      <c r="R163" s="290" t="s">
        <v>31</v>
      </c>
      <c r="S163" s="529"/>
      <c r="T163" s="146"/>
      <c r="U163" s="291"/>
    </row>
    <row r="164" spans="1:21" ht="46.5" customHeight="1" x14ac:dyDescent="0.35">
      <c r="A164" s="515"/>
      <c r="B164" s="520"/>
      <c r="C164" s="342" t="s">
        <v>13</v>
      </c>
      <c r="D164" s="150" t="s">
        <v>91</v>
      </c>
      <c r="E164" s="152"/>
      <c r="F164" s="152"/>
      <c r="G164" s="152"/>
      <c r="H164" s="153"/>
      <c r="I164" s="153"/>
      <c r="J164" s="342" t="s">
        <v>13</v>
      </c>
      <c r="K164" s="150" t="s">
        <v>91</v>
      </c>
      <c r="L164" s="155"/>
      <c r="M164" s="161"/>
      <c r="N164" s="161"/>
      <c r="O164" s="153"/>
      <c r="P164" s="156"/>
      <c r="Q164" s="157"/>
      <c r="R164" s="298"/>
      <c r="S164" s="529"/>
    </row>
    <row r="165" spans="1:21" ht="69.75" x14ac:dyDescent="0.35">
      <c r="A165" s="515"/>
      <c r="B165" s="520"/>
      <c r="C165" s="152" t="s">
        <v>14</v>
      </c>
      <c r="D165" s="148" t="s">
        <v>89</v>
      </c>
      <c r="E165" s="152" t="s">
        <v>25</v>
      </c>
      <c r="F165" s="152">
        <v>95</v>
      </c>
      <c r="G165" s="152">
        <v>99.3</v>
      </c>
      <c r="H165" s="158">
        <v>100</v>
      </c>
      <c r="I165" s="155"/>
      <c r="J165" s="162" t="s">
        <v>14</v>
      </c>
      <c r="K165" s="159" t="s">
        <v>360</v>
      </c>
      <c r="L165" s="155" t="s">
        <v>38</v>
      </c>
      <c r="M165" s="155">
        <v>252</v>
      </c>
      <c r="N165" s="155">
        <v>252</v>
      </c>
      <c r="O165" s="158">
        <f>IF(N165/M165*100&gt;110,110,N165/M165*100)</f>
        <v>100</v>
      </c>
      <c r="P165" s="156"/>
      <c r="Q165" s="157"/>
      <c r="R165" s="297"/>
      <c r="S165" s="529"/>
    </row>
    <row r="166" spans="1:21" ht="69.75" x14ac:dyDescent="0.35">
      <c r="A166" s="515"/>
      <c r="B166" s="520"/>
      <c r="C166" s="152" t="s">
        <v>15</v>
      </c>
      <c r="D166" s="148" t="s">
        <v>92</v>
      </c>
      <c r="E166" s="152" t="s">
        <v>93</v>
      </c>
      <c r="F166" s="152">
        <v>35</v>
      </c>
      <c r="G166" s="152">
        <v>31.8</v>
      </c>
      <c r="H166" s="158">
        <v>100</v>
      </c>
      <c r="I166" s="155"/>
      <c r="J166" s="162" t="s">
        <v>15</v>
      </c>
      <c r="K166" s="159" t="s">
        <v>348</v>
      </c>
      <c r="L166" s="155" t="s">
        <v>38</v>
      </c>
      <c r="M166" s="155">
        <v>3</v>
      </c>
      <c r="N166" s="155">
        <v>3</v>
      </c>
      <c r="O166" s="158">
        <f>IF(N166/M166*100&gt;110,110,N166/M166*100)</f>
        <v>100</v>
      </c>
      <c r="P166" s="156"/>
      <c r="Q166" s="157"/>
      <c r="R166" s="297"/>
      <c r="S166" s="529"/>
    </row>
    <row r="167" spans="1:21" s="174" customFormat="1" ht="56.25" customHeight="1" x14ac:dyDescent="0.35">
      <c r="A167" s="515"/>
      <c r="B167" s="520"/>
      <c r="C167" s="283"/>
      <c r="D167" s="284" t="s">
        <v>6</v>
      </c>
      <c r="E167" s="285"/>
      <c r="F167" s="286"/>
      <c r="G167" s="287"/>
      <c r="H167" s="288"/>
      <c r="I167" s="288">
        <f>(H165+H166)/2</f>
        <v>100</v>
      </c>
      <c r="J167" s="285"/>
      <c r="K167" s="284" t="s">
        <v>6</v>
      </c>
      <c r="L167" s="285"/>
      <c r="M167" s="289"/>
      <c r="N167" s="289"/>
      <c r="O167" s="288"/>
      <c r="P167" s="288">
        <f>(O165+O166)/2</f>
        <v>100</v>
      </c>
      <c r="Q167" s="288">
        <f>(I167+P167)/2</f>
        <v>100</v>
      </c>
      <c r="R167" s="290" t="s">
        <v>31</v>
      </c>
      <c r="S167" s="529"/>
      <c r="T167" s="146"/>
      <c r="U167" s="291"/>
    </row>
    <row r="168" spans="1:21" ht="64.5" customHeight="1" x14ac:dyDescent="0.35">
      <c r="A168" s="515"/>
      <c r="B168" s="520"/>
      <c r="C168" s="342" t="s">
        <v>28</v>
      </c>
      <c r="D168" s="150" t="s">
        <v>446</v>
      </c>
      <c r="E168" s="152"/>
      <c r="F168" s="152"/>
      <c r="G168" s="152"/>
      <c r="H168" s="153"/>
      <c r="I168" s="153"/>
      <c r="J168" s="342" t="s">
        <v>28</v>
      </c>
      <c r="K168" s="150" t="str">
        <f>D168</f>
        <v>Предоставление консультационных и методических услуг</v>
      </c>
      <c r="L168" s="155"/>
      <c r="M168" s="163"/>
      <c r="N168" s="163"/>
      <c r="O168" s="153"/>
      <c r="P168" s="156"/>
      <c r="Q168" s="157"/>
      <c r="R168" s="296"/>
      <c r="S168" s="529"/>
    </row>
    <row r="169" spans="1:21" ht="64.5" customHeight="1" x14ac:dyDescent="0.35">
      <c r="A169" s="515"/>
      <c r="B169" s="520"/>
      <c r="C169" s="152" t="s">
        <v>29</v>
      </c>
      <c r="D169" s="148" t="s">
        <v>349</v>
      </c>
      <c r="E169" s="152" t="s">
        <v>353</v>
      </c>
      <c r="F169" s="152">
        <v>50</v>
      </c>
      <c r="G169" s="152">
        <v>50</v>
      </c>
      <c r="H169" s="158">
        <v>100</v>
      </c>
      <c r="I169" s="155"/>
      <c r="J169" s="162" t="s">
        <v>29</v>
      </c>
      <c r="K169" s="159" t="s">
        <v>94</v>
      </c>
      <c r="L169" s="155" t="s">
        <v>36</v>
      </c>
      <c r="M169" s="155">
        <v>100</v>
      </c>
      <c r="N169" s="155">
        <v>100</v>
      </c>
      <c r="O169" s="158">
        <f>IF(N169/M169*100&gt;110,110,N169/M169*100)</f>
        <v>100</v>
      </c>
      <c r="P169" s="156"/>
      <c r="Q169" s="157"/>
      <c r="R169" s="297"/>
      <c r="S169" s="529"/>
    </row>
    <row r="170" spans="1:21" s="174" customFormat="1" ht="37.5" customHeight="1" x14ac:dyDescent="0.35">
      <c r="A170" s="517"/>
      <c r="B170" s="521"/>
      <c r="C170" s="295"/>
      <c r="D170" s="284" t="s">
        <v>6</v>
      </c>
      <c r="E170" s="295"/>
      <c r="F170" s="285"/>
      <c r="G170" s="285"/>
      <c r="H170" s="288"/>
      <c r="I170" s="288">
        <f>H169</f>
        <v>100</v>
      </c>
      <c r="J170" s="283"/>
      <c r="K170" s="284" t="s">
        <v>6</v>
      </c>
      <c r="L170" s="285"/>
      <c r="M170" s="289"/>
      <c r="N170" s="289"/>
      <c r="O170" s="288"/>
      <c r="P170" s="288">
        <f>O169</f>
        <v>100</v>
      </c>
      <c r="Q170" s="288">
        <f>(I170+P170)/2</f>
        <v>100</v>
      </c>
      <c r="R170" s="290" t="s">
        <v>31</v>
      </c>
      <c r="S170" s="529"/>
      <c r="T170" s="146"/>
    </row>
    <row r="171" spans="1:21" ht="87.75" customHeight="1" x14ac:dyDescent="0.35">
      <c r="A171" s="513">
        <v>15</v>
      </c>
      <c r="B171" s="519" t="s">
        <v>107</v>
      </c>
      <c r="C171" s="342" t="s">
        <v>12</v>
      </c>
      <c r="D171" s="150" t="s">
        <v>88</v>
      </c>
      <c r="E171" s="342"/>
      <c r="F171" s="342"/>
      <c r="G171" s="342"/>
      <c r="H171" s="153"/>
      <c r="I171" s="153"/>
      <c r="J171" s="154" t="s">
        <v>12</v>
      </c>
      <c r="K171" s="150" t="s">
        <v>88</v>
      </c>
      <c r="L171" s="155"/>
      <c r="M171" s="155"/>
      <c r="N171" s="155"/>
      <c r="O171" s="153"/>
      <c r="P171" s="156"/>
      <c r="Q171" s="157"/>
      <c r="R171" s="296"/>
      <c r="S171" s="529" t="s">
        <v>424</v>
      </c>
    </row>
    <row r="172" spans="1:21" ht="78" customHeight="1" x14ac:dyDescent="0.35">
      <c r="A172" s="515"/>
      <c r="B172" s="520"/>
      <c r="C172" s="152" t="s">
        <v>7</v>
      </c>
      <c r="D172" s="148" t="s">
        <v>89</v>
      </c>
      <c r="E172" s="152" t="s">
        <v>25</v>
      </c>
      <c r="F172" s="152">
        <v>95</v>
      </c>
      <c r="G172" s="152">
        <v>98</v>
      </c>
      <c r="H172" s="158">
        <v>100</v>
      </c>
      <c r="I172" s="155"/>
      <c r="J172" s="155" t="s">
        <v>7</v>
      </c>
      <c r="K172" s="159" t="s">
        <v>351</v>
      </c>
      <c r="L172" s="155" t="s">
        <v>38</v>
      </c>
      <c r="M172" s="155">
        <v>22</v>
      </c>
      <c r="N172" s="155">
        <v>22</v>
      </c>
      <c r="O172" s="158">
        <f>IF(N172/M172*100&gt;110,110,N172/M172*100)</f>
        <v>100</v>
      </c>
      <c r="P172" s="156"/>
      <c r="Q172" s="157"/>
      <c r="R172" s="297"/>
      <c r="S172" s="529"/>
    </row>
    <row r="173" spans="1:21" ht="81" customHeight="1" x14ac:dyDescent="0.35">
      <c r="A173" s="515"/>
      <c r="B173" s="520"/>
      <c r="C173" s="152"/>
      <c r="D173" s="148"/>
      <c r="E173" s="152"/>
      <c r="F173" s="152"/>
      <c r="G173" s="152"/>
      <c r="H173" s="158"/>
      <c r="I173" s="155"/>
      <c r="J173" s="155" t="s">
        <v>8</v>
      </c>
      <c r="K173" s="159" t="s">
        <v>346</v>
      </c>
      <c r="L173" s="155" t="s">
        <v>38</v>
      </c>
      <c r="M173" s="155">
        <v>185</v>
      </c>
      <c r="N173" s="155">
        <v>184</v>
      </c>
      <c r="O173" s="158">
        <f>IF(N173/M173*100&gt;110,110,N173/M173*100)</f>
        <v>99.459459459459467</v>
      </c>
      <c r="P173" s="156"/>
      <c r="Q173" s="157"/>
      <c r="R173" s="297"/>
      <c r="S173" s="529"/>
    </row>
    <row r="174" spans="1:21" ht="59.25" customHeight="1" x14ac:dyDescent="0.35">
      <c r="A174" s="515"/>
      <c r="B174" s="520"/>
      <c r="C174" s="152"/>
      <c r="D174" s="148"/>
      <c r="E174" s="152"/>
      <c r="F174" s="152"/>
      <c r="G174" s="152"/>
      <c r="H174" s="158"/>
      <c r="I174" s="155"/>
      <c r="J174" s="155" t="s">
        <v>9</v>
      </c>
      <c r="K174" s="159" t="s">
        <v>357</v>
      </c>
      <c r="L174" s="155" t="s">
        <v>38</v>
      </c>
      <c r="M174" s="155">
        <v>23</v>
      </c>
      <c r="N174" s="155">
        <v>23</v>
      </c>
      <c r="O174" s="158">
        <f>IF(N174/M174*100&gt;110,110,N174/M174*100)</f>
        <v>100</v>
      </c>
      <c r="P174" s="156"/>
      <c r="Q174" s="157"/>
      <c r="R174" s="297"/>
      <c r="S174" s="529"/>
    </row>
    <row r="175" spans="1:21" s="174" customFormat="1" ht="39.75" customHeight="1" x14ac:dyDescent="0.35">
      <c r="A175" s="515"/>
      <c r="B175" s="520"/>
      <c r="C175" s="283"/>
      <c r="D175" s="284" t="s">
        <v>6</v>
      </c>
      <c r="E175" s="285"/>
      <c r="F175" s="286"/>
      <c r="G175" s="287"/>
      <c r="H175" s="288"/>
      <c r="I175" s="288">
        <f>H172</f>
        <v>100</v>
      </c>
      <c r="J175" s="285"/>
      <c r="K175" s="284" t="s">
        <v>6</v>
      </c>
      <c r="L175" s="285"/>
      <c r="M175" s="289"/>
      <c r="N175" s="289"/>
      <c r="O175" s="288"/>
      <c r="P175" s="288">
        <f>(O174+O172+O173)/3</f>
        <v>99.819819819819827</v>
      </c>
      <c r="Q175" s="288">
        <f>(I175+P175)/2</f>
        <v>99.909909909909913</v>
      </c>
      <c r="R175" s="290" t="s">
        <v>424</v>
      </c>
      <c r="S175" s="529"/>
      <c r="T175" s="146"/>
      <c r="U175" s="291"/>
    </row>
    <row r="176" spans="1:21" ht="36.75" customHeight="1" x14ac:dyDescent="0.35">
      <c r="A176" s="515"/>
      <c r="B176" s="520"/>
      <c r="C176" s="342" t="s">
        <v>13</v>
      </c>
      <c r="D176" s="150" t="s">
        <v>91</v>
      </c>
      <c r="E176" s="152"/>
      <c r="F176" s="152"/>
      <c r="G176" s="152"/>
      <c r="H176" s="153"/>
      <c r="I176" s="153"/>
      <c r="J176" s="342" t="s">
        <v>13</v>
      </c>
      <c r="K176" s="150" t="s">
        <v>91</v>
      </c>
      <c r="L176" s="155"/>
      <c r="M176" s="161"/>
      <c r="N176" s="161"/>
      <c r="O176" s="153"/>
      <c r="P176" s="156"/>
      <c r="Q176" s="157"/>
      <c r="R176" s="296"/>
      <c r="S176" s="529"/>
    </row>
    <row r="177" spans="1:21" ht="69.75" x14ac:dyDescent="0.35">
      <c r="A177" s="515"/>
      <c r="B177" s="520"/>
      <c r="C177" s="152" t="s">
        <v>14</v>
      </c>
      <c r="D177" s="148" t="s">
        <v>89</v>
      </c>
      <c r="E177" s="152" t="s">
        <v>25</v>
      </c>
      <c r="F177" s="152">
        <v>95</v>
      </c>
      <c r="G177" s="152">
        <v>98</v>
      </c>
      <c r="H177" s="158">
        <v>100</v>
      </c>
      <c r="I177" s="155"/>
      <c r="J177" s="162" t="s">
        <v>14</v>
      </c>
      <c r="K177" s="159" t="s">
        <v>355</v>
      </c>
      <c r="L177" s="155" t="s">
        <v>38</v>
      </c>
      <c r="M177" s="155">
        <v>229</v>
      </c>
      <c r="N177" s="155">
        <v>228</v>
      </c>
      <c r="O177" s="158">
        <f>IF(N177/M177*100&gt;110,110,N177/M177*100)</f>
        <v>99.563318777292579</v>
      </c>
      <c r="P177" s="156"/>
      <c r="Q177" s="157"/>
      <c r="R177" s="297"/>
      <c r="S177" s="529"/>
    </row>
    <row r="178" spans="1:21" ht="69.75" x14ac:dyDescent="0.35">
      <c r="A178" s="515"/>
      <c r="B178" s="520"/>
      <c r="C178" s="152" t="s">
        <v>15</v>
      </c>
      <c r="D178" s="148" t="s">
        <v>92</v>
      </c>
      <c r="E178" s="152" t="s">
        <v>93</v>
      </c>
      <c r="F178" s="152">
        <v>35</v>
      </c>
      <c r="G178" s="152">
        <v>34</v>
      </c>
      <c r="H178" s="158">
        <v>100</v>
      </c>
      <c r="I178" s="155"/>
      <c r="J178" s="162" t="s">
        <v>15</v>
      </c>
      <c r="K178" s="159" t="s">
        <v>348</v>
      </c>
      <c r="L178" s="155" t="s">
        <v>38</v>
      </c>
      <c r="M178" s="155">
        <v>1</v>
      </c>
      <c r="N178" s="155">
        <v>1</v>
      </c>
      <c r="O178" s="158">
        <f>IF(N178/M178*100&gt;110,110,N178/M178*100)</f>
        <v>100</v>
      </c>
      <c r="P178" s="156"/>
      <c r="Q178" s="157"/>
      <c r="R178" s="297"/>
      <c r="S178" s="529"/>
    </row>
    <row r="179" spans="1:21" s="174" customFormat="1" ht="56.25" customHeight="1" x14ac:dyDescent="0.35">
      <c r="A179" s="517"/>
      <c r="B179" s="521"/>
      <c r="C179" s="283"/>
      <c r="D179" s="284" t="s">
        <v>6</v>
      </c>
      <c r="E179" s="285"/>
      <c r="F179" s="286"/>
      <c r="G179" s="287"/>
      <c r="H179" s="288"/>
      <c r="I179" s="288">
        <f>(H178+H177)/2</f>
        <v>100</v>
      </c>
      <c r="J179" s="285"/>
      <c r="K179" s="284" t="s">
        <v>6</v>
      </c>
      <c r="L179" s="285"/>
      <c r="M179" s="289"/>
      <c r="N179" s="289"/>
      <c r="O179" s="288"/>
      <c r="P179" s="288">
        <f>(O178+O177)/2</f>
        <v>99.78165938864629</v>
      </c>
      <c r="Q179" s="288">
        <f>(I179+P179)/2</f>
        <v>99.890829694323145</v>
      </c>
      <c r="R179" s="290" t="s">
        <v>424</v>
      </c>
      <c r="S179" s="529"/>
      <c r="T179" s="146"/>
      <c r="U179" s="291"/>
    </row>
    <row r="180" spans="1:21" ht="99" customHeight="1" x14ac:dyDescent="0.35">
      <c r="A180" s="513">
        <v>16</v>
      </c>
      <c r="B180" s="519" t="s">
        <v>108</v>
      </c>
      <c r="C180" s="342" t="s">
        <v>12</v>
      </c>
      <c r="D180" s="150" t="s">
        <v>88</v>
      </c>
      <c r="E180" s="342"/>
      <c r="F180" s="342"/>
      <c r="G180" s="342"/>
      <c r="H180" s="153"/>
      <c r="I180" s="153"/>
      <c r="J180" s="154" t="s">
        <v>12</v>
      </c>
      <c r="K180" s="150" t="s">
        <v>88</v>
      </c>
      <c r="L180" s="155"/>
      <c r="M180" s="155"/>
      <c r="N180" s="155"/>
      <c r="O180" s="153"/>
      <c r="P180" s="156"/>
      <c r="Q180" s="157"/>
      <c r="R180" s="296"/>
      <c r="S180" s="529" t="s">
        <v>31</v>
      </c>
    </row>
    <row r="181" spans="1:21" ht="69.75" x14ac:dyDescent="0.35">
      <c r="A181" s="515"/>
      <c r="B181" s="520"/>
      <c r="C181" s="152" t="s">
        <v>7</v>
      </c>
      <c r="D181" s="148" t="s">
        <v>89</v>
      </c>
      <c r="E181" s="152" t="s">
        <v>25</v>
      </c>
      <c r="F181" s="152">
        <v>95</v>
      </c>
      <c r="G181" s="152">
        <v>94.4</v>
      </c>
      <c r="H181" s="158">
        <v>100</v>
      </c>
      <c r="I181" s="155"/>
      <c r="J181" s="155" t="s">
        <v>7</v>
      </c>
      <c r="K181" s="159" t="s">
        <v>351</v>
      </c>
      <c r="L181" s="155" t="s">
        <v>38</v>
      </c>
      <c r="M181" s="155">
        <v>38</v>
      </c>
      <c r="N181" s="155">
        <v>38</v>
      </c>
      <c r="O181" s="158">
        <f>IF(N181/M181*100&gt;110,110,N181/M181*100)</f>
        <v>100</v>
      </c>
      <c r="P181" s="156"/>
      <c r="Q181" s="157"/>
      <c r="R181" s="297"/>
      <c r="S181" s="529"/>
    </row>
    <row r="182" spans="1:21" ht="69.75" x14ac:dyDescent="0.35">
      <c r="A182" s="515"/>
      <c r="B182" s="520"/>
      <c r="C182" s="152"/>
      <c r="D182" s="148"/>
      <c r="E182" s="152"/>
      <c r="F182" s="152"/>
      <c r="G182" s="152"/>
      <c r="H182" s="158"/>
      <c r="I182" s="155"/>
      <c r="J182" s="155" t="s">
        <v>8</v>
      </c>
      <c r="K182" s="159" t="s">
        <v>346</v>
      </c>
      <c r="L182" s="155" t="s">
        <v>38</v>
      </c>
      <c r="M182" s="155">
        <v>153</v>
      </c>
      <c r="N182" s="155">
        <v>153</v>
      </c>
      <c r="O182" s="158">
        <f>IF(N182/M182*100&gt;110,110,N182/M182*100)</f>
        <v>100</v>
      </c>
      <c r="P182" s="156"/>
      <c r="Q182" s="157"/>
      <c r="R182" s="297"/>
      <c r="S182" s="529"/>
    </row>
    <row r="183" spans="1:21" ht="42.75" customHeight="1" x14ac:dyDescent="0.35">
      <c r="A183" s="515"/>
      <c r="B183" s="520"/>
      <c r="C183" s="152"/>
      <c r="D183" s="148"/>
      <c r="E183" s="152"/>
      <c r="F183" s="152"/>
      <c r="G183" s="152"/>
      <c r="H183" s="158"/>
      <c r="I183" s="155"/>
      <c r="J183" s="155" t="s">
        <v>9</v>
      </c>
      <c r="K183" s="159" t="s">
        <v>357</v>
      </c>
      <c r="L183" s="155" t="s">
        <v>38</v>
      </c>
      <c r="M183" s="155">
        <v>31</v>
      </c>
      <c r="N183" s="155">
        <v>31</v>
      </c>
      <c r="O183" s="158">
        <f>IF(N183/M183*100&gt;110,110,N183/M183*100)</f>
        <v>100</v>
      </c>
      <c r="P183" s="156"/>
      <c r="Q183" s="157"/>
      <c r="R183" s="297"/>
      <c r="S183" s="529"/>
    </row>
    <row r="184" spans="1:21" s="174" customFormat="1" ht="39.75" customHeight="1" x14ac:dyDescent="0.35">
      <c r="A184" s="515"/>
      <c r="B184" s="520"/>
      <c r="C184" s="283"/>
      <c r="D184" s="284" t="s">
        <v>6</v>
      </c>
      <c r="E184" s="285"/>
      <c r="F184" s="286"/>
      <c r="G184" s="287"/>
      <c r="H184" s="288"/>
      <c r="I184" s="288">
        <f>H181</f>
        <v>100</v>
      </c>
      <c r="J184" s="285"/>
      <c r="K184" s="284" t="s">
        <v>6</v>
      </c>
      <c r="L184" s="285"/>
      <c r="M184" s="289"/>
      <c r="N184" s="289"/>
      <c r="O184" s="288"/>
      <c r="P184" s="288">
        <f>(O183+O181+O182)/3</f>
        <v>100</v>
      </c>
      <c r="Q184" s="288">
        <f>(I184+P184)/2</f>
        <v>100</v>
      </c>
      <c r="R184" s="290" t="s">
        <v>31</v>
      </c>
      <c r="S184" s="529"/>
      <c r="T184" s="146"/>
      <c r="U184" s="291"/>
    </row>
    <row r="185" spans="1:21" ht="44.25" customHeight="1" x14ac:dyDescent="0.35">
      <c r="A185" s="515"/>
      <c r="B185" s="520"/>
      <c r="C185" s="342" t="s">
        <v>13</v>
      </c>
      <c r="D185" s="150" t="s">
        <v>91</v>
      </c>
      <c r="E185" s="152"/>
      <c r="F185" s="152"/>
      <c r="G185" s="152"/>
      <c r="H185" s="153"/>
      <c r="I185" s="153"/>
      <c r="J185" s="342" t="s">
        <v>13</v>
      </c>
      <c r="K185" s="150" t="s">
        <v>91</v>
      </c>
      <c r="L185" s="155"/>
      <c r="M185" s="161"/>
      <c r="N185" s="161"/>
      <c r="O185" s="153"/>
      <c r="P185" s="156"/>
      <c r="Q185" s="157"/>
      <c r="R185" s="298"/>
      <c r="S185" s="529"/>
    </row>
    <row r="186" spans="1:21" ht="69.75" x14ac:dyDescent="0.35">
      <c r="A186" s="515"/>
      <c r="B186" s="520"/>
      <c r="C186" s="152" t="s">
        <v>14</v>
      </c>
      <c r="D186" s="148" t="s">
        <v>89</v>
      </c>
      <c r="E186" s="152" t="s">
        <v>25</v>
      </c>
      <c r="F186" s="152">
        <v>95</v>
      </c>
      <c r="G186" s="152">
        <v>94.4</v>
      </c>
      <c r="H186" s="158">
        <v>100</v>
      </c>
      <c r="I186" s="155"/>
      <c r="J186" s="162" t="s">
        <v>14</v>
      </c>
      <c r="K186" s="159" t="s">
        <v>360</v>
      </c>
      <c r="L186" s="155" t="s">
        <v>38</v>
      </c>
      <c r="M186" s="155">
        <v>215</v>
      </c>
      <c r="N186" s="155">
        <v>216</v>
      </c>
      <c r="O186" s="158">
        <f>IF(N186/M186*100&gt;110,110,N186/M186*100)</f>
        <v>100.46511627906978</v>
      </c>
      <c r="P186" s="156"/>
      <c r="Q186" s="157"/>
      <c r="R186" s="297"/>
      <c r="S186" s="529"/>
    </row>
    <row r="187" spans="1:21" ht="69.75" x14ac:dyDescent="0.35">
      <c r="A187" s="515"/>
      <c r="B187" s="520"/>
      <c r="C187" s="152" t="s">
        <v>15</v>
      </c>
      <c r="D187" s="148" t="s">
        <v>92</v>
      </c>
      <c r="E187" s="152" t="s">
        <v>93</v>
      </c>
      <c r="F187" s="152">
        <v>35</v>
      </c>
      <c r="G187" s="152">
        <v>28.9</v>
      </c>
      <c r="H187" s="158">
        <v>100</v>
      </c>
      <c r="I187" s="155"/>
      <c r="J187" s="162" t="s">
        <v>15</v>
      </c>
      <c r="K187" s="159" t="s">
        <v>560</v>
      </c>
      <c r="L187" s="155" t="s">
        <v>38</v>
      </c>
      <c r="M187" s="155">
        <v>1</v>
      </c>
      <c r="N187" s="155">
        <v>1</v>
      </c>
      <c r="O187" s="158">
        <f>IF(N187/M187*100&gt;110,110,N187/M187*100)</f>
        <v>100</v>
      </c>
      <c r="P187" s="156"/>
      <c r="Q187" s="157"/>
      <c r="R187" s="297"/>
      <c r="S187" s="529"/>
    </row>
    <row r="188" spans="1:21" x14ac:dyDescent="0.35">
      <c r="A188" s="515"/>
      <c r="B188" s="520"/>
      <c r="C188" s="152"/>
      <c r="D188" s="148"/>
      <c r="E188" s="152"/>
      <c r="F188" s="152"/>
      <c r="G188" s="152"/>
      <c r="H188" s="158"/>
      <c r="I188" s="155"/>
      <c r="J188" s="162" t="s">
        <v>39</v>
      </c>
      <c r="K188" s="159" t="s">
        <v>348</v>
      </c>
      <c r="L188" s="155" t="s">
        <v>38</v>
      </c>
      <c r="M188" s="155">
        <v>6</v>
      </c>
      <c r="N188" s="155">
        <v>6</v>
      </c>
      <c r="O188" s="158">
        <f>IF(N188/M188*100&gt;110,110,N188/M188*100)</f>
        <v>100</v>
      </c>
      <c r="P188" s="156"/>
      <c r="Q188" s="157"/>
      <c r="R188" s="297"/>
      <c r="S188" s="529"/>
    </row>
    <row r="189" spans="1:21" s="174" customFormat="1" ht="54.75" customHeight="1" x14ac:dyDescent="0.35">
      <c r="A189" s="517"/>
      <c r="B189" s="521"/>
      <c r="C189" s="283"/>
      <c r="D189" s="284" t="s">
        <v>6</v>
      </c>
      <c r="E189" s="285"/>
      <c r="F189" s="286"/>
      <c r="G189" s="287"/>
      <c r="H189" s="288"/>
      <c r="I189" s="288">
        <f>(H186+H187)/2</f>
        <v>100</v>
      </c>
      <c r="J189" s="285"/>
      <c r="K189" s="284" t="s">
        <v>6</v>
      </c>
      <c r="L189" s="285"/>
      <c r="M189" s="289"/>
      <c r="N189" s="289"/>
      <c r="O189" s="288"/>
      <c r="P189" s="288">
        <f>(O188+O186+O187)/3</f>
        <v>100.15503875968993</v>
      </c>
      <c r="Q189" s="288">
        <f>(I189+P189)/2</f>
        <v>100.07751937984497</v>
      </c>
      <c r="R189" s="290" t="s">
        <v>31</v>
      </c>
      <c r="S189" s="529"/>
      <c r="T189" s="146"/>
      <c r="U189" s="291"/>
    </row>
    <row r="190" spans="1:21" ht="67.5" customHeight="1" x14ac:dyDescent="0.35">
      <c r="A190" s="513">
        <v>17</v>
      </c>
      <c r="B190" s="519" t="s">
        <v>109</v>
      </c>
      <c r="C190" s="342" t="s">
        <v>12</v>
      </c>
      <c r="D190" s="150" t="s">
        <v>88</v>
      </c>
      <c r="E190" s="342"/>
      <c r="F190" s="342"/>
      <c r="G190" s="342"/>
      <c r="H190" s="153"/>
      <c r="I190" s="153"/>
      <c r="J190" s="154" t="s">
        <v>12</v>
      </c>
      <c r="K190" s="150" t="s">
        <v>88</v>
      </c>
      <c r="L190" s="155"/>
      <c r="M190" s="155"/>
      <c r="N190" s="155"/>
      <c r="O190" s="153"/>
      <c r="P190" s="156"/>
      <c r="Q190" s="157"/>
      <c r="R190" s="298"/>
      <c r="S190" s="529" t="s">
        <v>424</v>
      </c>
    </row>
    <row r="191" spans="1:21" ht="78.75" customHeight="1" x14ac:dyDescent="0.35">
      <c r="A191" s="515"/>
      <c r="B191" s="520"/>
      <c r="C191" s="152" t="s">
        <v>7</v>
      </c>
      <c r="D191" s="148" t="s">
        <v>89</v>
      </c>
      <c r="E191" s="152" t="s">
        <v>25</v>
      </c>
      <c r="F191" s="152">
        <v>95</v>
      </c>
      <c r="G191" s="152">
        <v>98.5</v>
      </c>
      <c r="H191" s="158">
        <v>100</v>
      </c>
      <c r="I191" s="155"/>
      <c r="J191" s="155" t="s">
        <v>7</v>
      </c>
      <c r="K191" s="159" t="s">
        <v>351</v>
      </c>
      <c r="L191" s="155" t="s">
        <v>38</v>
      </c>
      <c r="M191" s="155">
        <v>102</v>
      </c>
      <c r="N191" s="155">
        <v>102</v>
      </c>
      <c r="O191" s="158">
        <f>IF(N191/M191*100&gt;110,110,N191/M191*100)</f>
        <v>100</v>
      </c>
      <c r="P191" s="156"/>
      <c r="Q191" s="157"/>
      <c r="R191" s="297"/>
      <c r="S191" s="529"/>
    </row>
    <row r="192" spans="1:21" ht="78.75" customHeight="1" x14ac:dyDescent="0.35">
      <c r="A192" s="515"/>
      <c r="B192" s="520"/>
      <c r="C192" s="152"/>
      <c r="D192" s="148"/>
      <c r="E192" s="152"/>
      <c r="F192" s="152"/>
      <c r="G192" s="152"/>
      <c r="H192" s="158"/>
      <c r="I192" s="155"/>
      <c r="J192" s="155" t="s">
        <v>8</v>
      </c>
      <c r="K192" s="159" t="s">
        <v>346</v>
      </c>
      <c r="L192" s="155" t="s">
        <v>38</v>
      </c>
      <c r="M192" s="155">
        <v>281</v>
      </c>
      <c r="N192" s="155">
        <v>282</v>
      </c>
      <c r="O192" s="158">
        <f>IF(N192/M192*100&gt;110,110,N192/M192*100)</f>
        <v>100.35587188612101</v>
      </c>
      <c r="P192" s="156"/>
      <c r="Q192" s="157"/>
      <c r="R192" s="297"/>
      <c r="S192" s="529"/>
    </row>
    <row r="193" spans="1:21" ht="66.75" customHeight="1" x14ac:dyDescent="0.35">
      <c r="A193" s="515"/>
      <c r="B193" s="520"/>
      <c r="C193" s="152"/>
      <c r="D193" s="148"/>
      <c r="E193" s="152"/>
      <c r="F193" s="152"/>
      <c r="G193" s="152"/>
      <c r="H193" s="158"/>
      <c r="I193" s="155"/>
      <c r="J193" s="155" t="s">
        <v>9</v>
      </c>
      <c r="K193" s="159" t="s">
        <v>350</v>
      </c>
      <c r="L193" s="155" t="s">
        <v>38</v>
      </c>
      <c r="M193" s="155">
        <v>57</v>
      </c>
      <c r="N193" s="155">
        <v>56</v>
      </c>
      <c r="O193" s="158">
        <f>IF(N193/M193*100&gt;110,110,N193/M193*100)</f>
        <v>98.245614035087712</v>
      </c>
      <c r="P193" s="156"/>
      <c r="Q193" s="157"/>
      <c r="R193" s="297"/>
      <c r="S193" s="529"/>
    </row>
    <row r="194" spans="1:21" s="174" customFormat="1" ht="54.75" customHeight="1" x14ac:dyDescent="0.35">
      <c r="A194" s="515"/>
      <c r="B194" s="520"/>
      <c r="C194" s="283"/>
      <c r="D194" s="284" t="s">
        <v>6</v>
      </c>
      <c r="E194" s="285"/>
      <c r="F194" s="286"/>
      <c r="G194" s="287"/>
      <c r="H194" s="288"/>
      <c r="I194" s="288">
        <f>H191</f>
        <v>100</v>
      </c>
      <c r="J194" s="285"/>
      <c r="K194" s="284" t="s">
        <v>6</v>
      </c>
      <c r="L194" s="285"/>
      <c r="M194" s="289"/>
      <c r="N194" s="289"/>
      <c r="O194" s="288"/>
      <c r="P194" s="288">
        <f>(O193+O191+O192)/3</f>
        <v>99.533828640402916</v>
      </c>
      <c r="Q194" s="288">
        <f>(I194+P194)/2</f>
        <v>99.766914320201465</v>
      </c>
      <c r="R194" s="290" t="s">
        <v>424</v>
      </c>
      <c r="S194" s="529"/>
      <c r="T194" s="146"/>
      <c r="U194" s="291"/>
    </row>
    <row r="195" spans="1:21" ht="51" customHeight="1" x14ac:dyDescent="0.35">
      <c r="A195" s="515"/>
      <c r="B195" s="520"/>
      <c r="C195" s="342" t="s">
        <v>13</v>
      </c>
      <c r="D195" s="150" t="s">
        <v>91</v>
      </c>
      <c r="E195" s="152"/>
      <c r="F195" s="152"/>
      <c r="G195" s="152"/>
      <c r="H195" s="153"/>
      <c r="I195" s="153"/>
      <c r="J195" s="342" t="s">
        <v>13</v>
      </c>
      <c r="K195" s="150" t="s">
        <v>91</v>
      </c>
      <c r="L195" s="155"/>
      <c r="M195" s="161"/>
      <c r="N195" s="161"/>
      <c r="O195" s="153"/>
      <c r="P195" s="156"/>
      <c r="Q195" s="157"/>
      <c r="R195" s="298"/>
      <c r="S195" s="529"/>
    </row>
    <row r="196" spans="1:21" ht="69.75" x14ac:dyDescent="0.35">
      <c r="A196" s="515"/>
      <c r="B196" s="520"/>
      <c r="C196" s="152" t="s">
        <v>14</v>
      </c>
      <c r="D196" s="148" t="s">
        <v>89</v>
      </c>
      <c r="E196" s="152" t="s">
        <v>25</v>
      </c>
      <c r="F196" s="152">
        <v>95</v>
      </c>
      <c r="G196" s="152">
        <v>98.5</v>
      </c>
      <c r="H196" s="158">
        <v>100</v>
      </c>
      <c r="I196" s="155"/>
      <c r="J196" s="162" t="s">
        <v>14</v>
      </c>
      <c r="K196" s="159" t="s">
        <v>355</v>
      </c>
      <c r="L196" s="155" t="s">
        <v>38</v>
      </c>
      <c r="M196" s="155">
        <v>429</v>
      </c>
      <c r="N196" s="155">
        <v>429</v>
      </c>
      <c r="O196" s="158">
        <f>IF(N196/M196*100&gt;110,110,N196/M196*100)</f>
        <v>100</v>
      </c>
      <c r="P196" s="156"/>
      <c r="Q196" s="157"/>
      <c r="R196" s="297"/>
      <c r="S196" s="529"/>
    </row>
    <row r="197" spans="1:21" ht="69.75" x14ac:dyDescent="0.35">
      <c r="A197" s="515"/>
      <c r="B197" s="520"/>
      <c r="C197" s="152" t="s">
        <v>15</v>
      </c>
      <c r="D197" s="148" t="s">
        <v>92</v>
      </c>
      <c r="E197" s="152" t="s">
        <v>93</v>
      </c>
      <c r="F197" s="152">
        <v>35</v>
      </c>
      <c r="G197" s="152">
        <v>34.1</v>
      </c>
      <c r="H197" s="158">
        <v>100</v>
      </c>
      <c r="I197" s="155"/>
      <c r="J197" s="162" t="s">
        <v>15</v>
      </c>
      <c r="K197" s="159" t="s">
        <v>560</v>
      </c>
      <c r="L197" s="155" t="s">
        <v>38</v>
      </c>
      <c r="M197" s="155">
        <v>1</v>
      </c>
      <c r="N197" s="155">
        <v>1</v>
      </c>
      <c r="O197" s="158">
        <f>IF(N197/M197*100&gt;110,110,N197/M197*100)</f>
        <v>100</v>
      </c>
      <c r="P197" s="156"/>
      <c r="Q197" s="157"/>
      <c r="R197" s="297"/>
      <c r="S197" s="529"/>
    </row>
    <row r="198" spans="1:21" x14ac:dyDescent="0.35">
      <c r="A198" s="515"/>
      <c r="B198" s="520"/>
      <c r="C198" s="152"/>
      <c r="D198" s="148"/>
      <c r="E198" s="152"/>
      <c r="F198" s="152"/>
      <c r="G198" s="152"/>
      <c r="H198" s="158"/>
      <c r="I198" s="155"/>
      <c r="J198" s="162" t="s">
        <v>39</v>
      </c>
      <c r="K198" s="159" t="s">
        <v>348</v>
      </c>
      <c r="L198" s="155" t="s">
        <v>38</v>
      </c>
      <c r="M198" s="155">
        <v>10</v>
      </c>
      <c r="N198" s="155">
        <v>10</v>
      </c>
      <c r="O198" s="158">
        <f>IF(N198/M198*100&gt;110,110,N198/M198*100)</f>
        <v>100</v>
      </c>
      <c r="P198" s="156"/>
      <c r="Q198" s="157"/>
      <c r="R198" s="297"/>
      <c r="S198" s="529"/>
    </row>
    <row r="199" spans="1:21" s="174" customFormat="1" ht="54.75" customHeight="1" x14ac:dyDescent="0.35">
      <c r="A199" s="517"/>
      <c r="B199" s="521"/>
      <c r="C199" s="283"/>
      <c r="D199" s="284" t="s">
        <v>6</v>
      </c>
      <c r="E199" s="285"/>
      <c r="F199" s="286"/>
      <c r="G199" s="287"/>
      <c r="H199" s="288"/>
      <c r="I199" s="288">
        <f>(H196+H197)/2</f>
        <v>100</v>
      </c>
      <c r="J199" s="285"/>
      <c r="K199" s="284" t="s">
        <v>6</v>
      </c>
      <c r="L199" s="285"/>
      <c r="M199" s="289"/>
      <c r="N199" s="289"/>
      <c r="O199" s="288"/>
      <c r="P199" s="288">
        <f>(O198+O196+O197)/3</f>
        <v>100</v>
      </c>
      <c r="Q199" s="288">
        <f>(I199+P199)/2</f>
        <v>100</v>
      </c>
      <c r="R199" s="310" t="s">
        <v>31</v>
      </c>
      <c r="S199" s="529"/>
      <c r="T199" s="146"/>
      <c r="U199" s="291"/>
    </row>
    <row r="200" spans="1:21" ht="87.75" customHeight="1" x14ac:dyDescent="0.35">
      <c r="A200" s="513">
        <v>18</v>
      </c>
      <c r="B200" s="519" t="s">
        <v>581</v>
      </c>
      <c r="C200" s="342" t="s">
        <v>12</v>
      </c>
      <c r="D200" s="150" t="s">
        <v>88</v>
      </c>
      <c r="E200" s="342"/>
      <c r="F200" s="342"/>
      <c r="G200" s="342"/>
      <c r="H200" s="153"/>
      <c r="I200" s="153"/>
      <c r="J200" s="154" t="s">
        <v>12</v>
      </c>
      <c r="K200" s="150" t="s">
        <v>88</v>
      </c>
      <c r="L200" s="155"/>
      <c r="M200" s="155"/>
      <c r="N200" s="155"/>
      <c r="O200" s="153"/>
      <c r="P200" s="156"/>
      <c r="Q200" s="157"/>
      <c r="R200" s="298"/>
      <c r="S200" s="529" t="s">
        <v>424</v>
      </c>
    </row>
    <row r="201" spans="1:21" ht="75.75" customHeight="1" x14ac:dyDescent="0.35">
      <c r="A201" s="515"/>
      <c r="B201" s="520"/>
      <c r="C201" s="152" t="s">
        <v>7</v>
      </c>
      <c r="D201" s="148" t="s">
        <v>89</v>
      </c>
      <c r="E201" s="152" t="s">
        <v>25</v>
      </c>
      <c r="F201" s="152">
        <v>95</v>
      </c>
      <c r="G201" s="152">
        <v>95</v>
      </c>
      <c r="H201" s="158">
        <v>100</v>
      </c>
      <c r="I201" s="155"/>
      <c r="J201" s="155" t="s">
        <v>7</v>
      </c>
      <c r="K201" s="159" t="s">
        <v>351</v>
      </c>
      <c r="L201" s="155" t="s">
        <v>38</v>
      </c>
      <c r="M201" s="155">
        <v>82</v>
      </c>
      <c r="N201" s="155">
        <v>78</v>
      </c>
      <c r="O201" s="158">
        <f>IF(N201/M201*100&gt;110,110,N201/M201*100)</f>
        <v>95.121951219512198</v>
      </c>
      <c r="P201" s="156"/>
      <c r="Q201" s="157"/>
      <c r="R201" s="297"/>
      <c r="S201" s="529"/>
    </row>
    <row r="202" spans="1:21" ht="75.75" customHeight="1" x14ac:dyDescent="0.35">
      <c r="A202" s="515"/>
      <c r="B202" s="520"/>
      <c r="C202" s="152"/>
      <c r="D202" s="148"/>
      <c r="E202" s="152"/>
      <c r="F202" s="152"/>
      <c r="G202" s="152"/>
      <c r="H202" s="158"/>
      <c r="I202" s="155"/>
      <c r="J202" s="155" t="s">
        <v>8</v>
      </c>
      <c r="K202" s="159" t="s">
        <v>346</v>
      </c>
      <c r="L202" s="155" t="s">
        <v>38</v>
      </c>
      <c r="M202" s="155">
        <v>170</v>
      </c>
      <c r="N202" s="155">
        <v>176</v>
      </c>
      <c r="O202" s="158">
        <f>IF(N202/M202*100&gt;110,110,N202/M202*100)</f>
        <v>103.5294117647059</v>
      </c>
      <c r="P202" s="156"/>
      <c r="Q202" s="157"/>
      <c r="R202" s="297"/>
      <c r="S202" s="529"/>
    </row>
    <row r="203" spans="1:21" ht="48" customHeight="1" x14ac:dyDescent="0.35">
      <c r="A203" s="515"/>
      <c r="B203" s="520"/>
      <c r="C203" s="152"/>
      <c r="D203" s="148"/>
      <c r="E203" s="152"/>
      <c r="F203" s="152"/>
      <c r="G203" s="152"/>
      <c r="H203" s="158"/>
      <c r="I203" s="155"/>
      <c r="J203" s="155" t="s">
        <v>9</v>
      </c>
      <c r="K203" s="159" t="s">
        <v>356</v>
      </c>
      <c r="L203" s="155" t="s">
        <v>38</v>
      </c>
      <c r="M203" s="155">
        <v>24</v>
      </c>
      <c r="N203" s="155">
        <v>24</v>
      </c>
      <c r="O203" s="158">
        <f>IF(N203/M203*100&gt;110,110,N203/M203*100)</f>
        <v>100</v>
      </c>
      <c r="P203" s="156"/>
      <c r="Q203" s="157"/>
      <c r="R203" s="297"/>
      <c r="S203" s="529"/>
    </row>
    <row r="204" spans="1:21" s="174" customFormat="1" ht="54.75" customHeight="1" x14ac:dyDescent="0.35">
      <c r="A204" s="515"/>
      <c r="B204" s="520"/>
      <c r="C204" s="283"/>
      <c r="D204" s="284" t="s">
        <v>6</v>
      </c>
      <c r="E204" s="285"/>
      <c r="F204" s="286"/>
      <c r="G204" s="287"/>
      <c r="H204" s="288"/>
      <c r="I204" s="288">
        <f>H201</f>
        <v>100</v>
      </c>
      <c r="J204" s="285"/>
      <c r="K204" s="284" t="s">
        <v>6</v>
      </c>
      <c r="L204" s="285"/>
      <c r="M204" s="289"/>
      <c r="N204" s="289"/>
      <c r="O204" s="288"/>
      <c r="P204" s="288">
        <f>(O203+O201+O202)/3</f>
        <v>99.550454328072703</v>
      </c>
      <c r="Q204" s="288">
        <f>(I204+P204)/2</f>
        <v>99.775227164036352</v>
      </c>
      <c r="R204" s="290" t="s">
        <v>424</v>
      </c>
      <c r="S204" s="529"/>
      <c r="T204" s="146"/>
      <c r="U204" s="291"/>
    </row>
    <row r="205" spans="1:21" ht="42" customHeight="1" x14ac:dyDescent="0.35">
      <c r="A205" s="515"/>
      <c r="B205" s="520"/>
      <c r="C205" s="342" t="s">
        <v>13</v>
      </c>
      <c r="D205" s="150" t="s">
        <v>91</v>
      </c>
      <c r="E205" s="152"/>
      <c r="F205" s="152"/>
      <c r="G205" s="152"/>
      <c r="H205" s="153"/>
      <c r="I205" s="153"/>
      <c r="J205" s="342" t="s">
        <v>13</v>
      </c>
      <c r="K205" s="150" t="s">
        <v>91</v>
      </c>
      <c r="L205" s="155"/>
      <c r="M205" s="161"/>
      <c r="N205" s="161"/>
      <c r="O205" s="153"/>
      <c r="P205" s="156"/>
      <c r="Q205" s="157"/>
      <c r="R205" s="298"/>
      <c r="S205" s="529"/>
    </row>
    <row r="206" spans="1:21" ht="69.75" x14ac:dyDescent="0.35">
      <c r="A206" s="515"/>
      <c r="B206" s="520"/>
      <c r="C206" s="152" t="s">
        <v>14</v>
      </c>
      <c r="D206" s="148" t="s">
        <v>89</v>
      </c>
      <c r="E206" s="152" t="s">
        <v>25</v>
      </c>
      <c r="F206" s="152">
        <v>95</v>
      </c>
      <c r="G206" s="152">
        <v>99</v>
      </c>
      <c r="H206" s="158">
        <v>100</v>
      </c>
      <c r="I206" s="155"/>
      <c r="J206" s="162" t="s">
        <v>14</v>
      </c>
      <c r="K206" s="159" t="s">
        <v>355</v>
      </c>
      <c r="L206" s="155" t="s">
        <v>38</v>
      </c>
      <c r="M206" s="155">
        <v>273</v>
      </c>
      <c r="N206" s="155">
        <v>275</v>
      </c>
      <c r="O206" s="158">
        <f>IF(N206/M206*100&gt;110,110,N206/M206*100)</f>
        <v>100.73260073260073</v>
      </c>
      <c r="P206" s="156"/>
      <c r="Q206" s="157"/>
      <c r="R206" s="297"/>
      <c r="S206" s="529"/>
    </row>
    <row r="207" spans="1:21" ht="69.75" x14ac:dyDescent="0.35">
      <c r="A207" s="515"/>
      <c r="B207" s="520"/>
      <c r="C207" s="152" t="s">
        <v>15</v>
      </c>
      <c r="D207" s="148" t="s">
        <v>92</v>
      </c>
      <c r="E207" s="152" t="s">
        <v>93</v>
      </c>
      <c r="F207" s="152">
        <v>35</v>
      </c>
      <c r="G207" s="152">
        <v>34.9</v>
      </c>
      <c r="H207" s="158">
        <v>100</v>
      </c>
      <c r="I207" s="155"/>
      <c r="J207" s="162" t="s">
        <v>15</v>
      </c>
      <c r="K207" s="159" t="s">
        <v>560</v>
      </c>
      <c r="L207" s="155" t="s">
        <v>38</v>
      </c>
      <c r="M207" s="155">
        <v>2</v>
      </c>
      <c r="N207" s="155">
        <v>2</v>
      </c>
      <c r="O207" s="158">
        <f>IF(N207/M207*100&gt;110,110,N207/M207*100)</f>
        <v>100</v>
      </c>
      <c r="P207" s="156"/>
      <c r="Q207" s="157"/>
      <c r="R207" s="297"/>
      <c r="S207" s="529"/>
    </row>
    <row r="208" spans="1:21" x14ac:dyDescent="0.35">
      <c r="A208" s="515"/>
      <c r="B208" s="520"/>
      <c r="C208" s="152"/>
      <c r="D208" s="148"/>
      <c r="E208" s="152"/>
      <c r="F208" s="152"/>
      <c r="G208" s="152"/>
      <c r="H208" s="158"/>
      <c r="I208" s="155"/>
      <c r="J208" s="162" t="s">
        <v>39</v>
      </c>
      <c r="K208" s="159" t="s">
        <v>348</v>
      </c>
      <c r="L208" s="155" t="s">
        <v>38</v>
      </c>
      <c r="M208" s="155">
        <v>1</v>
      </c>
      <c r="N208" s="155">
        <v>1</v>
      </c>
      <c r="O208" s="158">
        <f>IF(N208/M208*100&gt;110,110,N208/M208*100)</f>
        <v>100</v>
      </c>
      <c r="P208" s="156"/>
      <c r="Q208" s="157"/>
      <c r="R208" s="297"/>
      <c r="S208" s="529"/>
    </row>
    <row r="209" spans="1:21" s="174" customFormat="1" ht="54.75" customHeight="1" x14ac:dyDescent="0.35">
      <c r="A209" s="517"/>
      <c r="B209" s="521"/>
      <c r="C209" s="283"/>
      <c r="D209" s="284" t="s">
        <v>6</v>
      </c>
      <c r="E209" s="285"/>
      <c r="F209" s="286"/>
      <c r="G209" s="287"/>
      <c r="H209" s="288"/>
      <c r="I209" s="288">
        <f>(H206+H207)/2</f>
        <v>100</v>
      </c>
      <c r="J209" s="285"/>
      <c r="K209" s="284" t="s">
        <v>6</v>
      </c>
      <c r="L209" s="285"/>
      <c r="M209" s="289"/>
      <c r="N209" s="289"/>
      <c r="O209" s="288"/>
      <c r="P209" s="288">
        <f>(O208+O206+O207)/3</f>
        <v>100.24420024420026</v>
      </c>
      <c r="Q209" s="288">
        <f>(I209+P209)/2</f>
        <v>100.12210012210014</v>
      </c>
      <c r="R209" s="310" t="s">
        <v>31</v>
      </c>
      <c r="S209" s="529"/>
      <c r="T209" s="146"/>
      <c r="U209" s="291"/>
    </row>
    <row r="210" spans="1:21" ht="86.25" customHeight="1" x14ac:dyDescent="0.35">
      <c r="A210" s="513">
        <v>19</v>
      </c>
      <c r="B210" s="519" t="s">
        <v>110</v>
      </c>
      <c r="C210" s="342" t="s">
        <v>12</v>
      </c>
      <c r="D210" s="150" t="s">
        <v>88</v>
      </c>
      <c r="E210" s="342"/>
      <c r="F210" s="342"/>
      <c r="G210" s="342"/>
      <c r="H210" s="153"/>
      <c r="I210" s="153"/>
      <c r="J210" s="154" t="s">
        <v>12</v>
      </c>
      <c r="K210" s="150" t="s">
        <v>88</v>
      </c>
      <c r="L210" s="155"/>
      <c r="M210" s="155"/>
      <c r="N210" s="155"/>
      <c r="O210" s="153"/>
      <c r="P210" s="156"/>
      <c r="Q210" s="157"/>
      <c r="R210" s="296"/>
      <c r="S210" s="529" t="s">
        <v>31</v>
      </c>
    </row>
    <row r="211" spans="1:21" ht="69.75" x14ac:dyDescent="0.35">
      <c r="A211" s="515"/>
      <c r="B211" s="520"/>
      <c r="C211" s="152" t="s">
        <v>7</v>
      </c>
      <c r="D211" s="148" t="s">
        <v>89</v>
      </c>
      <c r="E211" s="152" t="s">
        <v>25</v>
      </c>
      <c r="F211" s="152">
        <v>95</v>
      </c>
      <c r="G211" s="152">
        <v>92.19</v>
      </c>
      <c r="H211" s="158">
        <v>100</v>
      </c>
      <c r="I211" s="155"/>
      <c r="J211" s="155" t="s">
        <v>7</v>
      </c>
      <c r="K211" s="159" t="s">
        <v>351</v>
      </c>
      <c r="L211" s="155" t="s">
        <v>38</v>
      </c>
      <c r="M211" s="155">
        <v>60</v>
      </c>
      <c r="N211" s="155">
        <v>60</v>
      </c>
      <c r="O211" s="158">
        <f>IF(N211/M211*100&gt;110,110,N211/M211*100)</f>
        <v>100</v>
      </c>
      <c r="P211" s="156"/>
      <c r="Q211" s="157"/>
      <c r="R211" s="297"/>
      <c r="S211" s="529"/>
    </row>
    <row r="212" spans="1:21" x14ac:dyDescent="0.35">
      <c r="A212" s="515"/>
      <c r="B212" s="520"/>
      <c r="C212" s="152"/>
      <c r="D212" s="148"/>
      <c r="E212" s="152"/>
      <c r="F212" s="152"/>
      <c r="G212" s="152"/>
      <c r="H212" s="158"/>
      <c r="I212" s="155"/>
      <c r="J212" s="155" t="s">
        <v>8</v>
      </c>
      <c r="K212" s="159" t="s">
        <v>356</v>
      </c>
      <c r="L212" s="155" t="s">
        <v>38</v>
      </c>
      <c r="M212" s="155">
        <v>5</v>
      </c>
      <c r="N212" s="155">
        <v>5</v>
      </c>
      <c r="O212" s="158">
        <f>IF(N212/M212*100&gt;110,110,N212/M212*100)</f>
        <v>100</v>
      </c>
      <c r="P212" s="156"/>
      <c r="Q212" s="157"/>
      <c r="R212" s="297"/>
      <c r="S212" s="529"/>
    </row>
    <row r="213" spans="1:21" ht="69.75" x14ac:dyDescent="0.35">
      <c r="A213" s="515"/>
      <c r="B213" s="520"/>
      <c r="C213" s="152"/>
      <c r="D213" s="148"/>
      <c r="E213" s="152"/>
      <c r="F213" s="152"/>
      <c r="G213" s="152"/>
      <c r="H213" s="158"/>
      <c r="I213" s="155"/>
      <c r="J213" s="155" t="s">
        <v>9</v>
      </c>
      <c r="K213" s="159" t="s">
        <v>346</v>
      </c>
      <c r="L213" s="155" t="s">
        <v>38</v>
      </c>
      <c r="M213" s="155">
        <v>226</v>
      </c>
      <c r="N213" s="155">
        <v>226</v>
      </c>
      <c r="O213" s="158">
        <f>IF(N213/M213*100&gt;110,110,N213/M213*100)</f>
        <v>100</v>
      </c>
      <c r="P213" s="156"/>
      <c r="Q213" s="157"/>
      <c r="R213" s="297"/>
      <c r="S213" s="529"/>
    </row>
    <row r="214" spans="1:21" s="174" customFormat="1" ht="39.75" customHeight="1" x14ac:dyDescent="0.35">
      <c r="A214" s="515"/>
      <c r="B214" s="520"/>
      <c r="C214" s="283"/>
      <c r="D214" s="284" t="s">
        <v>6</v>
      </c>
      <c r="E214" s="285"/>
      <c r="F214" s="286"/>
      <c r="G214" s="287"/>
      <c r="H214" s="288"/>
      <c r="I214" s="288">
        <f>H211</f>
        <v>100</v>
      </c>
      <c r="J214" s="285"/>
      <c r="K214" s="284" t="s">
        <v>6</v>
      </c>
      <c r="L214" s="285"/>
      <c r="M214" s="289"/>
      <c r="N214" s="289"/>
      <c r="O214" s="288"/>
      <c r="P214" s="288">
        <f>(O213+O211)/2</f>
        <v>100</v>
      </c>
      <c r="Q214" s="288">
        <f>(I214+P214)/2</f>
        <v>100</v>
      </c>
      <c r="R214" s="310" t="s">
        <v>31</v>
      </c>
      <c r="S214" s="529"/>
      <c r="T214" s="146"/>
      <c r="U214" s="291"/>
    </row>
    <row r="215" spans="1:21" ht="44.25" customHeight="1" x14ac:dyDescent="0.35">
      <c r="A215" s="515"/>
      <c r="B215" s="520"/>
      <c r="C215" s="342" t="s">
        <v>13</v>
      </c>
      <c r="D215" s="150" t="s">
        <v>91</v>
      </c>
      <c r="E215" s="152"/>
      <c r="F215" s="152"/>
      <c r="G215" s="152"/>
      <c r="H215" s="153"/>
      <c r="I215" s="153"/>
      <c r="J215" s="342" t="s">
        <v>13</v>
      </c>
      <c r="K215" s="150" t="s">
        <v>91</v>
      </c>
      <c r="L215" s="155"/>
      <c r="M215" s="161"/>
      <c r="N215" s="161"/>
      <c r="O215" s="153"/>
      <c r="P215" s="156"/>
      <c r="Q215" s="157"/>
      <c r="R215" s="296"/>
      <c r="S215" s="529"/>
    </row>
    <row r="216" spans="1:21" ht="69.75" x14ac:dyDescent="0.35">
      <c r="A216" s="515"/>
      <c r="B216" s="520"/>
      <c r="C216" s="152" t="s">
        <v>14</v>
      </c>
      <c r="D216" s="148" t="s">
        <v>89</v>
      </c>
      <c r="E216" s="152" t="s">
        <v>25</v>
      </c>
      <c r="F216" s="152">
        <v>95</v>
      </c>
      <c r="G216" s="152">
        <v>94.79</v>
      </c>
      <c r="H216" s="158">
        <v>100</v>
      </c>
      <c r="I216" s="155"/>
      <c r="J216" s="162" t="s">
        <v>14</v>
      </c>
      <c r="K216" s="159" t="s">
        <v>360</v>
      </c>
      <c r="L216" s="155" t="s">
        <v>38</v>
      </c>
      <c r="M216" s="155">
        <v>291</v>
      </c>
      <c r="N216" s="155">
        <v>291</v>
      </c>
      <c r="O216" s="158">
        <f>IF(N216/M216*100&gt;110,110,N216/M216*100)</f>
        <v>100</v>
      </c>
      <c r="P216" s="156"/>
      <c r="Q216" s="157"/>
      <c r="R216" s="297"/>
      <c r="S216" s="529"/>
    </row>
    <row r="217" spans="1:21" ht="69.75" x14ac:dyDescent="0.35">
      <c r="A217" s="515"/>
      <c r="B217" s="520"/>
      <c r="C217" s="152" t="s">
        <v>15</v>
      </c>
      <c r="D217" s="148" t="s">
        <v>92</v>
      </c>
      <c r="E217" s="152" t="s">
        <v>93</v>
      </c>
      <c r="F217" s="152">
        <v>35</v>
      </c>
      <c r="G217" s="152">
        <v>27.2</v>
      </c>
      <c r="H217" s="158">
        <v>100</v>
      </c>
      <c r="I217" s="155"/>
      <c r="J217" s="162" t="s">
        <v>15</v>
      </c>
      <c r="K217" s="200" t="s">
        <v>560</v>
      </c>
      <c r="L217" s="155" t="s">
        <v>38</v>
      </c>
      <c r="M217" s="155"/>
      <c r="N217" s="155"/>
      <c r="O217" s="158"/>
      <c r="P217" s="156"/>
      <c r="Q217" s="157"/>
      <c r="R217" s="297"/>
      <c r="S217" s="529"/>
    </row>
    <row r="218" spans="1:21" x14ac:dyDescent="0.35">
      <c r="A218" s="515"/>
      <c r="B218" s="520"/>
      <c r="C218" s="152"/>
      <c r="D218" s="148"/>
      <c r="E218" s="152"/>
      <c r="F218" s="152"/>
      <c r="G218" s="152"/>
      <c r="H218" s="158"/>
      <c r="I218" s="155"/>
      <c r="J218" s="162" t="s">
        <v>39</v>
      </c>
      <c r="K218" s="200" t="s">
        <v>348</v>
      </c>
      <c r="L218" s="155" t="s">
        <v>38</v>
      </c>
      <c r="M218" s="155"/>
      <c r="N218" s="155"/>
      <c r="O218" s="158"/>
      <c r="P218" s="156"/>
      <c r="Q218" s="157"/>
      <c r="R218" s="297"/>
      <c r="S218" s="529"/>
    </row>
    <row r="219" spans="1:21" s="174" customFormat="1" ht="54.75" customHeight="1" x14ac:dyDescent="0.35">
      <c r="A219" s="517"/>
      <c r="B219" s="521"/>
      <c r="C219" s="283"/>
      <c r="D219" s="284" t="s">
        <v>6</v>
      </c>
      <c r="E219" s="285"/>
      <c r="F219" s="286"/>
      <c r="G219" s="287"/>
      <c r="H219" s="288"/>
      <c r="I219" s="288">
        <f>(H216+H217)/2</f>
        <v>100</v>
      </c>
      <c r="J219" s="285"/>
      <c r="K219" s="284" t="s">
        <v>6</v>
      </c>
      <c r="L219" s="285"/>
      <c r="M219" s="289"/>
      <c r="N219" s="289"/>
      <c r="O219" s="288"/>
      <c r="P219" s="288">
        <f>(O218+O216+O217)/1</f>
        <v>100</v>
      </c>
      <c r="Q219" s="288">
        <f>(I219+P219)/2</f>
        <v>100</v>
      </c>
      <c r="R219" s="310" t="s">
        <v>31</v>
      </c>
      <c r="S219" s="529"/>
      <c r="T219" s="146"/>
      <c r="U219" s="291"/>
    </row>
    <row r="220" spans="1:21" ht="77.25" customHeight="1" x14ac:dyDescent="0.35">
      <c r="A220" s="513">
        <v>20</v>
      </c>
      <c r="B220" s="519" t="s">
        <v>111</v>
      </c>
      <c r="C220" s="342" t="s">
        <v>12</v>
      </c>
      <c r="D220" s="150" t="s">
        <v>88</v>
      </c>
      <c r="E220" s="342"/>
      <c r="F220" s="342"/>
      <c r="G220" s="342"/>
      <c r="H220" s="153"/>
      <c r="I220" s="153"/>
      <c r="J220" s="154" t="s">
        <v>12</v>
      </c>
      <c r="K220" s="150" t="s">
        <v>88</v>
      </c>
      <c r="L220" s="155"/>
      <c r="M220" s="155"/>
      <c r="N220" s="155"/>
      <c r="O220" s="153"/>
      <c r="P220" s="156"/>
      <c r="Q220" s="157"/>
      <c r="R220" s="298"/>
      <c r="S220" s="529" t="s">
        <v>31</v>
      </c>
    </row>
    <row r="221" spans="1:21" ht="69.75" x14ac:dyDescent="0.35">
      <c r="A221" s="515"/>
      <c r="B221" s="520"/>
      <c r="C221" s="152" t="s">
        <v>7</v>
      </c>
      <c r="D221" s="148" t="s">
        <v>89</v>
      </c>
      <c r="E221" s="152" t="s">
        <v>25</v>
      </c>
      <c r="F221" s="152">
        <v>95</v>
      </c>
      <c r="G221" s="152">
        <v>99</v>
      </c>
      <c r="H221" s="158">
        <v>100</v>
      </c>
      <c r="I221" s="155"/>
      <c r="J221" s="155" t="s">
        <v>7</v>
      </c>
      <c r="K221" s="159" t="s">
        <v>351</v>
      </c>
      <c r="L221" s="155" t="s">
        <v>38</v>
      </c>
      <c r="M221" s="155">
        <v>95</v>
      </c>
      <c r="N221" s="155">
        <v>95</v>
      </c>
      <c r="O221" s="158">
        <f>IF(N221/M221*100&gt;110,110,N221/M221*100)</f>
        <v>100</v>
      </c>
      <c r="P221" s="156"/>
      <c r="Q221" s="157"/>
      <c r="R221" s="297"/>
      <c r="S221" s="529"/>
    </row>
    <row r="222" spans="1:21" ht="69.75" x14ac:dyDescent="0.35">
      <c r="A222" s="515"/>
      <c r="B222" s="520"/>
      <c r="C222" s="152"/>
      <c r="D222" s="148"/>
      <c r="E222" s="152"/>
      <c r="F222" s="152"/>
      <c r="G222" s="152"/>
      <c r="H222" s="158"/>
      <c r="I222" s="155"/>
      <c r="J222" s="155" t="s">
        <v>8</v>
      </c>
      <c r="K222" s="159" t="s">
        <v>346</v>
      </c>
      <c r="L222" s="155" t="s">
        <v>38</v>
      </c>
      <c r="M222" s="155">
        <v>283</v>
      </c>
      <c r="N222" s="155">
        <v>283</v>
      </c>
      <c r="O222" s="158">
        <f>IF(N222/M222*100&gt;110,110,N222/M222*100)</f>
        <v>100</v>
      </c>
      <c r="P222" s="156"/>
      <c r="Q222" s="157"/>
      <c r="R222" s="297"/>
      <c r="S222" s="529"/>
    </row>
    <row r="223" spans="1:21" x14ac:dyDescent="0.35">
      <c r="A223" s="515"/>
      <c r="B223" s="520"/>
      <c r="C223" s="152"/>
      <c r="D223" s="148"/>
      <c r="E223" s="152"/>
      <c r="F223" s="152"/>
      <c r="G223" s="152"/>
      <c r="H223" s="158"/>
      <c r="I223" s="155"/>
      <c r="J223" s="155" t="s">
        <v>9</v>
      </c>
      <c r="K223" s="159" t="s">
        <v>356</v>
      </c>
      <c r="L223" s="155" t="s">
        <v>38</v>
      </c>
      <c r="M223" s="155">
        <v>16</v>
      </c>
      <c r="N223" s="155">
        <v>16</v>
      </c>
      <c r="O223" s="158">
        <f>IF(N223/M223*100&gt;110,110,N223/M223*100)</f>
        <v>100</v>
      </c>
      <c r="P223" s="156"/>
      <c r="Q223" s="157"/>
      <c r="R223" s="297"/>
      <c r="S223" s="529"/>
    </row>
    <row r="224" spans="1:21" s="174" customFormat="1" ht="54.75" customHeight="1" x14ac:dyDescent="0.35">
      <c r="A224" s="515"/>
      <c r="B224" s="520"/>
      <c r="C224" s="283"/>
      <c r="D224" s="284" t="s">
        <v>6</v>
      </c>
      <c r="E224" s="285"/>
      <c r="F224" s="286"/>
      <c r="G224" s="287"/>
      <c r="H224" s="288"/>
      <c r="I224" s="288">
        <f>H221</f>
        <v>100</v>
      </c>
      <c r="J224" s="285"/>
      <c r="K224" s="284" t="s">
        <v>6</v>
      </c>
      <c r="L224" s="285"/>
      <c r="M224" s="289"/>
      <c r="N224" s="289"/>
      <c r="O224" s="288"/>
      <c r="P224" s="288">
        <f>(O223+O221+O222)/3</f>
        <v>100</v>
      </c>
      <c r="Q224" s="288">
        <f>(I224+P224)/2</f>
        <v>100</v>
      </c>
      <c r="R224" s="310" t="s">
        <v>31</v>
      </c>
      <c r="S224" s="529"/>
      <c r="T224" s="146"/>
      <c r="U224" s="291"/>
    </row>
    <row r="225" spans="1:21" ht="44.25" customHeight="1" x14ac:dyDescent="0.35">
      <c r="A225" s="515"/>
      <c r="B225" s="520"/>
      <c r="C225" s="342" t="s">
        <v>13</v>
      </c>
      <c r="D225" s="150" t="s">
        <v>91</v>
      </c>
      <c r="E225" s="152"/>
      <c r="F225" s="152"/>
      <c r="G225" s="152"/>
      <c r="H225" s="153"/>
      <c r="I225" s="153"/>
      <c r="J225" s="342" t="s">
        <v>13</v>
      </c>
      <c r="K225" s="150" t="s">
        <v>91</v>
      </c>
      <c r="L225" s="155"/>
      <c r="M225" s="161"/>
      <c r="N225" s="161"/>
      <c r="O225" s="153"/>
      <c r="P225" s="156"/>
      <c r="Q225" s="157"/>
      <c r="R225" s="298"/>
      <c r="S225" s="529"/>
    </row>
    <row r="226" spans="1:21" ht="69.75" x14ac:dyDescent="0.35">
      <c r="A226" s="515"/>
      <c r="B226" s="520"/>
      <c r="C226" s="152" t="s">
        <v>14</v>
      </c>
      <c r="D226" s="148" t="s">
        <v>89</v>
      </c>
      <c r="E226" s="152" t="s">
        <v>25</v>
      </c>
      <c r="F226" s="152">
        <v>95</v>
      </c>
      <c r="G226" s="152">
        <v>99</v>
      </c>
      <c r="H226" s="158">
        <v>100</v>
      </c>
      <c r="I226" s="155"/>
      <c r="J226" s="162" t="s">
        <v>14</v>
      </c>
      <c r="K226" s="159" t="s">
        <v>352</v>
      </c>
      <c r="L226" s="155" t="s">
        <v>38</v>
      </c>
      <c r="M226" s="155">
        <v>311</v>
      </c>
      <c r="N226" s="155">
        <v>311</v>
      </c>
      <c r="O226" s="158">
        <f>IF(N226/M226*100&gt;110,110,N226/M226*100)</f>
        <v>100</v>
      </c>
      <c r="P226" s="156"/>
      <c r="Q226" s="157"/>
      <c r="R226" s="297"/>
      <c r="S226" s="529"/>
    </row>
    <row r="227" spans="1:21" ht="69.75" x14ac:dyDescent="0.35">
      <c r="A227" s="515"/>
      <c r="B227" s="520"/>
      <c r="C227" s="152" t="s">
        <v>15</v>
      </c>
      <c r="D227" s="148" t="s">
        <v>92</v>
      </c>
      <c r="E227" s="152" t="s">
        <v>93</v>
      </c>
      <c r="F227" s="152">
        <v>35</v>
      </c>
      <c r="G227" s="152">
        <v>31.4</v>
      </c>
      <c r="H227" s="158">
        <v>100</v>
      </c>
      <c r="I227" s="155"/>
      <c r="J227" s="162" t="s">
        <v>15</v>
      </c>
      <c r="K227" s="159" t="s">
        <v>494</v>
      </c>
      <c r="L227" s="155" t="s">
        <v>38</v>
      </c>
      <c r="M227" s="155">
        <v>37</v>
      </c>
      <c r="N227" s="155">
        <v>37</v>
      </c>
      <c r="O227" s="158">
        <f>IF(N227/M227*100&gt;110,110,N227/M227*100)</f>
        <v>100</v>
      </c>
      <c r="P227" s="156"/>
      <c r="Q227" s="157"/>
      <c r="R227" s="297"/>
      <c r="S227" s="529"/>
    </row>
    <row r="228" spans="1:21" x14ac:dyDescent="0.35">
      <c r="A228" s="515"/>
      <c r="B228" s="520"/>
      <c r="C228" s="152"/>
      <c r="D228" s="148"/>
      <c r="E228" s="152"/>
      <c r="F228" s="152"/>
      <c r="G228" s="152"/>
      <c r="H228" s="158"/>
      <c r="I228" s="155"/>
      <c r="J228" s="162" t="s">
        <v>39</v>
      </c>
      <c r="K228" s="159" t="s">
        <v>348</v>
      </c>
      <c r="L228" s="155" t="s">
        <v>38</v>
      </c>
      <c r="M228" s="155">
        <v>7</v>
      </c>
      <c r="N228" s="155">
        <v>7</v>
      </c>
      <c r="O228" s="158">
        <f>IF(N228/M228*100&gt;110,110,N228/M228*100)</f>
        <v>100</v>
      </c>
      <c r="P228" s="156"/>
      <c r="Q228" s="157"/>
      <c r="R228" s="297"/>
      <c r="S228" s="529"/>
    </row>
    <row r="229" spans="1:21" ht="93" x14ac:dyDescent="0.35">
      <c r="A229" s="515"/>
      <c r="B229" s="520"/>
      <c r="C229" s="152"/>
      <c r="D229" s="148"/>
      <c r="E229" s="152"/>
      <c r="F229" s="152"/>
      <c r="G229" s="152"/>
      <c r="H229" s="158"/>
      <c r="I229" s="155"/>
      <c r="J229" s="162" t="s">
        <v>45</v>
      </c>
      <c r="K229" s="159" t="s">
        <v>354</v>
      </c>
      <c r="L229" s="155" t="s">
        <v>38</v>
      </c>
      <c r="M229" s="155">
        <v>19</v>
      </c>
      <c r="N229" s="155">
        <v>19</v>
      </c>
      <c r="O229" s="158">
        <f>IF(N229/M229*100&gt;110,110,N229/M229*100)</f>
        <v>100</v>
      </c>
      <c r="P229" s="156"/>
      <c r="Q229" s="157"/>
      <c r="R229" s="297"/>
      <c r="S229" s="529"/>
    </row>
    <row r="230" spans="1:21" ht="69.75" x14ac:dyDescent="0.35">
      <c r="A230" s="515"/>
      <c r="B230" s="520"/>
      <c r="C230" s="152"/>
      <c r="D230" s="148"/>
      <c r="E230" s="152"/>
      <c r="F230" s="152"/>
      <c r="G230" s="152"/>
      <c r="H230" s="158"/>
      <c r="I230" s="155"/>
      <c r="J230" s="162" t="s">
        <v>66</v>
      </c>
      <c r="K230" s="159" t="s">
        <v>495</v>
      </c>
      <c r="L230" s="155" t="s">
        <v>38</v>
      </c>
      <c r="M230" s="155">
        <v>20</v>
      </c>
      <c r="N230" s="155">
        <v>20</v>
      </c>
      <c r="O230" s="158">
        <f>IF(N230/M230*100&gt;110,110,N230/M230*100)</f>
        <v>100</v>
      </c>
      <c r="P230" s="156"/>
      <c r="Q230" s="157"/>
      <c r="R230" s="297"/>
      <c r="S230" s="529"/>
    </row>
    <row r="231" spans="1:21" s="174" customFormat="1" ht="37.5" customHeight="1" x14ac:dyDescent="0.35">
      <c r="A231" s="517"/>
      <c r="B231" s="521"/>
      <c r="C231" s="167"/>
      <c r="D231" s="168" t="s">
        <v>6</v>
      </c>
      <c r="E231" s="167"/>
      <c r="F231" s="169"/>
      <c r="G231" s="169"/>
      <c r="H231" s="170"/>
      <c r="I231" s="288">
        <f>(H226+H227)/2</f>
        <v>100</v>
      </c>
      <c r="J231" s="171"/>
      <c r="K231" s="168" t="s">
        <v>6</v>
      </c>
      <c r="L231" s="169"/>
      <c r="M231" s="172"/>
      <c r="N231" s="172"/>
      <c r="O231" s="170"/>
      <c r="P231" s="288">
        <f>(O230+O228+O229+O227+O226)/5</f>
        <v>100</v>
      </c>
      <c r="Q231" s="170">
        <f>(I231+P231)/2</f>
        <v>100</v>
      </c>
      <c r="R231" s="310" t="s">
        <v>31</v>
      </c>
      <c r="S231" s="529"/>
      <c r="T231" s="146"/>
    </row>
    <row r="232" spans="1:21" ht="73.5" customHeight="1" x14ac:dyDescent="0.35">
      <c r="A232" s="513">
        <v>21</v>
      </c>
      <c r="B232" s="519" t="s">
        <v>112</v>
      </c>
      <c r="C232" s="342" t="s">
        <v>12</v>
      </c>
      <c r="D232" s="150" t="s">
        <v>88</v>
      </c>
      <c r="E232" s="342"/>
      <c r="F232" s="342"/>
      <c r="G232" s="342"/>
      <c r="H232" s="153"/>
      <c r="I232" s="153"/>
      <c r="J232" s="154" t="s">
        <v>12</v>
      </c>
      <c r="K232" s="150" t="s">
        <v>88</v>
      </c>
      <c r="L232" s="155"/>
      <c r="M232" s="155"/>
      <c r="N232" s="155"/>
      <c r="O232" s="153"/>
      <c r="P232" s="156"/>
      <c r="Q232" s="157"/>
      <c r="R232" s="296"/>
      <c r="S232" s="529" t="s">
        <v>31</v>
      </c>
    </row>
    <row r="233" spans="1:21" ht="80.25" customHeight="1" x14ac:dyDescent="0.35">
      <c r="A233" s="515"/>
      <c r="B233" s="520"/>
      <c r="C233" s="152" t="s">
        <v>7</v>
      </c>
      <c r="D233" s="148" t="s">
        <v>89</v>
      </c>
      <c r="E233" s="152" t="s">
        <v>25</v>
      </c>
      <c r="F233" s="152">
        <v>95</v>
      </c>
      <c r="G233" s="152">
        <v>98.5</v>
      </c>
      <c r="H233" s="158">
        <v>100</v>
      </c>
      <c r="I233" s="155"/>
      <c r="J233" s="155" t="s">
        <v>7</v>
      </c>
      <c r="K233" s="159" t="s">
        <v>351</v>
      </c>
      <c r="L233" s="155" t="s">
        <v>38</v>
      </c>
      <c r="M233" s="155">
        <v>106</v>
      </c>
      <c r="N233" s="155">
        <v>106</v>
      </c>
      <c r="O233" s="158">
        <f>IF(N233/M233*100&gt;110,110,N233/M233*100)</f>
        <v>100</v>
      </c>
      <c r="P233" s="156"/>
      <c r="Q233" s="157"/>
      <c r="R233" s="297"/>
      <c r="S233" s="529"/>
    </row>
    <row r="234" spans="1:21" ht="80.25" customHeight="1" x14ac:dyDescent="0.35">
      <c r="A234" s="515"/>
      <c r="B234" s="520"/>
      <c r="C234" s="152"/>
      <c r="D234" s="148"/>
      <c r="E234" s="152"/>
      <c r="F234" s="152"/>
      <c r="G234" s="152"/>
      <c r="H234" s="158"/>
      <c r="I234" s="155"/>
      <c r="J234" s="155" t="s">
        <v>8</v>
      </c>
      <c r="K234" s="159" t="s">
        <v>346</v>
      </c>
      <c r="L234" s="155" t="s">
        <v>38</v>
      </c>
      <c r="M234" s="155">
        <v>180</v>
      </c>
      <c r="N234" s="155">
        <v>180</v>
      </c>
      <c r="O234" s="158">
        <f>IF(N234/M234*100&gt;110,110,N234/M234*100)</f>
        <v>100</v>
      </c>
      <c r="P234" s="156"/>
      <c r="Q234" s="157"/>
      <c r="R234" s="297"/>
      <c r="S234" s="529"/>
    </row>
    <row r="235" spans="1:21" x14ac:dyDescent="0.35">
      <c r="A235" s="515"/>
      <c r="B235" s="520"/>
      <c r="C235" s="152"/>
      <c r="D235" s="148"/>
      <c r="E235" s="152"/>
      <c r="F235" s="152"/>
      <c r="G235" s="152"/>
      <c r="H235" s="158"/>
      <c r="I235" s="155"/>
      <c r="J235" s="155" t="s">
        <v>9</v>
      </c>
      <c r="K235" s="159" t="s">
        <v>356</v>
      </c>
      <c r="L235" s="155" t="s">
        <v>38</v>
      </c>
      <c r="M235" s="155">
        <v>14</v>
      </c>
      <c r="N235" s="155">
        <v>14</v>
      </c>
      <c r="O235" s="158">
        <f>IF(N235/M235*100&gt;110,110,N235/M235*100)</f>
        <v>100</v>
      </c>
      <c r="P235" s="156"/>
      <c r="Q235" s="157"/>
      <c r="R235" s="297"/>
      <c r="S235" s="529"/>
    </row>
    <row r="236" spans="1:21" s="174" customFormat="1" ht="54.75" customHeight="1" x14ac:dyDescent="0.35">
      <c r="A236" s="515"/>
      <c r="B236" s="520"/>
      <c r="C236" s="283"/>
      <c r="D236" s="284" t="s">
        <v>6</v>
      </c>
      <c r="E236" s="285"/>
      <c r="F236" s="286"/>
      <c r="G236" s="287"/>
      <c r="H236" s="288"/>
      <c r="I236" s="288">
        <f>H233</f>
        <v>100</v>
      </c>
      <c r="J236" s="285"/>
      <c r="K236" s="284" t="s">
        <v>6</v>
      </c>
      <c r="L236" s="285"/>
      <c r="M236" s="289"/>
      <c r="N236" s="289"/>
      <c r="O236" s="288"/>
      <c r="P236" s="288">
        <f>(O235+O233+O234)/3</f>
        <v>100</v>
      </c>
      <c r="Q236" s="288">
        <f>(I236+P236)/2</f>
        <v>100</v>
      </c>
      <c r="R236" s="310" t="s">
        <v>31</v>
      </c>
      <c r="S236" s="529"/>
      <c r="T236" s="146"/>
      <c r="U236" s="291"/>
    </row>
    <row r="237" spans="1:21" ht="36" customHeight="1" x14ac:dyDescent="0.35">
      <c r="A237" s="515"/>
      <c r="B237" s="520"/>
      <c r="C237" s="342" t="s">
        <v>13</v>
      </c>
      <c r="D237" s="150" t="s">
        <v>91</v>
      </c>
      <c r="E237" s="152"/>
      <c r="F237" s="152"/>
      <c r="G237" s="152"/>
      <c r="H237" s="153"/>
      <c r="I237" s="153"/>
      <c r="J237" s="342" t="s">
        <v>13</v>
      </c>
      <c r="K237" s="150" t="s">
        <v>91</v>
      </c>
      <c r="L237" s="155"/>
      <c r="M237" s="161"/>
      <c r="N237" s="161"/>
      <c r="O237" s="153"/>
      <c r="P237" s="156"/>
      <c r="Q237" s="157"/>
      <c r="R237" s="296"/>
      <c r="S237" s="529"/>
    </row>
    <row r="238" spans="1:21" ht="69.75" x14ac:dyDescent="0.35">
      <c r="A238" s="515"/>
      <c r="B238" s="520"/>
      <c r="C238" s="152" t="s">
        <v>14</v>
      </c>
      <c r="D238" s="148" t="s">
        <v>89</v>
      </c>
      <c r="E238" s="152" t="s">
        <v>25</v>
      </c>
      <c r="F238" s="152">
        <v>95</v>
      </c>
      <c r="G238" s="152">
        <v>98.8</v>
      </c>
      <c r="H238" s="158">
        <v>100</v>
      </c>
      <c r="I238" s="155"/>
      <c r="J238" s="162" t="s">
        <v>14</v>
      </c>
      <c r="K238" s="159" t="s">
        <v>355</v>
      </c>
      <c r="L238" s="155" t="s">
        <v>38</v>
      </c>
      <c r="M238" s="155">
        <v>298</v>
      </c>
      <c r="N238" s="155">
        <v>299</v>
      </c>
      <c r="O238" s="158">
        <f>IF(N238/M238*100&gt;110,110,N238/M238*100)</f>
        <v>100.33557046979867</v>
      </c>
      <c r="P238" s="156"/>
      <c r="Q238" s="157"/>
      <c r="R238" s="297"/>
      <c r="S238" s="529"/>
    </row>
    <row r="239" spans="1:21" ht="69.75" x14ac:dyDescent="0.35">
      <c r="A239" s="515"/>
      <c r="B239" s="520"/>
      <c r="C239" s="152" t="s">
        <v>15</v>
      </c>
      <c r="D239" s="148" t="s">
        <v>92</v>
      </c>
      <c r="E239" s="152" t="s">
        <v>93</v>
      </c>
      <c r="F239" s="152">
        <v>35</v>
      </c>
      <c r="G239" s="152">
        <v>6.5</v>
      </c>
      <c r="H239" s="158">
        <v>100</v>
      </c>
      <c r="I239" s="155"/>
      <c r="J239" s="162" t="s">
        <v>15</v>
      </c>
      <c r="K239" s="159" t="s">
        <v>560</v>
      </c>
      <c r="L239" s="155" t="s">
        <v>38</v>
      </c>
      <c r="M239" s="155">
        <v>2</v>
      </c>
      <c r="N239" s="155">
        <v>2</v>
      </c>
      <c r="O239" s="158">
        <f>IF(N239/M239*100&gt;110,110,N239/M239*100)</f>
        <v>100</v>
      </c>
      <c r="P239" s="156"/>
      <c r="Q239" s="157"/>
      <c r="R239" s="297"/>
      <c r="S239" s="529"/>
    </row>
    <row r="240" spans="1:21" s="174" customFormat="1" ht="37.5" customHeight="1" x14ac:dyDescent="0.35">
      <c r="A240" s="517"/>
      <c r="B240" s="521"/>
      <c r="C240" s="167"/>
      <c r="D240" s="168" t="s">
        <v>6</v>
      </c>
      <c r="E240" s="167"/>
      <c r="F240" s="169"/>
      <c r="G240" s="169"/>
      <c r="H240" s="170"/>
      <c r="I240" s="288">
        <f>(H238+H239)/2</f>
        <v>100</v>
      </c>
      <c r="J240" s="171"/>
      <c r="K240" s="168" t="s">
        <v>6</v>
      </c>
      <c r="L240" s="169"/>
      <c r="M240" s="172"/>
      <c r="N240" s="172"/>
      <c r="O240" s="170"/>
      <c r="P240" s="288">
        <f>(O238+O239)/2</f>
        <v>100.16778523489933</v>
      </c>
      <c r="Q240" s="170">
        <f>(I240+P240)/2</f>
        <v>100.08389261744966</v>
      </c>
      <c r="R240" s="310" t="s">
        <v>31</v>
      </c>
      <c r="S240" s="529"/>
      <c r="T240" s="146"/>
    </row>
    <row r="241" spans="1:21" ht="65.25" customHeight="1" x14ac:dyDescent="0.35">
      <c r="A241" s="513">
        <v>22</v>
      </c>
      <c r="B241" s="519" t="s">
        <v>113</v>
      </c>
      <c r="C241" s="342" t="s">
        <v>12</v>
      </c>
      <c r="D241" s="150" t="s">
        <v>88</v>
      </c>
      <c r="E241" s="342"/>
      <c r="F241" s="342"/>
      <c r="G241" s="342"/>
      <c r="H241" s="153"/>
      <c r="I241" s="153"/>
      <c r="J241" s="154" t="s">
        <v>12</v>
      </c>
      <c r="K241" s="150" t="s">
        <v>88</v>
      </c>
      <c r="L241" s="155"/>
      <c r="M241" s="155"/>
      <c r="N241" s="155"/>
      <c r="O241" s="153"/>
      <c r="P241" s="156"/>
      <c r="Q241" s="157"/>
      <c r="R241" s="298"/>
      <c r="S241" s="529" t="s">
        <v>31</v>
      </c>
    </row>
    <row r="242" spans="1:21" ht="69.75" x14ac:dyDescent="0.35">
      <c r="A242" s="515"/>
      <c r="B242" s="520"/>
      <c r="C242" s="152" t="s">
        <v>7</v>
      </c>
      <c r="D242" s="148" t="s">
        <v>89</v>
      </c>
      <c r="E242" s="152" t="s">
        <v>25</v>
      </c>
      <c r="F242" s="152">
        <v>95</v>
      </c>
      <c r="G242" s="152">
        <v>97</v>
      </c>
      <c r="H242" s="158">
        <v>100</v>
      </c>
      <c r="I242" s="155"/>
      <c r="J242" s="155" t="s">
        <v>7</v>
      </c>
      <c r="K242" s="159" t="s">
        <v>351</v>
      </c>
      <c r="L242" s="155" t="s">
        <v>38</v>
      </c>
      <c r="M242" s="155">
        <v>87</v>
      </c>
      <c r="N242" s="155">
        <v>87</v>
      </c>
      <c r="O242" s="158">
        <f>IF(N242/M242*100&gt;110,110,N242/M242*100)</f>
        <v>100</v>
      </c>
      <c r="P242" s="156"/>
      <c r="Q242" s="157"/>
      <c r="R242" s="297"/>
      <c r="S242" s="529"/>
    </row>
    <row r="243" spans="1:21" ht="69.75" x14ac:dyDescent="0.35">
      <c r="A243" s="515"/>
      <c r="B243" s="520"/>
      <c r="C243" s="152"/>
      <c r="D243" s="148"/>
      <c r="E243" s="152"/>
      <c r="F243" s="152"/>
      <c r="G243" s="152"/>
      <c r="H243" s="158"/>
      <c r="I243" s="155"/>
      <c r="J243" s="155" t="s">
        <v>8</v>
      </c>
      <c r="K243" s="159" t="s">
        <v>346</v>
      </c>
      <c r="L243" s="155" t="s">
        <v>38</v>
      </c>
      <c r="M243" s="155">
        <v>183</v>
      </c>
      <c r="N243" s="155">
        <v>183</v>
      </c>
      <c r="O243" s="158">
        <f>IF(N243/M243*100&gt;110,110,N243/M243*100)</f>
        <v>100</v>
      </c>
      <c r="P243" s="156"/>
      <c r="Q243" s="157"/>
      <c r="R243" s="297"/>
      <c r="S243" s="529"/>
    </row>
    <row r="244" spans="1:21" x14ac:dyDescent="0.35">
      <c r="A244" s="515"/>
      <c r="B244" s="520"/>
      <c r="C244" s="152"/>
      <c r="D244" s="148"/>
      <c r="E244" s="152"/>
      <c r="F244" s="152"/>
      <c r="G244" s="152"/>
      <c r="H244" s="158"/>
      <c r="I244" s="155"/>
      <c r="J244" s="155" t="s">
        <v>9</v>
      </c>
      <c r="K244" s="159" t="s">
        <v>356</v>
      </c>
      <c r="L244" s="155" t="s">
        <v>38</v>
      </c>
      <c r="M244" s="155">
        <v>11</v>
      </c>
      <c r="N244" s="155">
        <v>11</v>
      </c>
      <c r="O244" s="158">
        <f>IF(N244/M244*100&gt;110,110,N244/M244*100)</f>
        <v>100</v>
      </c>
      <c r="P244" s="156"/>
      <c r="Q244" s="157"/>
      <c r="R244" s="297"/>
      <c r="S244" s="529"/>
    </row>
    <row r="245" spans="1:21" s="174" customFormat="1" ht="54.75" customHeight="1" x14ac:dyDescent="0.35">
      <c r="A245" s="515"/>
      <c r="B245" s="520"/>
      <c r="C245" s="283"/>
      <c r="D245" s="284" t="s">
        <v>6</v>
      </c>
      <c r="E245" s="285"/>
      <c r="F245" s="286"/>
      <c r="G245" s="287"/>
      <c r="H245" s="288"/>
      <c r="I245" s="288">
        <f>H242</f>
        <v>100</v>
      </c>
      <c r="J245" s="285"/>
      <c r="K245" s="284" t="s">
        <v>6</v>
      </c>
      <c r="L245" s="285"/>
      <c r="M245" s="289"/>
      <c r="N245" s="289"/>
      <c r="O245" s="288"/>
      <c r="P245" s="288">
        <f>(O244+O242+O243)/3</f>
        <v>100</v>
      </c>
      <c r="Q245" s="288">
        <f>(I245+P245)/2</f>
        <v>100</v>
      </c>
      <c r="R245" s="310" t="s">
        <v>31</v>
      </c>
      <c r="S245" s="529"/>
      <c r="T245" s="146"/>
      <c r="U245" s="291"/>
    </row>
    <row r="246" spans="1:21" ht="51" customHeight="1" x14ac:dyDescent="0.35">
      <c r="A246" s="515"/>
      <c r="B246" s="520"/>
      <c r="C246" s="342" t="s">
        <v>13</v>
      </c>
      <c r="D246" s="150" t="s">
        <v>91</v>
      </c>
      <c r="E246" s="152"/>
      <c r="F246" s="152"/>
      <c r="G246" s="152"/>
      <c r="H246" s="153"/>
      <c r="I246" s="153"/>
      <c r="J246" s="342" t="s">
        <v>13</v>
      </c>
      <c r="K246" s="150" t="s">
        <v>91</v>
      </c>
      <c r="L246" s="155"/>
      <c r="M246" s="161"/>
      <c r="N246" s="161"/>
      <c r="O246" s="153"/>
      <c r="P246" s="156"/>
      <c r="Q246" s="157"/>
      <c r="R246" s="298"/>
      <c r="S246" s="529"/>
    </row>
    <row r="247" spans="1:21" ht="69.75" x14ac:dyDescent="0.35">
      <c r="A247" s="515"/>
      <c r="B247" s="520"/>
      <c r="C247" s="152" t="s">
        <v>14</v>
      </c>
      <c r="D247" s="148" t="s">
        <v>89</v>
      </c>
      <c r="E247" s="152" t="s">
        <v>25</v>
      </c>
      <c r="F247" s="152">
        <v>95</v>
      </c>
      <c r="G247" s="152">
        <v>97</v>
      </c>
      <c r="H247" s="158">
        <v>100</v>
      </c>
      <c r="I247" s="155"/>
      <c r="J247" s="162" t="s">
        <v>14</v>
      </c>
      <c r="K247" s="159" t="s">
        <v>355</v>
      </c>
      <c r="L247" s="155" t="s">
        <v>38</v>
      </c>
      <c r="M247" s="155">
        <v>281</v>
      </c>
      <c r="N247" s="155">
        <v>281</v>
      </c>
      <c r="O247" s="158">
        <f>IF(N247/M247*100&gt;110,110,N247/M247*100)</f>
        <v>100</v>
      </c>
      <c r="P247" s="156"/>
      <c r="Q247" s="157"/>
      <c r="R247" s="297"/>
      <c r="S247" s="529"/>
    </row>
    <row r="248" spans="1:21" ht="69.75" x14ac:dyDescent="0.35">
      <c r="A248" s="515"/>
      <c r="B248" s="520"/>
      <c r="C248" s="152" t="s">
        <v>15</v>
      </c>
      <c r="D248" s="148" t="s">
        <v>92</v>
      </c>
      <c r="E248" s="152" t="s">
        <v>93</v>
      </c>
      <c r="F248" s="152">
        <v>35</v>
      </c>
      <c r="G248" s="152">
        <v>32</v>
      </c>
      <c r="H248" s="158">
        <v>100</v>
      </c>
      <c r="I248" s="155"/>
      <c r="J248" s="162" t="s">
        <v>15</v>
      </c>
      <c r="K248" s="200" t="s">
        <v>348</v>
      </c>
      <c r="L248" s="155" t="s">
        <v>38</v>
      </c>
      <c r="M248" s="155"/>
      <c r="N248" s="155"/>
      <c r="O248" s="158"/>
      <c r="P248" s="156"/>
      <c r="Q248" s="157"/>
      <c r="R248" s="297"/>
      <c r="S248" s="529"/>
    </row>
    <row r="249" spans="1:21" s="174" customFormat="1" ht="37.5" customHeight="1" x14ac:dyDescent="0.35">
      <c r="A249" s="517"/>
      <c r="B249" s="521"/>
      <c r="C249" s="167"/>
      <c r="D249" s="168" t="s">
        <v>6</v>
      </c>
      <c r="E249" s="167"/>
      <c r="F249" s="169"/>
      <c r="G249" s="169"/>
      <c r="H249" s="170"/>
      <c r="I249" s="288">
        <f>(H248+H247)/2</f>
        <v>100</v>
      </c>
      <c r="J249" s="171"/>
      <c r="K249" s="168" t="s">
        <v>6</v>
      </c>
      <c r="L249" s="169"/>
      <c r="M249" s="172"/>
      <c r="N249" s="172"/>
      <c r="O249" s="170"/>
      <c r="P249" s="288">
        <f>(O248+O247)/1</f>
        <v>100</v>
      </c>
      <c r="Q249" s="170">
        <f>(I249+P249)/2</f>
        <v>100</v>
      </c>
      <c r="R249" s="310" t="s">
        <v>31</v>
      </c>
      <c r="S249" s="529"/>
      <c r="T249" s="146"/>
    </row>
    <row r="250" spans="1:21" ht="71.25" customHeight="1" x14ac:dyDescent="0.35">
      <c r="A250" s="513">
        <v>23</v>
      </c>
      <c r="B250" s="519" t="s">
        <v>114</v>
      </c>
      <c r="C250" s="342" t="s">
        <v>12</v>
      </c>
      <c r="D250" s="150" t="s">
        <v>88</v>
      </c>
      <c r="E250" s="342"/>
      <c r="F250" s="342"/>
      <c r="G250" s="342"/>
      <c r="H250" s="153"/>
      <c r="I250" s="153"/>
      <c r="J250" s="154" t="s">
        <v>12</v>
      </c>
      <c r="K250" s="150" t="s">
        <v>88</v>
      </c>
      <c r="L250" s="155"/>
      <c r="M250" s="155"/>
      <c r="N250" s="155"/>
      <c r="O250" s="153"/>
      <c r="P250" s="156"/>
      <c r="Q250" s="157"/>
      <c r="R250" s="296"/>
      <c r="S250" s="529" t="s">
        <v>424</v>
      </c>
    </row>
    <row r="251" spans="1:21" ht="82.5" customHeight="1" x14ac:dyDescent="0.35">
      <c r="A251" s="515"/>
      <c r="B251" s="520"/>
      <c r="C251" s="152" t="s">
        <v>7</v>
      </c>
      <c r="D251" s="148" t="s">
        <v>89</v>
      </c>
      <c r="E251" s="152" t="s">
        <v>25</v>
      </c>
      <c r="F251" s="152">
        <v>95</v>
      </c>
      <c r="G251" s="152">
        <v>96</v>
      </c>
      <c r="H251" s="158">
        <v>100</v>
      </c>
      <c r="I251" s="155"/>
      <c r="J251" s="155" t="s">
        <v>7</v>
      </c>
      <c r="K251" s="159" t="s">
        <v>351</v>
      </c>
      <c r="L251" s="155" t="s">
        <v>38</v>
      </c>
      <c r="M251" s="155">
        <v>111</v>
      </c>
      <c r="N251" s="155">
        <v>112</v>
      </c>
      <c r="O251" s="158">
        <f>IF(N251/M251*100&gt;110,110,N251/M251*100)</f>
        <v>100.90090090090089</v>
      </c>
      <c r="P251" s="156"/>
      <c r="Q251" s="157"/>
      <c r="R251" s="297"/>
      <c r="S251" s="529"/>
    </row>
    <row r="252" spans="1:21" ht="62.25" customHeight="1" x14ac:dyDescent="0.35">
      <c r="A252" s="515"/>
      <c r="B252" s="520"/>
      <c r="C252" s="152"/>
      <c r="D252" s="148"/>
      <c r="E252" s="152"/>
      <c r="F252" s="152"/>
      <c r="G252" s="152"/>
      <c r="H252" s="158"/>
      <c r="I252" s="155"/>
      <c r="J252" s="155" t="s">
        <v>8</v>
      </c>
      <c r="K252" s="159" t="s">
        <v>346</v>
      </c>
      <c r="L252" s="155" t="s">
        <v>38</v>
      </c>
      <c r="M252" s="155">
        <v>456</v>
      </c>
      <c r="N252" s="155">
        <v>458</v>
      </c>
      <c r="O252" s="158">
        <f>IF(N252/M252*100&gt;110,110,N252/M252*100)</f>
        <v>100.43859649122805</v>
      </c>
      <c r="P252" s="156"/>
      <c r="Q252" s="157"/>
      <c r="R252" s="297"/>
      <c r="S252" s="529"/>
    </row>
    <row r="253" spans="1:21" ht="62.25" customHeight="1" x14ac:dyDescent="0.35">
      <c r="A253" s="515"/>
      <c r="B253" s="520"/>
      <c r="C253" s="152"/>
      <c r="D253" s="148"/>
      <c r="E253" s="152"/>
      <c r="F253" s="152"/>
      <c r="G253" s="152"/>
      <c r="H253" s="158"/>
      <c r="I253" s="155"/>
      <c r="J253" s="155" t="s">
        <v>9</v>
      </c>
      <c r="K253" s="159" t="s">
        <v>350</v>
      </c>
      <c r="L253" s="155" t="s">
        <v>38</v>
      </c>
      <c r="M253" s="155">
        <v>34</v>
      </c>
      <c r="N253" s="155">
        <v>33</v>
      </c>
      <c r="O253" s="158">
        <f>IF(N253/M253*100&gt;110,110,N253/M253*100)</f>
        <v>97.058823529411768</v>
      </c>
      <c r="P253" s="156"/>
      <c r="Q253" s="157"/>
      <c r="R253" s="297"/>
      <c r="S253" s="529"/>
    </row>
    <row r="254" spans="1:21" s="174" customFormat="1" ht="54.75" customHeight="1" x14ac:dyDescent="0.35">
      <c r="A254" s="515"/>
      <c r="B254" s="520"/>
      <c r="C254" s="283"/>
      <c r="D254" s="284" t="s">
        <v>6</v>
      </c>
      <c r="E254" s="285"/>
      <c r="F254" s="286"/>
      <c r="G254" s="287"/>
      <c r="H254" s="288"/>
      <c r="I254" s="288">
        <f>H251</f>
        <v>100</v>
      </c>
      <c r="J254" s="285"/>
      <c r="K254" s="284" t="s">
        <v>6</v>
      </c>
      <c r="L254" s="285"/>
      <c r="M254" s="289"/>
      <c r="N254" s="289"/>
      <c r="O254" s="288"/>
      <c r="P254" s="288">
        <f>(O253+O251+O252)/3</f>
        <v>99.466106973846919</v>
      </c>
      <c r="Q254" s="288">
        <f>(I254+P254)/2</f>
        <v>99.733053486923467</v>
      </c>
      <c r="R254" s="290" t="s">
        <v>424</v>
      </c>
      <c r="S254" s="529"/>
      <c r="T254" s="146"/>
      <c r="U254" s="291"/>
    </row>
    <row r="255" spans="1:21" ht="42" customHeight="1" x14ac:dyDescent="0.35">
      <c r="A255" s="515"/>
      <c r="B255" s="520"/>
      <c r="C255" s="342" t="s">
        <v>13</v>
      </c>
      <c r="D255" s="150" t="s">
        <v>91</v>
      </c>
      <c r="E255" s="152"/>
      <c r="F255" s="152"/>
      <c r="G255" s="152"/>
      <c r="H255" s="153"/>
      <c r="I255" s="153"/>
      <c r="J255" s="342" t="s">
        <v>13</v>
      </c>
      <c r="K255" s="150" t="s">
        <v>91</v>
      </c>
      <c r="L255" s="155"/>
      <c r="M255" s="161"/>
      <c r="N255" s="161"/>
      <c r="O255" s="153"/>
      <c r="P255" s="156"/>
      <c r="Q255" s="157"/>
      <c r="R255" s="296"/>
      <c r="S255" s="529"/>
    </row>
    <row r="256" spans="1:21" ht="69.75" x14ac:dyDescent="0.35">
      <c r="A256" s="515"/>
      <c r="B256" s="520"/>
      <c r="C256" s="152" t="s">
        <v>14</v>
      </c>
      <c r="D256" s="148" t="s">
        <v>89</v>
      </c>
      <c r="E256" s="152" t="s">
        <v>25</v>
      </c>
      <c r="F256" s="152">
        <v>95</v>
      </c>
      <c r="G256" s="152">
        <v>96.1</v>
      </c>
      <c r="H256" s="158">
        <v>100</v>
      </c>
      <c r="I256" s="155"/>
      <c r="J256" s="162" t="s">
        <v>14</v>
      </c>
      <c r="K256" s="159" t="s">
        <v>355</v>
      </c>
      <c r="L256" s="155" t="s">
        <v>38</v>
      </c>
      <c r="M256" s="155">
        <v>594</v>
      </c>
      <c r="N256" s="155">
        <v>596</v>
      </c>
      <c r="O256" s="158">
        <f>IF(N256/M256*100&gt;110,110,N256/M256*100)</f>
        <v>100.33670033670035</v>
      </c>
      <c r="P256" s="156"/>
      <c r="Q256" s="157"/>
      <c r="R256" s="297"/>
      <c r="S256" s="529"/>
    </row>
    <row r="257" spans="1:21" ht="69.75" x14ac:dyDescent="0.35">
      <c r="A257" s="515"/>
      <c r="B257" s="520"/>
      <c r="C257" s="152" t="s">
        <v>15</v>
      </c>
      <c r="D257" s="148" t="s">
        <v>92</v>
      </c>
      <c r="E257" s="152" t="s">
        <v>93</v>
      </c>
      <c r="F257" s="152">
        <v>35</v>
      </c>
      <c r="G257" s="152">
        <v>32.200000000000003</v>
      </c>
      <c r="H257" s="158">
        <v>100</v>
      </c>
      <c r="I257" s="155"/>
      <c r="J257" s="162" t="s">
        <v>15</v>
      </c>
      <c r="K257" s="159" t="s">
        <v>560</v>
      </c>
      <c r="L257" s="155" t="s">
        <v>38</v>
      </c>
      <c r="M257" s="155">
        <v>2</v>
      </c>
      <c r="N257" s="155">
        <v>2</v>
      </c>
      <c r="O257" s="158">
        <f>IF(N257/M257*100&gt;110,110,N257/M257*100)</f>
        <v>100</v>
      </c>
      <c r="P257" s="156"/>
      <c r="Q257" s="157"/>
      <c r="R257" s="297"/>
      <c r="S257" s="529"/>
    </row>
    <row r="258" spans="1:21" x14ac:dyDescent="0.35">
      <c r="A258" s="515"/>
      <c r="B258" s="520"/>
      <c r="C258" s="152"/>
      <c r="D258" s="148"/>
      <c r="E258" s="152"/>
      <c r="F258" s="152"/>
      <c r="G258" s="152"/>
      <c r="H258" s="158"/>
      <c r="I258" s="155"/>
      <c r="J258" s="162" t="s">
        <v>39</v>
      </c>
      <c r="K258" s="159" t="s">
        <v>348</v>
      </c>
      <c r="L258" s="155" t="s">
        <v>38</v>
      </c>
      <c r="M258" s="155">
        <v>5</v>
      </c>
      <c r="N258" s="155">
        <v>5</v>
      </c>
      <c r="O258" s="158">
        <f>IF(N258/M258*100&gt;110,110,N258/M258*100)</f>
        <v>100</v>
      </c>
      <c r="P258" s="156"/>
      <c r="Q258" s="157"/>
      <c r="R258" s="297"/>
      <c r="S258" s="529"/>
    </row>
    <row r="259" spans="1:21" s="174" customFormat="1" ht="54.75" customHeight="1" x14ac:dyDescent="0.35">
      <c r="A259" s="517"/>
      <c r="B259" s="521"/>
      <c r="C259" s="283"/>
      <c r="D259" s="284" t="s">
        <v>6</v>
      </c>
      <c r="E259" s="285"/>
      <c r="F259" s="286"/>
      <c r="G259" s="287"/>
      <c r="H259" s="288"/>
      <c r="I259" s="288">
        <f>(H256+H257)/2</f>
        <v>100</v>
      </c>
      <c r="J259" s="285"/>
      <c r="K259" s="284" t="s">
        <v>6</v>
      </c>
      <c r="L259" s="285"/>
      <c r="M259" s="289"/>
      <c r="N259" s="289"/>
      <c r="O259" s="288"/>
      <c r="P259" s="288">
        <f>(O258+O256+O257)/3</f>
        <v>100.11223344556679</v>
      </c>
      <c r="Q259" s="288">
        <f>(I259+P259)/2</f>
        <v>100.0561167227834</v>
      </c>
      <c r="R259" s="310" t="s">
        <v>31</v>
      </c>
      <c r="S259" s="529"/>
      <c r="T259" s="146"/>
      <c r="U259" s="291"/>
    </row>
    <row r="260" spans="1:21" ht="69" customHeight="1" x14ac:dyDescent="0.35">
      <c r="A260" s="513">
        <v>24</v>
      </c>
      <c r="B260" s="519" t="s">
        <v>115</v>
      </c>
      <c r="C260" s="342" t="s">
        <v>12</v>
      </c>
      <c r="D260" s="150" t="s">
        <v>88</v>
      </c>
      <c r="E260" s="342"/>
      <c r="F260" s="342"/>
      <c r="G260" s="342"/>
      <c r="H260" s="153"/>
      <c r="I260" s="153"/>
      <c r="J260" s="154" t="s">
        <v>12</v>
      </c>
      <c r="K260" s="150" t="s">
        <v>88</v>
      </c>
      <c r="L260" s="155"/>
      <c r="M260" s="155"/>
      <c r="N260" s="155"/>
      <c r="O260" s="153"/>
      <c r="P260" s="156"/>
      <c r="Q260" s="157"/>
      <c r="R260" s="296"/>
      <c r="S260" s="529" t="s">
        <v>31</v>
      </c>
    </row>
    <row r="261" spans="1:21" ht="69.75" x14ac:dyDescent="0.35">
      <c r="A261" s="515"/>
      <c r="B261" s="520"/>
      <c r="C261" s="152" t="s">
        <v>7</v>
      </c>
      <c r="D261" s="148" t="s">
        <v>89</v>
      </c>
      <c r="E261" s="152" t="s">
        <v>25</v>
      </c>
      <c r="F261" s="152">
        <v>95</v>
      </c>
      <c r="G261" s="152">
        <v>97</v>
      </c>
      <c r="H261" s="158">
        <v>100</v>
      </c>
      <c r="I261" s="155"/>
      <c r="J261" s="155" t="s">
        <v>7</v>
      </c>
      <c r="K261" s="159" t="s">
        <v>351</v>
      </c>
      <c r="L261" s="155" t="s">
        <v>38</v>
      </c>
      <c r="M261" s="155">
        <v>54</v>
      </c>
      <c r="N261" s="155">
        <v>54</v>
      </c>
      <c r="O261" s="158">
        <f>IF(N261/M261*100&gt;110,110,N261/M261*100)</f>
        <v>100</v>
      </c>
      <c r="P261" s="156"/>
      <c r="Q261" s="157"/>
      <c r="R261" s="297"/>
      <c r="S261" s="529"/>
    </row>
    <row r="262" spans="1:21" ht="69.75" x14ac:dyDescent="0.35">
      <c r="A262" s="515"/>
      <c r="B262" s="520"/>
      <c r="C262" s="152"/>
      <c r="D262" s="148"/>
      <c r="E262" s="152"/>
      <c r="F262" s="152"/>
      <c r="G262" s="152"/>
      <c r="H262" s="158"/>
      <c r="I262" s="155"/>
      <c r="J262" s="155" t="s">
        <v>8</v>
      </c>
      <c r="K262" s="159" t="s">
        <v>346</v>
      </c>
      <c r="L262" s="155" t="s">
        <v>38</v>
      </c>
      <c r="M262" s="155">
        <v>206</v>
      </c>
      <c r="N262" s="155">
        <v>206</v>
      </c>
      <c r="O262" s="158">
        <f>IF(N262/M262*100&gt;110,110,N262/M262*100)</f>
        <v>100</v>
      </c>
      <c r="P262" s="156"/>
      <c r="Q262" s="157"/>
      <c r="R262" s="297"/>
      <c r="S262" s="529"/>
    </row>
    <row r="263" spans="1:21" ht="63.75" customHeight="1" x14ac:dyDescent="0.35">
      <c r="A263" s="515"/>
      <c r="B263" s="520"/>
      <c r="C263" s="152"/>
      <c r="D263" s="148"/>
      <c r="E263" s="152"/>
      <c r="F263" s="152"/>
      <c r="G263" s="152"/>
      <c r="H263" s="158"/>
      <c r="I263" s="155"/>
      <c r="J263" s="155" t="s">
        <v>9</v>
      </c>
      <c r="K263" s="159" t="s">
        <v>564</v>
      </c>
      <c r="L263" s="155" t="s">
        <v>38</v>
      </c>
      <c r="M263" s="155">
        <v>1</v>
      </c>
      <c r="N263" s="155">
        <v>1</v>
      </c>
      <c r="O263" s="158">
        <f>IF(N263/M263*100&gt;110,110,N263/M263*100)</f>
        <v>100</v>
      </c>
      <c r="P263" s="156"/>
      <c r="Q263" s="157"/>
      <c r="R263" s="297"/>
      <c r="S263" s="529"/>
    </row>
    <row r="264" spans="1:21" ht="63.75" customHeight="1" x14ac:dyDescent="0.35">
      <c r="A264" s="515"/>
      <c r="B264" s="520"/>
      <c r="C264" s="152"/>
      <c r="D264" s="148"/>
      <c r="E264" s="152"/>
      <c r="F264" s="152"/>
      <c r="G264" s="152"/>
      <c r="H264" s="158"/>
      <c r="I264" s="155"/>
      <c r="J264" s="155" t="s">
        <v>10</v>
      </c>
      <c r="K264" s="159" t="s">
        <v>350</v>
      </c>
      <c r="L264" s="155" t="s">
        <v>38</v>
      </c>
      <c r="M264" s="155">
        <v>24</v>
      </c>
      <c r="N264" s="155">
        <v>24</v>
      </c>
      <c r="O264" s="158">
        <f>IF(N264/M264*100&gt;110,110,N264/M264*100)</f>
        <v>100</v>
      </c>
      <c r="P264" s="156"/>
      <c r="Q264" s="157"/>
      <c r="R264" s="297"/>
      <c r="S264" s="529"/>
    </row>
    <row r="265" spans="1:21" s="174" customFormat="1" ht="54.75" customHeight="1" x14ac:dyDescent="0.35">
      <c r="A265" s="515"/>
      <c r="B265" s="520"/>
      <c r="C265" s="283"/>
      <c r="D265" s="284" t="s">
        <v>6</v>
      </c>
      <c r="E265" s="285"/>
      <c r="F265" s="286"/>
      <c r="G265" s="287"/>
      <c r="H265" s="288"/>
      <c r="I265" s="288">
        <f>H261</f>
        <v>100</v>
      </c>
      <c r="J265" s="285"/>
      <c r="K265" s="284" t="s">
        <v>6</v>
      </c>
      <c r="L265" s="285"/>
      <c r="M265" s="289"/>
      <c r="N265" s="289"/>
      <c r="O265" s="288"/>
      <c r="P265" s="288">
        <f>(O264+O261+O262)/3</f>
        <v>100</v>
      </c>
      <c r="Q265" s="288">
        <f>(I265+P265)/2</f>
        <v>100</v>
      </c>
      <c r="R265" s="310" t="s">
        <v>31</v>
      </c>
      <c r="S265" s="529"/>
      <c r="T265" s="146"/>
      <c r="U265" s="291"/>
    </row>
    <row r="266" spans="1:21" ht="39.75" customHeight="1" x14ac:dyDescent="0.35">
      <c r="A266" s="515"/>
      <c r="B266" s="520"/>
      <c r="C266" s="342" t="s">
        <v>13</v>
      </c>
      <c r="D266" s="150" t="s">
        <v>91</v>
      </c>
      <c r="E266" s="152"/>
      <c r="F266" s="152"/>
      <c r="G266" s="152"/>
      <c r="H266" s="153"/>
      <c r="I266" s="153"/>
      <c r="J266" s="342" t="s">
        <v>13</v>
      </c>
      <c r="K266" s="150" t="s">
        <v>91</v>
      </c>
      <c r="L266" s="155"/>
      <c r="M266" s="161"/>
      <c r="N266" s="161"/>
      <c r="O266" s="153"/>
      <c r="P266" s="156"/>
      <c r="Q266" s="157"/>
      <c r="R266" s="296"/>
      <c r="S266" s="529"/>
    </row>
    <row r="267" spans="1:21" ht="69.75" x14ac:dyDescent="0.35">
      <c r="A267" s="515"/>
      <c r="B267" s="520"/>
      <c r="C267" s="152" t="s">
        <v>14</v>
      </c>
      <c r="D267" s="148" t="s">
        <v>89</v>
      </c>
      <c r="E267" s="152" t="s">
        <v>25</v>
      </c>
      <c r="F267" s="152">
        <v>95</v>
      </c>
      <c r="G267" s="152">
        <v>97</v>
      </c>
      <c r="H267" s="158">
        <v>100</v>
      </c>
      <c r="I267" s="155"/>
      <c r="J267" s="162" t="s">
        <v>14</v>
      </c>
      <c r="K267" s="159" t="s">
        <v>355</v>
      </c>
      <c r="L267" s="155" t="s">
        <v>38</v>
      </c>
      <c r="M267" s="155">
        <v>278</v>
      </c>
      <c r="N267" s="155">
        <v>278</v>
      </c>
      <c r="O267" s="158">
        <f>IF(N267/M267*100&gt;110,110,N267/M267*100)</f>
        <v>100</v>
      </c>
      <c r="P267" s="156"/>
      <c r="Q267" s="157"/>
      <c r="R267" s="297"/>
      <c r="S267" s="529"/>
    </row>
    <row r="268" spans="1:21" ht="69.75" x14ac:dyDescent="0.35">
      <c r="A268" s="515"/>
      <c r="B268" s="520"/>
      <c r="C268" s="152" t="s">
        <v>15</v>
      </c>
      <c r="D268" s="148" t="s">
        <v>92</v>
      </c>
      <c r="E268" s="152" t="s">
        <v>93</v>
      </c>
      <c r="F268" s="152">
        <v>35</v>
      </c>
      <c r="G268" s="152">
        <v>27.4</v>
      </c>
      <c r="H268" s="158">
        <v>100</v>
      </c>
      <c r="I268" s="155"/>
      <c r="J268" s="162" t="s">
        <v>15</v>
      </c>
      <c r="K268" s="200" t="s">
        <v>560</v>
      </c>
      <c r="L268" s="155" t="s">
        <v>38</v>
      </c>
      <c r="M268" s="155"/>
      <c r="N268" s="155"/>
      <c r="O268" s="158"/>
      <c r="P268" s="156"/>
      <c r="Q268" s="157"/>
      <c r="R268" s="297"/>
      <c r="S268" s="529"/>
    </row>
    <row r="269" spans="1:21" x14ac:dyDescent="0.35">
      <c r="A269" s="515"/>
      <c r="B269" s="520"/>
      <c r="C269" s="152"/>
      <c r="D269" s="148"/>
      <c r="E269" s="152"/>
      <c r="F269" s="152"/>
      <c r="G269" s="152"/>
      <c r="H269" s="158"/>
      <c r="I269" s="155"/>
      <c r="J269" s="162" t="s">
        <v>39</v>
      </c>
      <c r="K269" s="159" t="s">
        <v>348</v>
      </c>
      <c r="L269" s="155" t="s">
        <v>38</v>
      </c>
      <c r="M269" s="155">
        <v>6</v>
      </c>
      <c r="N269" s="155">
        <v>6</v>
      </c>
      <c r="O269" s="158">
        <f>IF(N269/M269*100&gt;110,110,N269/M269*100)</f>
        <v>100</v>
      </c>
      <c r="P269" s="156"/>
      <c r="Q269" s="157"/>
      <c r="R269" s="297"/>
      <c r="S269" s="529"/>
    </row>
    <row r="270" spans="1:21" s="174" customFormat="1" ht="54.75" customHeight="1" x14ac:dyDescent="0.35">
      <c r="A270" s="517"/>
      <c r="B270" s="521"/>
      <c r="C270" s="283"/>
      <c r="D270" s="284" t="s">
        <v>6</v>
      </c>
      <c r="E270" s="285"/>
      <c r="F270" s="286"/>
      <c r="G270" s="287"/>
      <c r="H270" s="288"/>
      <c r="I270" s="288">
        <f>(H267+H268)/2</f>
        <v>100</v>
      </c>
      <c r="J270" s="285"/>
      <c r="K270" s="284" t="s">
        <v>6</v>
      </c>
      <c r="L270" s="285"/>
      <c r="M270" s="289"/>
      <c r="N270" s="289"/>
      <c r="O270" s="288"/>
      <c r="P270" s="288">
        <f>(O269+O267+O268)/2</f>
        <v>100</v>
      </c>
      <c r="Q270" s="288">
        <f>(I270+P270)/2</f>
        <v>100</v>
      </c>
      <c r="R270" s="310" t="s">
        <v>31</v>
      </c>
      <c r="S270" s="529"/>
      <c r="T270" s="146"/>
      <c r="U270" s="291"/>
    </row>
    <row r="271" spans="1:21" ht="70.5" customHeight="1" x14ac:dyDescent="0.35">
      <c r="A271" s="513">
        <v>25</v>
      </c>
      <c r="B271" s="519" t="s">
        <v>116</v>
      </c>
      <c r="C271" s="342" t="s">
        <v>12</v>
      </c>
      <c r="D271" s="150" t="s">
        <v>88</v>
      </c>
      <c r="E271" s="342"/>
      <c r="F271" s="342"/>
      <c r="G271" s="342"/>
      <c r="H271" s="153"/>
      <c r="I271" s="153"/>
      <c r="J271" s="154" t="s">
        <v>12</v>
      </c>
      <c r="K271" s="150" t="s">
        <v>88</v>
      </c>
      <c r="L271" s="155"/>
      <c r="M271" s="155"/>
      <c r="N271" s="155"/>
      <c r="O271" s="153"/>
      <c r="P271" s="156"/>
      <c r="Q271" s="157"/>
      <c r="R271" s="296"/>
      <c r="S271" s="529" t="s">
        <v>31</v>
      </c>
    </row>
    <row r="272" spans="1:21" ht="69.75" customHeight="1" x14ac:dyDescent="0.35">
      <c r="A272" s="515"/>
      <c r="B272" s="520"/>
      <c r="C272" s="152" t="s">
        <v>7</v>
      </c>
      <c r="D272" s="148" t="s">
        <v>89</v>
      </c>
      <c r="E272" s="152" t="s">
        <v>25</v>
      </c>
      <c r="F272" s="152">
        <v>95</v>
      </c>
      <c r="G272" s="152">
        <v>99</v>
      </c>
      <c r="H272" s="158">
        <v>100</v>
      </c>
      <c r="I272" s="155"/>
      <c r="J272" s="155" t="s">
        <v>7</v>
      </c>
      <c r="K272" s="159" t="s">
        <v>351</v>
      </c>
      <c r="L272" s="155" t="s">
        <v>38</v>
      </c>
      <c r="M272" s="155">
        <v>61</v>
      </c>
      <c r="N272" s="155">
        <v>61</v>
      </c>
      <c r="O272" s="158">
        <f>IF(N272/M272*100&gt;110,110,N272/M272*100)</f>
        <v>100</v>
      </c>
      <c r="P272" s="156"/>
      <c r="Q272" s="157"/>
      <c r="R272" s="297"/>
      <c r="S272" s="529"/>
    </row>
    <row r="273" spans="1:21" ht="69.75" customHeight="1" x14ac:dyDescent="0.35">
      <c r="A273" s="515"/>
      <c r="B273" s="520"/>
      <c r="C273" s="152"/>
      <c r="D273" s="148"/>
      <c r="E273" s="152"/>
      <c r="F273" s="152"/>
      <c r="G273" s="152"/>
      <c r="H273" s="158"/>
      <c r="I273" s="155"/>
      <c r="J273" s="155" t="s">
        <v>8</v>
      </c>
      <c r="K273" s="159" t="s">
        <v>346</v>
      </c>
      <c r="L273" s="155" t="s">
        <v>38</v>
      </c>
      <c r="M273" s="155">
        <v>164</v>
      </c>
      <c r="N273" s="155">
        <v>164</v>
      </c>
      <c r="O273" s="158">
        <f>IF(N273/M273*100&gt;110,110,N273/M273*100)</f>
        <v>100</v>
      </c>
      <c r="P273" s="156"/>
      <c r="Q273" s="157"/>
      <c r="R273" s="297"/>
      <c r="S273" s="529"/>
    </row>
    <row r="274" spans="1:21" ht="66.75" customHeight="1" x14ac:dyDescent="0.35">
      <c r="A274" s="515"/>
      <c r="B274" s="520"/>
      <c r="C274" s="152"/>
      <c r="D274" s="148"/>
      <c r="E274" s="152"/>
      <c r="F274" s="152"/>
      <c r="G274" s="152"/>
      <c r="H274" s="158"/>
      <c r="I274" s="155"/>
      <c r="J274" s="155" t="s">
        <v>9</v>
      </c>
      <c r="K274" s="159" t="s">
        <v>350</v>
      </c>
      <c r="L274" s="155" t="s">
        <v>38</v>
      </c>
      <c r="M274" s="155">
        <v>26</v>
      </c>
      <c r="N274" s="155">
        <v>26</v>
      </c>
      <c r="O274" s="158">
        <f>IF(N274/M274*100&gt;110,110,N274/M274*100)</f>
        <v>100</v>
      </c>
      <c r="P274" s="156"/>
      <c r="Q274" s="157"/>
      <c r="R274" s="297"/>
      <c r="S274" s="529"/>
    </row>
    <row r="275" spans="1:21" s="174" customFormat="1" ht="54.75" customHeight="1" x14ac:dyDescent="0.35">
      <c r="A275" s="515"/>
      <c r="B275" s="520"/>
      <c r="C275" s="283"/>
      <c r="D275" s="284" t="s">
        <v>6</v>
      </c>
      <c r="E275" s="285"/>
      <c r="F275" s="286"/>
      <c r="G275" s="287"/>
      <c r="H275" s="288"/>
      <c r="I275" s="288">
        <f>H272</f>
        <v>100</v>
      </c>
      <c r="J275" s="285"/>
      <c r="K275" s="284" t="s">
        <v>6</v>
      </c>
      <c r="L275" s="285"/>
      <c r="M275" s="289"/>
      <c r="N275" s="289"/>
      <c r="O275" s="288"/>
      <c r="P275" s="288">
        <f>(O274+O272+O273)/3</f>
        <v>100</v>
      </c>
      <c r="Q275" s="288">
        <f>(I275+P275)/2</f>
        <v>100</v>
      </c>
      <c r="R275" s="310" t="s">
        <v>31</v>
      </c>
      <c r="S275" s="529"/>
      <c r="T275" s="146"/>
      <c r="U275" s="291"/>
    </row>
    <row r="276" spans="1:21" ht="45.75" customHeight="1" x14ac:dyDescent="0.35">
      <c r="A276" s="515"/>
      <c r="B276" s="520"/>
      <c r="C276" s="342" t="s">
        <v>13</v>
      </c>
      <c r="D276" s="150" t="s">
        <v>91</v>
      </c>
      <c r="E276" s="152"/>
      <c r="F276" s="152"/>
      <c r="G276" s="152"/>
      <c r="H276" s="153"/>
      <c r="I276" s="153"/>
      <c r="J276" s="342" t="s">
        <v>13</v>
      </c>
      <c r="K276" s="150" t="s">
        <v>91</v>
      </c>
      <c r="L276" s="155"/>
      <c r="M276" s="161"/>
      <c r="N276" s="161"/>
      <c r="O276" s="153"/>
      <c r="P276" s="156"/>
      <c r="Q276" s="157"/>
      <c r="R276" s="296"/>
      <c r="S276" s="529"/>
    </row>
    <row r="277" spans="1:21" ht="69.75" x14ac:dyDescent="0.35">
      <c r="A277" s="515"/>
      <c r="B277" s="520"/>
      <c r="C277" s="152" t="s">
        <v>14</v>
      </c>
      <c r="D277" s="148" t="s">
        <v>89</v>
      </c>
      <c r="E277" s="152" t="s">
        <v>25</v>
      </c>
      <c r="F277" s="152">
        <v>95</v>
      </c>
      <c r="G277" s="152">
        <v>99</v>
      </c>
      <c r="H277" s="158">
        <v>100</v>
      </c>
      <c r="I277" s="155"/>
      <c r="J277" s="162" t="s">
        <v>14</v>
      </c>
      <c r="K277" s="159" t="s">
        <v>355</v>
      </c>
      <c r="L277" s="155" t="s">
        <v>38</v>
      </c>
      <c r="M277" s="155">
        <v>246</v>
      </c>
      <c r="N277" s="155">
        <v>246</v>
      </c>
      <c r="O277" s="158">
        <f>IF(N277/M277*100&gt;110,110,N277/M277*100)</f>
        <v>100</v>
      </c>
      <c r="P277" s="156"/>
      <c r="Q277" s="157"/>
      <c r="R277" s="297"/>
      <c r="S277" s="529"/>
    </row>
    <row r="278" spans="1:21" ht="69.75" x14ac:dyDescent="0.35">
      <c r="A278" s="515"/>
      <c r="B278" s="520"/>
      <c r="C278" s="152" t="s">
        <v>15</v>
      </c>
      <c r="D278" s="148" t="s">
        <v>92</v>
      </c>
      <c r="E278" s="152" t="s">
        <v>93</v>
      </c>
      <c r="F278" s="152">
        <v>35</v>
      </c>
      <c r="G278" s="152">
        <v>32.4</v>
      </c>
      <c r="H278" s="158">
        <v>100</v>
      </c>
      <c r="I278" s="155"/>
      <c r="J278" s="162" t="s">
        <v>15</v>
      </c>
      <c r="K278" s="200" t="s">
        <v>560</v>
      </c>
      <c r="L278" s="155" t="s">
        <v>38</v>
      </c>
      <c r="M278" s="155"/>
      <c r="N278" s="155"/>
      <c r="O278" s="158"/>
      <c r="P278" s="156"/>
      <c r="Q278" s="157"/>
      <c r="R278" s="297"/>
      <c r="S278" s="529"/>
    </row>
    <row r="279" spans="1:21" x14ac:dyDescent="0.35">
      <c r="A279" s="515"/>
      <c r="B279" s="520"/>
      <c r="C279" s="152"/>
      <c r="D279" s="148"/>
      <c r="E279" s="152"/>
      <c r="F279" s="152"/>
      <c r="G279" s="152"/>
      <c r="H279" s="158"/>
      <c r="I279" s="155"/>
      <c r="J279" s="162" t="s">
        <v>39</v>
      </c>
      <c r="K279" s="159" t="s">
        <v>348</v>
      </c>
      <c r="L279" s="155" t="s">
        <v>38</v>
      </c>
      <c r="M279" s="155">
        <v>5</v>
      </c>
      <c r="N279" s="155">
        <v>5</v>
      </c>
      <c r="O279" s="158">
        <f>IF(N279/M279*100&gt;110,110,N279/M279*100)</f>
        <v>100</v>
      </c>
      <c r="P279" s="156"/>
      <c r="Q279" s="157"/>
      <c r="R279" s="297"/>
      <c r="S279" s="529"/>
    </row>
    <row r="280" spans="1:21" s="174" customFormat="1" ht="54.75" customHeight="1" x14ac:dyDescent="0.35">
      <c r="A280" s="517"/>
      <c r="B280" s="521"/>
      <c r="C280" s="283"/>
      <c r="D280" s="284" t="s">
        <v>6</v>
      </c>
      <c r="E280" s="285"/>
      <c r="F280" s="286"/>
      <c r="G280" s="287"/>
      <c r="H280" s="288"/>
      <c r="I280" s="288">
        <f>(H277+H278)/2</f>
        <v>100</v>
      </c>
      <c r="J280" s="285"/>
      <c r="K280" s="284" t="s">
        <v>6</v>
      </c>
      <c r="L280" s="285"/>
      <c r="M280" s="289"/>
      <c r="N280" s="289"/>
      <c r="O280" s="288"/>
      <c r="P280" s="288">
        <f>(O279+O277+O278)/2</f>
        <v>100</v>
      </c>
      <c r="Q280" s="288">
        <f>(I280+P280)/2</f>
        <v>100</v>
      </c>
      <c r="R280" s="310" t="s">
        <v>31</v>
      </c>
      <c r="S280" s="529"/>
      <c r="T280" s="146"/>
      <c r="U280" s="291"/>
    </row>
    <row r="281" spans="1:21" ht="82.5" customHeight="1" x14ac:dyDescent="0.35">
      <c r="A281" s="513">
        <v>26</v>
      </c>
      <c r="B281" s="519" t="s">
        <v>117</v>
      </c>
      <c r="C281" s="342" t="s">
        <v>12</v>
      </c>
      <c r="D281" s="150" t="s">
        <v>88</v>
      </c>
      <c r="E281" s="342"/>
      <c r="F281" s="342"/>
      <c r="G281" s="342"/>
      <c r="H281" s="153"/>
      <c r="I281" s="153"/>
      <c r="J281" s="154" t="s">
        <v>12</v>
      </c>
      <c r="K281" s="150" t="s">
        <v>88</v>
      </c>
      <c r="L281" s="155"/>
      <c r="M281" s="155"/>
      <c r="N281" s="155"/>
      <c r="O281" s="153"/>
      <c r="P281" s="156"/>
      <c r="Q281" s="157"/>
      <c r="R281" s="296"/>
      <c r="S281" s="529" t="s">
        <v>31</v>
      </c>
    </row>
    <row r="282" spans="1:21" ht="69.75" x14ac:dyDescent="0.35">
      <c r="A282" s="515"/>
      <c r="B282" s="520"/>
      <c r="C282" s="152" t="s">
        <v>7</v>
      </c>
      <c r="D282" s="148" t="s">
        <v>89</v>
      </c>
      <c r="E282" s="152" t="s">
        <v>25</v>
      </c>
      <c r="F282" s="152">
        <v>95</v>
      </c>
      <c r="G282" s="152">
        <v>100</v>
      </c>
      <c r="H282" s="158">
        <v>100</v>
      </c>
      <c r="I282" s="155"/>
      <c r="J282" s="155" t="s">
        <v>7</v>
      </c>
      <c r="K282" s="159" t="s">
        <v>351</v>
      </c>
      <c r="L282" s="155" t="s">
        <v>38</v>
      </c>
      <c r="M282" s="155">
        <v>66</v>
      </c>
      <c r="N282" s="155">
        <v>66</v>
      </c>
      <c r="O282" s="158">
        <f>IF(N282/M282*100&gt;110,110,N282/M282*100)</f>
        <v>100</v>
      </c>
      <c r="P282" s="156"/>
      <c r="Q282" s="157"/>
      <c r="R282" s="297"/>
      <c r="S282" s="529"/>
    </row>
    <row r="283" spans="1:21" ht="73.5" customHeight="1" x14ac:dyDescent="0.35">
      <c r="A283" s="515"/>
      <c r="B283" s="520"/>
      <c r="C283" s="152"/>
      <c r="D283" s="148"/>
      <c r="E283" s="152"/>
      <c r="F283" s="152"/>
      <c r="G283" s="152"/>
      <c r="H283" s="158"/>
      <c r="I283" s="155"/>
      <c r="J283" s="155" t="s">
        <v>8</v>
      </c>
      <c r="K283" s="159" t="s">
        <v>346</v>
      </c>
      <c r="L283" s="155" t="s">
        <v>38</v>
      </c>
      <c r="M283" s="155">
        <v>214</v>
      </c>
      <c r="N283" s="155">
        <v>214</v>
      </c>
      <c r="O283" s="158">
        <f>IF(N283/M283*100&gt;110,110,N283/M283*100)</f>
        <v>100</v>
      </c>
      <c r="P283" s="156"/>
      <c r="Q283" s="157"/>
      <c r="R283" s="297"/>
      <c r="S283" s="529"/>
    </row>
    <row r="284" spans="1:21" ht="33" customHeight="1" x14ac:dyDescent="0.35">
      <c r="A284" s="515"/>
      <c r="B284" s="520"/>
      <c r="C284" s="152"/>
      <c r="D284" s="148"/>
      <c r="E284" s="152"/>
      <c r="F284" s="152"/>
      <c r="G284" s="152"/>
      <c r="H284" s="158"/>
      <c r="I284" s="155"/>
      <c r="J284" s="155" t="s">
        <v>9</v>
      </c>
      <c r="K284" s="159" t="s">
        <v>357</v>
      </c>
      <c r="L284" s="155" t="s">
        <v>38</v>
      </c>
      <c r="M284" s="155">
        <v>32</v>
      </c>
      <c r="N284" s="155">
        <v>32</v>
      </c>
      <c r="O284" s="158">
        <f>IF(N284/M284*100&gt;110,110,N284/M284*100)</f>
        <v>100</v>
      </c>
      <c r="P284" s="156"/>
      <c r="Q284" s="157"/>
      <c r="R284" s="297"/>
      <c r="S284" s="529"/>
    </row>
    <row r="285" spans="1:21" x14ac:dyDescent="0.35">
      <c r="A285" s="515"/>
      <c r="B285" s="520"/>
      <c r="C285" s="152"/>
      <c r="D285" s="148"/>
      <c r="E285" s="152"/>
      <c r="F285" s="152"/>
      <c r="G285" s="152"/>
      <c r="H285" s="158"/>
      <c r="I285" s="155"/>
      <c r="J285" s="155" t="s">
        <v>10</v>
      </c>
      <c r="K285" s="200" t="s">
        <v>348</v>
      </c>
      <c r="L285" s="155" t="s">
        <v>38</v>
      </c>
      <c r="M285" s="155"/>
      <c r="N285" s="155"/>
      <c r="O285" s="158"/>
      <c r="P285" s="156"/>
      <c r="Q285" s="157"/>
      <c r="R285" s="297"/>
      <c r="S285" s="529"/>
    </row>
    <row r="286" spans="1:21" s="174" customFormat="1" ht="39.75" customHeight="1" x14ac:dyDescent="0.35">
      <c r="A286" s="515"/>
      <c r="B286" s="520"/>
      <c r="C286" s="283"/>
      <c r="D286" s="284" t="s">
        <v>6</v>
      </c>
      <c r="E286" s="285"/>
      <c r="F286" s="286"/>
      <c r="G286" s="287"/>
      <c r="H286" s="288"/>
      <c r="I286" s="288">
        <f>H282</f>
        <v>100</v>
      </c>
      <c r="J286" s="285"/>
      <c r="K286" s="284" t="s">
        <v>6</v>
      </c>
      <c r="L286" s="285"/>
      <c r="M286" s="289"/>
      <c r="N286" s="289"/>
      <c r="O286" s="288"/>
      <c r="P286" s="288">
        <f>(O285+O282+O283+O284)/3</f>
        <v>100</v>
      </c>
      <c r="Q286" s="288">
        <f>(I286+P286)/2</f>
        <v>100</v>
      </c>
      <c r="R286" s="310" t="s">
        <v>31</v>
      </c>
      <c r="S286" s="529"/>
      <c r="T286" s="146"/>
      <c r="U286" s="291"/>
    </row>
    <row r="287" spans="1:21" ht="48" customHeight="1" x14ac:dyDescent="0.35">
      <c r="A287" s="515"/>
      <c r="B287" s="520"/>
      <c r="C287" s="342" t="s">
        <v>13</v>
      </c>
      <c r="D287" s="150" t="s">
        <v>91</v>
      </c>
      <c r="E287" s="152"/>
      <c r="F287" s="152"/>
      <c r="G287" s="152"/>
      <c r="H287" s="153"/>
      <c r="I287" s="153"/>
      <c r="J287" s="342" t="s">
        <v>13</v>
      </c>
      <c r="K287" s="150" t="s">
        <v>91</v>
      </c>
      <c r="L287" s="155"/>
      <c r="M287" s="161"/>
      <c r="N287" s="161"/>
      <c r="O287" s="153"/>
      <c r="P287" s="156"/>
      <c r="Q287" s="157"/>
      <c r="R287" s="296"/>
      <c r="S287" s="529"/>
    </row>
    <row r="288" spans="1:21" ht="69.75" x14ac:dyDescent="0.35">
      <c r="A288" s="515"/>
      <c r="B288" s="520"/>
      <c r="C288" s="152" t="s">
        <v>14</v>
      </c>
      <c r="D288" s="148" t="s">
        <v>89</v>
      </c>
      <c r="E288" s="152" t="s">
        <v>25</v>
      </c>
      <c r="F288" s="152">
        <v>95</v>
      </c>
      <c r="G288" s="152">
        <v>100</v>
      </c>
      <c r="H288" s="158">
        <v>100</v>
      </c>
      <c r="I288" s="155"/>
      <c r="J288" s="155" t="s">
        <v>14</v>
      </c>
      <c r="K288" s="159" t="s">
        <v>346</v>
      </c>
      <c r="L288" s="155" t="s">
        <v>38</v>
      </c>
      <c r="M288" s="155">
        <v>311</v>
      </c>
      <c r="N288" s="155">
        <v>311</v>
      </c>
      <c r="O288" s="158">
        <f>IF(N288/M288*100&gt;110,110,N288/M288*100)</f>
        <v>100</v>
      </c>
      <c r="P288" s="156"/>
      <c r="Q288" s="157"/>
      <c r="R288" s="297"/>
      <c r="S288" s="529"/>
    </row>
    <row r="289" spans="1:21" ht="69.75" x14ac:dyDescent="0.35">
      <c r="A289" s="515"/>
      <c r="B289" s="520"/>
      <c r="C289" s="152" t="s">
        <v>15</v>
      </c>
      <c r="D289" s="148" t="s">
        <v>92</v>
      </c>
      <c r="E289" s="152" t="s">
        <v>93</v>
      </c>
      <c r="F289" s="152">
        <v>35</v>
      </c>
      <c r="G289" s="152">
        <v>19</v>
      </c>
      <c r="H289" s="158">
        <v>100</v>
      </c>
      <c r="I289" s="155"/>
      <c r="J289" s="162" t="s">
        <v>15</v>
      </c>
      <c r="K289" s="159" t="s">
        <v>348</v>
      </c>
      <c r="L289" s="155" t="s">
        <v>38</v>
      </c>
      <c r="M289" s="155">
        <v>1</v>
      </c>
      <c r="N289" s="155">
        <v>1</v>
      </c>
      <c r="O289" s="158">
        <f>IF(N289/M289*100&gt;110,110,N289/M289*100)</f>
        <v>100</v>
      </c>
      <c r="P289" s="156"/>
      <c r="Q289" s="157"/>
      <c r="R289" s="297"/>
      <c r="S289" s="529"/>
    </row>
    <row r="290" spans="1:21" s="174" customFormat="1" ht="54.75" customHeight="1" x14ac:dyDescent="0.35">
      <c r="A290" s="515"/>
      <c r="B290" s="520"/>
      <c r="C290" s="283"/>
      <c r="D290" s="284" t="s">
        <v>6</v>
      </c>
      <c r="E290" s="285"/>
      <c r="F290" s="286"/>
      <c r="G290" s="287"/>
      <c r="H290" s="288"/>
      <c r="I290" s="288">
        <f>(H288+H289)/2</f>
        <v>100</v>
      </c>
      <c r="J290" s="285"/>
      <c r="K290" s="284" t="s">
        <v>6</v>
      </c>
      <c r="L290" s="285"/>
      <c r="M290" s="289"/>
      <c r="N290" s="289"/>
      <c r="O290" s="288"/>
      <c r="P290" s="288">
        <f>(O288+O289)/2</f>
        <v>100</v>
      </c>
      <c r="Q290" s="288">
        <f>(I290+P290)/2</f>
        <v>100</v>
      </c>
      <c r="R290" s="290" t="s">
        <v>31</v>
      </c>
      <c r="S290" s="529"/>
      <c r="T290" s="146"/>
      <c r="U290" s="291"/>
    </row>
    <row r="291" spans="1:21" ht="105.75" customHeight="1" x14ac:dyDescent="0.35">
      <c r="A291" s="515"/>
      <c r="B291" s="520"/>
      <c r="C291" s="342" t="s">
        <v>28</v>
      </c>
      <c r="D291" s="150" t="s">
        <v>446</v>
      </c>
      <c r="E291" s="152"/>
      <c r="F291" s="152"/>
      <c r="G291" s="152"/>
      <c r="H291" s="153"/>
      <c r="I291" s="153"/>
      <c r="J291" s="342" t="s">
        <v>28</v>
      </c>
      <c r="K291" s="150" t="str">
        <f>D291</f>
        <v>Предоставление консультационных и методических услуг</v>
      </c>
      <c r="L291" s="155"/>
      <c r="M291" s="163"/>
      <c r="N291" s="163"/>
      <c r="O291" s="153"/>
      <c r="P291" s="156"/>
      <c r="Q291" s="157"/>
      <c r="R291" s="296"/>
      <c r="S291" s="529"/>
    </row>
    <row r="292" spans="1:21" ht="72" customHeight="1" x14ac:dyDescent="0.35">
      <c r="A292" s="515"/>
      <c r="B292" s="520"/>
      <c r="C292" s="152" t="s">
        <v>29</v>
      </c>
      <c r="D292" s="148" t="s">
        <v>349</v>
      </c>
      <c r="E292" s="152" t="s">
        <v>38</v>
      </c>
      <c r="F292" s="152">
        <v>50</v>
      </c>
      <c r="G292" s="152">
        <v>50</v>
      </c>
      <c r="H292" s="158">
        <v>100</v>
      </c>
      <c r="I292" s="155"/>
      <c r="J292" s="162" t="s">
        <v>29</v>
      </c>
      <c r="K292" s="159" t="s">
        <v>94</v>
      </c>
      <c r="L292" s="155" t="s">
        <v>36</v>
      </c>
      <c r="M292" s="312">
        <v>100</v>
      </c>
      <c r="N292" s="312">
        <v>100</v>
      </c>
      <c r="O292" s="311">
        <f>IF(N292/M292*100&gt;110,110,N292/M292*100)</f>
        <v>100</v>
      </c>
      <c r="P292" s="156"/>
      <c r="Q292" s="157"/>
      <c r="R292" s="297"/>
      <c r="S292" s="529"/>
    </row>
    <row r="293" spans="1:21" s="174" customFormat="1" ht="43.5" customHeight="1" x14ac:dyDescent="0.35">
      <c r="A293" s="517"/>
      <c r="B293" s="521"/>
      <c r="C293" s="167"/>
      <c r="D293" s="168" t="s">
        <v>6</v>
      </c>
      <c r="E293" s="167"/>
      <c r="F293" s="169"/>
      <c r="G293" s="169"/>
      <c r="H293" s="170"/>
      <c r="I293" s="170">
        <f>H292</f>
        <v>100</v>
      </c>
      <c r="J293" s="171"/>
      <c r="K293" s="168" t="s">
        <v>6</v>
      </c>
      <c r="L293" s="169"/>
      <c r="M293" s="172"/>
      <c r="N293" s="172"/>
      <c r="O293" s="170"/>
      <c r="P293" s="170">
        <f>O292</f>
        <v>100</v>
      </c>
      <c r="Q293" s="170">
        <f>(I293+P293)/2</f>
        <v>100</v>
      </c>
      <c r="R293" s="290" t="s">
        <v>31</v>
      </c>
      <c r="S293" s="529"/>
      <c r="T293" s="146"/>
    </row>
    <row r="294" spans="1:21" ht="72.75" customHeight="1" x14ac:dyDescent="0.35">
      <c r="A294" s="513">
        <v>27</v>
      </c>
      <c r="B294" s="519" t="s">
        <v>118</v>
      </c>
      <c r="C294" s="342" t="s">
        <v>12</v>
      </c>
      <c r="D294" s="150" t="s">
        <v>88</v>
      </c>
      <c r="E294" s="342"/>
      <c r="F294" s="342"/>
      <c r="G294" s="342"/>
      <c r="H294" s="153"/>
      <c r="I294" s="153"/>
      <c r="J294" s="154" t="s">
        <v>12</v>
      </c>
      <c r="K294" s="150" t="s">
        <v>88</v>
      </c>
      <c r="L294" s="155"/>
      <c r="M294" s="155"/>
      <c r="N294" s="155"/>
      <c r="O294" s="153"/>
      <c r="P294" s="156"/>
      <c r="Q294" s="157"/>
      <c r="R294" s="296"/>
      <c r="S294" s="529" t="s">
        <v>31</v>
      </c>
    </row>
    <row r="295" spans="1:21" ht="69.75" customHeight="1" x14ac:dyDescent="0.35">
      <c r="A295" s="515"/>
      <c r="B295" s="520"/>
      <c r="C295" s="152" t="s">
        <v>7</v>
      </c>
      <c r="D295" s="148" t="s">
        <v>89</v>
      </c>
      <c r="E295" s="152" t="s">
        <v>25</v>
      </c>
      <c r="F295" s="152">
        <v>95</v>
      </c>
      <c r="G295" s="152">
        <v>96</v>
      </c>
      <c r="H295" s="158">
        <v>100</v>
      </c>
      <c r="I295" s="155"/>
      <c r="J295" s="155" t="s">
        <v>7</v>
      </c>
      <c r="K295" s="159" t="s">
        <v>351</v>
      </c>
      <c r="L295" s="155" t="s">
        <v>38</v>
      </c>
      <c r="M295" s="155">
        <v>109</v>
      </c>
      <c r="N295" s="155">
        <v>109</v>
      </c>
      <c r="O295" s="158">
        <f>IF(N295/M295*100&gt;110,110,N295/M295*100)</f>
        <v>100</v>
      </c>
      <c r="P295" s="156"/>
      <c r="Q295" s="157"/>
      <c r="R295" s="297"/>
      <c r="S295" s="529"/>
    </row>
    <row r="296" spans="1:21" ht="69.75" customHeight="1" x14ac:dyDescent="0.35">
      <c r="A296" s="515"/>
      <c r="B296" s="520"/>
      <c r="C296" s="152"/>
      <c r="D296" s="148"/>
      <c r="E296" s="152"/>
      <c r="F296" s="152"/>
      <c r="G296" s="152"/>
      <c r="H296" s="158"/>
      <c r="I296" s="155"/>
      <c r="J296" s="155" t="s">
        <v>8</v>
      </c>
      <c r="K296" s="159" t="s">
        <v>346</v>
      </c>
      <c r="L296" s="155" t="s">
        <v>38</v>
      </c>
      <c r="M296" s="155">
        <v>215</v>
      </c>
      <c r="N296" s="155">
        <v>215</v>
      </c>
      <c r="O296" s="158">
        <f>IF(N296/M296*100&gt;110,110,N296/M296*100)</f>
        <v>100</v>
      </c>
      <c r="P296" s="156"/>
      <c r="Q296" s="157"/>
      <c r="R296" s="297"/>
      <c r="S296" s="529"/>
    </row>
    <row r="297" spans="1:21" ht="57.75" customHeight="1" x14ac:dyDescent="0.35">
      <c r="A297" s="515"/>
      <c r="B297" s="520"/>
      <c r="C297" s="152"/>
      <c r="D297" s="148"/>
      <c r="E297" s="152"/>
      <c r="F297" s="152"/>
      <c r="G297" s="152"/>
      <c r="H297" s="158"/>
      <c r="I297" s="155"/>
      <c r="J297" s="155" t="s">
        <v>9</v>
      </c>
      <c r="K297" s="159" t="s">
        <v>356</v>
      </c>
      <c r="L297" s="155" t="s">
        <v>38</v>
      </c>
      <c r="M297" s="155">
        <v>37</v>
      </c>
      <c r="N297" s="155">
        <v>37</v>
      </c>
      <c r="O297" s="158">
        <f>IF(N297/M297*100&gt;110,110,N297/M297*100)</f>
        <v>100</v>
      </c>
      <c r="P297" s="156"/>
      <c r="Q297" s="157"/>
      <c r="R297" s="297"/>
      <c r="S297" s="529"/>
    </row>
    <row r="298" spans="1:21" s="174" customFormat="1" ht="39.75" customHeight="1" x14ac:dyDescent="0.35">
      <c r="A298" s="515"/>
      <c r="B298" s="520"/>
      <c r="C298" s="283"/>
      <c r="D298" s="284" t="s">
        <v>6</v>
      </c>
      <c r="E298" s="285"/>
      <c r="F298" s="286"/>
      <c r="G298" s="287"/>
      <c r="H298" s="288"/>
      <c r="I298" s="288">
        <f>H295</f>
        <v>100</v>
      </c>
      <c r="J298" s="285"/>
      <c r="K298" s="284" t="s">
        <v>6</v>
      </c>
      <c r="L298" s="285"/>
      <c r="M298" s="289"/>
      <c r="N298" s="289"/>
      <c r="O298" s="288"/>
      <c r="P298" s="288">
        <f>(O295+O296+O297)/3</f>
        <v>100</v>
      </c>
      <c r="Q298" s="288">
        <f>(I298+P298)/2</f>
        <v>100</v>
      </c>
      <c r="R298" s="290" t="s">
        <v>31</v>
      </c>
      <c r="S298" s="529"/>
      <c r="T298" s="146"/>
      <c r="U298" s="291"/>
    </row>
    <row r="299" spans="1:21" ht="39" customHeight="1" x14ac:dyDescent="0.35">
      <c r="A299" s="515"/>
      <c r="B299" s="520"/>
      <c r="C299" s="342" t="s">
        <v>13</v>
      </c>
      <c r="D299" s="150" t="s">
        <v>91</v>
      </c>
      <c r="E299" s="152"/>
      <c r="F299" s="152"/>
      <c r="G299" s="152"/>
      <c r="H299" s="153"/>
      <c r="I299" s="153"/>
      <c r="J299" s="342" t="s">
        <v>13</v>
      </c>
      <c r="K299" s="150" t="s">
        <v>91</v>
      </c>
      <c r="L299" s="155"/>
      <c r="M299" s="161"/>
      <c r="N299" s="161"/>
      <c r="O299" s="153"/>
      <c r="P299" s="156"/>
      <c r="Q299" s="157"/>
      <c r="R299" s="296"/>
      <c r="S299" s="529"/>
    </row>
    <row r="300" spans="1:21" ht="69.75" x14ac:dyDescent="0.35">
      <c r="A300" s="515"/>
      <c r="B300" s="520"/>
      <c r="C300" s="152" t="s">
        <v>14</v>
      </c>
      <c r="D300" s="148" t="s">
        <v>89</v>
      </c>
      <c r="E300" s="152" t="s">
        <v>25</v>
      </c>
      <c r="F300" s="152">
        <v>95</v>
      </c>
      <c r="G300" s="152">
        <v>98</v>
      </c>
      <c r="H300" s="158">
        <v>100</v>
      </c>
      <c r="I300" s="155"/>
      <c r="J300" s="162" t="s">
        <v>14</v>
      </c>
      <c r="K300" s="159" t="s">
        <v>352</v>
      </c>
      <c r="L300" s="155" t="s">
        <v>38</v>
      </c>
      <c r="M300" s="155">
        <v>354</v>
      </c>
      <c r="N300" s="155">
        <v>354</v>
      </c>
      <c r="O300" s="158">
        <f>IF(N300/M300*100&gt;110,110,N300/M300*100)</f>
        <v>100</v>
      </c>
      <c r="P300" s="156"/>
      <c r="Q300" s="157"/>
      <c r="R300" s="297"/>
      <c r="S300" s="529"/>
    </row>
    <row r="301" spans="1:21" ht="69.75" x14ac:dyDescent="0.35">
      <c r="A301" s="515"/>
      <c r="B301" s="520"/>
      <c r="C301" s="152" t="s">
        <v>15</v>
      </c>
      <c r="D301" s="148" t="s">
        <v>92</v>
      </c>
      <c r="E301" s="152" t="s">
        <v>93</v>
      </c>
      <c r="F301" s="152">
        <v>35</v>
      </c>
      <c r="G301" s="152">
        <v>35</v>
      </c>
      <c r="H301" s="158">
        <f>F301/G301*100</f>
        <v>100</v>
      </c>
      <c r="I301" s="155"/>
      <c r="J301" s="162" t="s">
        <v>15</v>
      </c>
      <c r="K301" s="159" t="s">
        <v>560</v>
      </c>
      <c r="L301" s="155" t="s">
        <v>38</v>
      </c>
      <c r="M301" s="155">
        <v>3</v>
      </c>
      <c r="N301" s="155">
        <v>3</v>
      </c>
      <c r="O301" s="158">
        <f>IF(N301/M301*100&gt;110,110,N301/M301*100)</f>
        <v>100</v>
      </c>
      <c r="P301" s="156"/>
      <c r="Q301" s="157"/>
      <c r="R301" s="297"/>
      <c r="S301" s="529"/>
    </row>
    <row r="302" spans="1:21" x14ac:dyDescent="0.35">
      <c r="A302" s="515"/>
      <c r="B302" s="520"/>
      <c r="C302" s="152"/>
      <c r="D302" s="148"/>
      <c r="E302" s="152"/>
      <c r="F302" s="152"/>
      <c r="G302" s="152"/>
      <c r="H302" s="158"/>
      <c r="I302" s="155"/>
      <c r="J302" s="162" t="s">
        <v>39</v>
      </c>
      <c r="K302" s="159" t="s">
        <v>348</v>
      </c>
      <c r="L302" s="155" t="s">
        <v>38</v>
      </c>
      <c r="M302" s="155">
        <v>4</v>
      </c>
      <c r="N302" s="155">
        <v>4</v>
      </c>
      <c r="O302" s="158">
        <f>IF(N302/M302*100&gt;110,110,N302/M302*100)</f>
        <v>100</v>
      </c>
      <c r="P302" s="156"/>
      <c r="Q302" s="157"/>
      <c r="R302" s="297"/>
      <c r="S302" s="529"/>
    </row>
    <row r="303" spans="1:21" s="174" customFormat="1" ht="54.75" customHeight="1" x14ac:dyDescent="0.35">
      <c r="A303" s="515"/>
      <c r="B303" s="520"/>
      <c r="C303" s="283"/>
      <c r="D303" s="284" t="s">
        <v>6</v>
      </c>
      <c r="E303" s="285"/>
      <c r="F303" s="286"/>
      <c r="G303" s="287"/>
      <c r="H303" s="288"/>
      <c r="I303" s="288">
        <f>(H300+H301)/2</f>
        <v>100</v>
      </c>
      <c r="J303" s="285"/>
      <c r="K303" s="284" t="s">
        <v>6</v>
      </c>
      <c r="L303" s="285"/>
      <c r="M303" s="289"/>
      <c r="N303" s="289"/>
      <c r="O303" s="288"/>
      <c r="P303" s="288">
        <f>(O302+O300+O301)/3</f>
        <v>100</v>
      </c>
      <c r="Q303" s="288">
        <f>(I303+P303)/2</f>
        <v>100</v>
      </c>
      <c r="R303" s="290" t="s">
        <v>31</v>
      </c>
      <c r="S303" s="529"/>
      <c r="T303" s="146"/>
      <c r="U303" s="291"/>
    </row>
    <row r="304" spans="1:21" ht="66" customHeight="1" x14ac:dyDescent="0.35">
      <c r="A304" s="515"/>
      <c r="B304" s="520"/>
      <c r="C304" s="342" t="s">
        <v>28</v>
      </c>
      <c r="D304" s="150" t="s">
        <v>446</v>
      </c>
      <c r="E304" s="152"/>
      <c r="F304" s="152"/>
      <c r="G304" s="152"/>
      <c r="H304" s="153"/>
      <c r="I304" s="153"/>
      <c r="J304" s="342" t="s">
        <v>28</v>
      </c>
      <c r="K304" s="150" t="str">
        <f>D304</f>
        <v>Предоставление консультационных и методических услуг</v>
      </c>
      <c r="L304" s="155"/>
      <c r="M304" s="163"/>
      <c r="N304" s="163"/>
      <c r="O304" s="153"/>
      <c r="P304" s="156"/>
      <c r="Q304" s="157"/>
      <c r="R304" s="296"/>
      <c r="S304" s="529"/>
    </row>
    <row r="305" spans="1:21" ht="66" customHeight="1" x14ac:dyDescent="0.35">
      <c r="A305" s="515"/>
      <c r="B305" s="520"/>
      <c r="C305" s="152" t="s">
        <v>29</v>
      </c>
      <c r="D305" s="148" t="s">
        <v>358</v>
      </c>
      <c r="E305" s="152" t="s">
        <v>38</v>
      </c>
      <c r="F305" s="152">
        <v>50</v>
      </c>
      <c r="G305" s="152">
        <v>49</v>
      </c>
      <c r="H305" s="158">
        <v>100</v>
      </c>
      <c r="I305" s="155"/>
      <c r="J305" s="162" t="s">
        <v>29</v>
      </c>
      <c r="K305" s="159" t="s">
        <v>94</v>
      </c>
      <c r="L305" s="155" t="s">
        <v>36</v>
      </c>
      <c r="M305" s="155">
        <v>100</v>
      </c>
      <c r="N305" s="312">
        <v>105</v>
      </c>
      <c r="O305" s="158">
        <f>IF(N305/M305*100&gt;110,110,N305/M305*100)</f>
        <v>105</v>
      </c>
      <c r="P305" s="156"/>
      <c r="Q305" s="157"/>
      <c r="R305" s="297"/>
      <c r="S305" s="529"/>
    </row>
    <row r="306" spans="1:21" s="174" customFormat="1" ht="39" customHeight="1" x14ac:dyDescent="0.35">
      <c r="A306" s="517"/>
      <c r="B306" s="521"/>
      <c r="C306" s="167"/>
      <c r="D306" s="168" t="s">
        <v>6</v>
      </c>
      <c r="E306" s="167"/>
      <c r="F306" s="169"/>
      <c r="G306" s="169"/>
      <c r="H306" s="170"/>
      <c r="I306" s="170">
        <f>H305</f>
        <v>100</v>
      </c>
      <c r="J306" s="171"/>
      <c r="K306" s="168" t="s">
        <v>6</v>
      </c>
      <c r="L306" s="169"/>
      <c r="M306" s="172"/>
      <c r="N306" s="172"/>
      <c r="O306" s="170"/>
      <c r="P306" s="170">
        <f>O305</f>
        <v>105</v>
      </c>
      <c r="Q306" s="170">
        <f>(I306+P306)/2</f>
        <v>102.5</v>
      </c>
      <c r="R306" s="310" t="s">
        <v>31</v>
      </c>
      <c r="S306" s="529"/>
      <c r="T306" s="146"/>
    </row>
    <row r="307" spans="1:21" ht="67.5" customHeight="1" x14ac:dyDescent="0.35">
      <c r="A307" s="513">
        <v>28</v>
      </c>
      <c r="B307" s="519" t="s">
        <v>119</v>
      </c>
      <c r="C307" s="342" t="s">
        <v>12</v>
      </c>
      <c r="D307" s="150" t="s">
        <v>88</v>
      </c>
      <c r="E307" s="342"/>
      <c r="F307" s="342"/>
      <c r="G307" s="342"/>
      <c r="H307" s="153"/>
      <c r="I307" s="153"/>
      <c r="J307" s="154" t="s">
        <v>12</v>
      </c>
      <c r="K307" s="150" t="s">
        <v>88</v>
      </c>
      <c r="L307" s="155"/>
      <c r="M307" s="155"/>
      <c r="N307" s="155"/>
      <c r="O307" s="153"/>
      <c r="P307" s="156"/>
      <c r="Q307" s="157"/>
      <c r="R307" s="296"/>
      <c r="S307" s="529" t="s">
        <v>31</v>
      </c>
    </row>
    <row r="308" spans="1:21" ht="69.75" x14ac:dyDescent="0.35">
      <c r="A308" s="515"/>
      <c r="B308" s="520"/>
      <c r="C308" s="152" t="s">
        <v>7</v>
      </c>
      <c r="D308" s="148" t="s">
        <v>89</v>
      </c>
      <c r="E308" s="152" t="s">
        <v>25</v>
      </c>
      <c r="F308" s="152">
        <v>95</v>
      </c>
      <c r="G308" s="152">
        <v>100</v>
      </c>
      <c r="H308" s="158">
        <v>100</v>
      </c>
      <c r="I308" s="155"/>
      <c r="J308" s="155" t="s">
        <v>7</v>
      </c>
      <c r="K308" s="159" t="s">
        <v>351</v>
      </c>
      <c r="L308" s="155" t="s">
        <v>38</v>
      </c>
      <c r="M308" s="155">
        <v>59</v>
      </c>
      <c r="N308" s="155">
        <v>59</v>
      </c>
      <c r="O308" s="158">
        <f>IF(N308/M308*100&gt;110,110,N308/M308*100)</f>
        <v>100</v>
      </c>
      <c r="P308" s="156"/>
      <c r="Q308" s="157"/>
      <c r="R308" s="297"/>
      <c r="S308" s="529"/>
    </row>
    <row r="309" spans="1:21" ht="69.75" x14ac:dyDescent="0.35">
      <c r="A309" s="515"/>
      <c r="B309" s="520"/>
      <c r="C309" s="152"/>
      <c r="D309" s="148"/>
      <c r="E309" s="152"/>
      <c r="F309" s="152"/>
      <c r="G309" s="152"/>
      <c r="H309" s="158"/>
      <c r="I309" s="155"/>
      <c r="J309" s="155" t="s">
        <v>8</v>
      </c>
      <c r="K309" s="159" t="s">
        <v>346</v>
      </c>
      <c r="L309" s="155" t="s">
        <v>38</v>
      </c>
      <c r="M309" s="155">
        <v>192</v>
      </c>
      <c r="N309" s="155">
        <v>193</v>
      </c>
      <c r="O309" s="158">
        <f>IF(N309/M309*100&gt;110,110,N309/M309*100)</f>
        <v>100.52083333333333</v>
      </c>
      <c r="P309" s="156"/>
      <c r="Q309" s="157"/>
      <c r="R309" s="297"/>
      <c r="S309" s="529"/>
    </row>
    <row r="310" spans="1:21" x14ac:dyDescent="0.35">
      <c r="A310" s="515"/>
      <c r="B310" s="520"/>
      <c r="C310" s="152"/>
      <c r="D310" s="148"/>
      <c r="E310" s="152"/>
      <c r="F310" s="152"/>
      <c r="G310" s="152"/>
      <c r="H310" s="158"/>
      <c r="I310" s="155"/>
      <c r="J310" s="155" t="s">
        <v>9</v>
      </c>
      <c r="K310" s="159" t="s">
        <v>356</v>
      </c>
      <c r="L310" s="155" t="s">
        <v>38</v>
      </c>
      <c r="M310" s="155">
        <v>19</v>
      </c>
      <c r="N310" s="155">
        <v>19</v>
      </c>
      <c r="O310" s="158">
        <f>IF(N310/M310*100&gt;110,110,N310/M310*100)</f>
        <v>100</v>
      </c>
      <c r="P310" s="156"/>
      <c r="Q310" s="157"/>
      <c r="R310" s="297"/>
      <c r="S310" s="529"/>
    </row>
    <row r="311" spans="1:21" s="174" customFormat="1" ht="39.75" customHeight="1" x14ac:dyDescent="0.35">
      <c r="A311" s="515"/>
      <c r="B311" s="520"/>
      <c r="C311" s="283"/>
      <c r="D311" s="284" t="s">
        <v>6</v>
      </c>
      <c r="E311" s="285"/>
      <c r="F311" s="286"/>
      <c r="G311" s="287"/>
      <c r="H311" s="288"/>
      <c r="I311" s="288">
        <f>H308</f>
        <v>100</v>
      </c>
      <c r="J311" s="285"/>
      <c r="K311" s="284" t="s">
        <v>6</v>
      </c>
      <c r="L311" s="285"/>
      <c r="M311" s="289"/>
      <c r="N311" s="289"/>
      <c r="O311" s="288"/>
      <c r="P311" s="288">
        <f>(O308+O309+O310)/3</f>
        <v>100.1736111111111</v>
      </c>
      <c r="Q311" s="288">
        <f>(I311+P311)/2</f>
        <v>100.08680555555554</v>
      </c>
      <c r="R311" s="310" t="s">
        <v>31</v>
      </c>
      <c r="S311" s="529"/>
      <c r="T311" s="146"/>
      <c r="U311" s="291"/>
    </row>
    <row r="312" spans="1:21" ht="42" customHeight="1" x14ac:dyDescent="0.35">
      <c r="A312" s="515"/>
      <c r="B312" s="520"/>
      <c r="C312" s="342" t="s">
        <v>13</v>
      </c>
      <c r="D312" s="150" t="s">
        <v>91</v>
      </c>
      <c r="E312" s="152"/>
      <c r="F312" s="152"/>
      <c r="G312" s="152"/>
      <c r="H312" s="153"/>
      <c r="I312" s="153"/>
      <c r="J312" s="342" t="s">
        <v>13</v>
      </c>
      <c r="K312" s="150" t="s">
        <v>91</v>
      </c>
      <c r="L312" s="155"/>
      <c r="M312" s="161"/>
      <c r="N312" s="161"/>
      <c r="O312" s="153"/>
      <c r="P312" s="156"/>
      <c r="Q312" s="157"/>
      <c r="R312" s="296"/>
      <c r="S312" s="529"/>
    </row>
    <row r="313" spans="1:21" ht="69.75" x14ac:dyDescent="0.35">
      <c r="A313" s="515"/>
      <c r="B313" s="520"/>
      <c r="C313" s="152" t="s">
        <v>14</v>
      </c>
      <c r="D313" s="148" t="s">
        <v>89</v>
      </c>
      <c r="E313" s="152" t="s">
        <v>25</v>
      </c>
      <c r="F313" s="152">
        <v>95</v>
      </c>
      <c r="G313" s="152">
        <v>100</v>
      </c>
      <c r="H313" s="158">
        <v>100</v>
      </c>
      <c r="I313" s="155"/>
      <c r="J313" s="162" t="s">
        <v>14</v>
      </c>
      <c r="K313" s="159" t="s">
        <v>360</v>
      </c>
      <c r="L313" s="155" t="s">
        <v>38</v>
      </c>
      <c r="M313" s="155">
        <v>267</v>
      </c>
      <c r="N313" s="155">
        <v>267</v>
      </c>
      <c r="O313" s="158">
        <f>IF(N313/M313*100&gt;110,110,N313/M313*100)</f>
        <v>100</v>
      </c>
      <c r="P313" s="156"/>
      <c r="Q313" s="157"/>
      <c r="R313" s="297"/>
      <c r="S313" s="529"/>
    </row>
    <row r="314" spans="1:21" x14ac:dyDescent="0.35">
      <c r="A314" s="515"/>
      <c r="B314" s="520"/>
      <c r="C314" s="152"/>
      <c r="D314" s="148"/>
      <c r="E314" s="152"/>
      <c r="F314" s="152"/>
      <c r="G314" s="152"/>
      <c r="H314" s="158"/>
      <c r="I314" s="155"/>
      <c r="J314" s="162" t="s">
        <v>15</v>
      </c>
      <c r="K314" s="159" t="s">
        <v>348</v>
      </c>
      <c r="L314" s="155" t="s">
        <v>38</v>
      </c>
      <c r="M314" s="155">
        <v>2</v>
      </c>
      <c r="N314" s="155">
        <v>2</v>
      </c>
      <c r="O314" s="158">
        <f>IF(N314/M314*100&gt;110,110,N314/M314*100)</f>
        <v>100</v>
      </c>
      <c r="P314" s="156"/>
      <c r="Q314" s="157"/>
      <c r="R314" s="297"/>
      <c r="S314" s="529"/>
    </row>
    <row r="315" spans="1:21" ht="69.75" x14ac:dyDescent="0.35">
      <c r="A315" s="515"/>
      <c r="B315" s="520"/>
      <c r="C315" s="152" t="s">
        <v>15</v>
      </c>
      <c r="D315" s="148" t="s">
        <v>92</v>
      </c>
      <c r="E315" s="152" t="s">
        <v>93</v>
      </c>
      <c r="F315" s="152">
        <v>35</v>
      </c>
      <c r="G315" s="152">
        <v>28.2</v>
      </c>
      <c r="H315" s="158">
        <v>100</v>
      </c>
      <c r="I315" s="155"/>
      <c r="J315" s="162" t="s">
        <v>39</v>
      </c>
      <c r="K315" s="159" t="s">
        <v>560</v>
      </c>
      <c r="L315" s="155" t="s">
        <v>38</v>
      </c>
      <c r="M315" s="155">
        <v>1</v>
      </c>
      <c r="N315" s="155">
        <v>1</v>
      </c>
      <c r="O315" s="158">
        <f>IF(N315/M315*100&gt;110,110,N315/M315*100)</f>
        <v>100</v>
      </c>
      <c r="P315" s="156"/>
      <c r="Q315" s="157"/>
      <c r="R315" s="297"/>
      <c r="S315" s="529"/>
    </row>
    <row r="316" spans="1:21" s="174" customFormat="1" ht="41.25" customHeight="1" x14ac:dyDescent="0.35">
      <c r="A316" s="517"/>
      <c r="B316" s="521"/>
      <c r="C316" s="167"/>
      <c r="D316" s="168" t="s">
        <v>6</v>
      </c>
      <c r="E316" s="167"/>
      <c r="F316" s="169"/>
      <c r="G316" s="169"/>
      <c r="H316" s="170"/>
      <c r="I316" s="288">
        <f>(H313+H315)/2</f>
        <v>100</v>
      </c>
      <c r="J316" s="171"/>
      <c r="K316" s="168" t="s">
        <v>6</v>
      </c>
      <c r="L316" s="169"/>
      <c r="M316" s="172"/>
      <c r="N316" s="172"/>
      <c r="O316" s="170"/>
      <c r="P316" s="170">
        <f>O313</f>
        <v>100</v>
      </c>
      <c r="Q316" s="170">
        <f>(I316+P316)/2</f>
        <v>100</v>
      </c>
      <c r="R316" s="310" t="s">
        <v>31</v>
      </c>
      <c r="S316" s="529"/>
      <c r="T316" s="146"/>
    </row>
    <row r="317" spans="1:21" ht="72.75" customHeight="1" x14ac:dyDescent="0.35">
      <c r="A317" s="513">
        <v>29</v>
      </c>
      <c r="B317" s="519" t="s">
        <v>120</v>
      </c>
      <c r="C317" s="342" t="s">
        <v>12</v>
      </c>
      <c r="D317" s="150" t="s">
        <v>88</v>
      </c>
      <c r="E317" s="342"/>
      <c r="F317" s="342"/>
      <c r="G317" s="342"/>
      <c r="H317" s="153"/>
      <c r="I317" s="153"/>
      <c r="J317" s="154" t="s">
        <v>12</v>
      </c>
      <c r="K317" s="150" t="s">
        <v>88</v>
      </c>
      <c r="L317" s="155"/>
      <c r="M317" s="155"/>
      <c r="N317" s="155"/>
      <c r="O317" s="153"/>
      <c r="P317" s="156"/>
      <c r="Q317" s="157"/>
      <c r="R317" s="298"/>
      <c r="S317" s="529" t="s">
        <v>31</v>
      </c>
    </row>
    <row r="318" spans="1:21" ht="69.75" x14ac:dyDescent="0.35">
      <c r="A318" s="515"/>
      <c r="B318" s="520"/>
      <c r="C318" s="152" t="s">
        <v>7</v>
      </c>
      <c r="D318" s="148" t="s">
        <v>89</v>
      </c>
      <c r="E318" s="152" t="s">
        <v>25</v>
      </c>
      <c r="F318" s="152">
        <v>95</v>
      </c>
      <c r="G318" s="152">
        <v>97.6</v>
      </c>
      <c r="H318" s="158">
        <v>100</v>
      </c>
      <c r="I318" s="155"/>
      <c r="J318" s="155" t="s">
        <v>7</v>
      </c>
      <c r="K318" s="159" t="s">
        <v>351</v>
      </c>
      <c r="L318" s="155" t="s">
        <v>38</v>
      </c>
      <c r="M318" s="155">
        <v>74</v>
      </c>
      <c r="N318" s="155">
        <v>74</v>
      </c>
      <c r="O318" s="158">
        <f>IF(N318/M318*100&gt;110,110,N318/M318*100)</f>
        <v>100</v>
      </c>
      <c r="P318" s="156"/>
      <c r="Q318" s="157"/>
      <c r="R318" s="297"/>
      <c r="S318" s="529"/>
    </row>
    <row r="319" spans="1:21" ht="69.75" x14ac:dyDescent="0.35">
      <c r="A319" s="515"/>
      <c r="B319" s="520"/>
      <c r="C319" s="152"/>
      <c r="D319" s="148"/>
      <c r="E319" s="152"/>
      <c r="F319" s="152"/>
      <c r="G319" s="152"/>
      <c r="H319" s="158"/>
      <c r="I319" s="155"/>
      <c r="J319" s="155" t="s">
        <v>8</v>
      </c>
      <c r="K319" s="159" t="s">
        <v>346</v>
      </c>
      <c r="L319" s="155" t="s">
        <v>38</v>
      </c>
      <c r="M319" s="155">
        <v>191</v>
      </c>
      <c r="N319" s="155">
        <v>191</v>
      </c>
      <c r="O319" s="158">
        <f>IF(N319/M319*100&gt;110,110,N319/M319*100)</f>
        <v>100</v>
      </c>
      <c r="P319" s="156"/>
      <c r="Q319" s="157"/>
      <c r="R319" s="297"/>
      <c r="S319" s="529"/>
    </row>
    <row r="320" spans="1:21" x14ac:dyDescent="0.35">
      <c r="A320" s="515"/>
      <c r="B320" s="520"/>
      <c r="C320" s="152"/>
      <c r="D320" s="148"/>
      <c r="E320" s="152"/>
      <c r="F320" s="152"/>
      <c r="G320" s="152"/>
      <c r="H320" s="158"/>
      <c r="I320" s="155"/>
      <c r="J320" s="155" t="s">
        <v>9</v>
      </c>
      <c r="K320" s="159" t="s">
        <v>548</v>
      </c>
      <c r="L320" s="155" t="s">
        <v>38</v>
      </c>
      <c r="M320" s="155">
        <v>1</v>
      </c>
      <c r="N320" s="155">
        <v>1</v>
      </c>
      <c r="O320" s="158">
        <f>IF(N320/M320*100&gt;110,110,N320/M320*100)</f>
        <v>100</v>
      </c>
      <c r="P320" s="156"/>
      <c r="Q320" s="157"/>
      <c r="R320" s="297"/>
      <c r="S320" s="529"/>
    </row>
    <row r="321" spans="1:21" x14ac:dyDescent="0.35">
      <c r="A321" s="515"/>
      <c r="B321" s="520"/>
      <c r="C321" s="152"/>
      <c r="D321" s="148"/>
      <c r="E321" s="152"/>
      <c r="F321" s="152"/>
      <c r="G321" s="152"/>
      <c r="H321" s="158"/>
      <c r="I321" s="155"/>
      <c r="J321" s="155" t="s">
        <v>10</v>
      </c>
      <c r="K321" s="159" t="s">
        <v>356</v>
      </c>
      <c r="L321" s="155" t="s">
        <v>38</v>
      </c>
      <c r="M321" s="155">
        <v>15</v>
      </c>
      <c r="N321" s="155">
        <v>15</v>
      </c>
      <c r="O321" s="158">
        <f>IF(N321/M321*100&gt;110,110,N321/M321*100)</f>
        <v>100</v>
      </c>
      <c r="P321" s="156"/>
      <c r="Q321" s="157"/>
      <c r="R321" s="297"/>
      <c r="S321" s="529"/>
    </row>
    <row r="322" spans="1:21" s="174" customFormat="1" ht="39.75" customHeight="1" x14ac:dyDescent="0.35">
      <c r="A322" s="515"/>
      <c r="B322" s="520"/>
      <c r="C322" s="283"/>
      <c r="D322" s="284" t="s">
        <v>6</v>
      </c>
      <c r="E322" s="285"/>
      <c r="F322" s="286"/>
      <c r="G322" s="287"/>
      <c r="H322" s="288"/>
      <c r="I322" s="288">
        <f>H318</f>
        <v>100</v>
      </c>
      <c r="J322" s="285"/>
      <c r="K322" s="284" t="s">
        <v>6</v>
      </c>
      <c r="L322" s="285"/>
      <c r="M322" s="289"/>
      <c r="N322" s="289"/>
      <c r="O322" s="288"/>
      <c r="P322" s="288">
        <f>(O321+O318+O319+O320)/4</f>
        <v>100</v>
      </c>
      <c r="Q322" s="288">
        <f>(I322+P322)/2</f>
        <v>100</v>
      </c>
      <c r="R322" s="310" t="s">
        <v>31</v>
      </c>
      <c r="S322" s="529"/>
      <c r="T322" s="146"/>
      <c r="U322" s="291"/>
    </row>
    <row r="323" spans="1:21" ht="42" customHeight="1" x14ac:dyDescent="0.35">
      <c r="A323" s="515"/>
      <c r="B323" s="520"/>
      <c r="C323" s="342" t="s">
        <v>13</v>
      </c>
      <c r="D323" s="150" t="s">
        <v>91</v>
      </c>
      <c r="E323" s="152"/>
      <c r="F323" s="152"/>
      <c r="G323" s="152"/>
      <c r="H323" s="153"/>
      <c r="I323" s="153"/>
      <c r="J323" s="342" t="s">
        <v>13</v>
      </c>
      <c r="K323" s="150" t="s">
        <v>91</v>
      </c>
      <c r="L323" s="155"/>
      <c r="M323" s="161"/>
      <c r="N323" s="161"/>
      <c r="O323" s="153"/>
      <c r="P323" s="156"/>
      <c r="Q323" s="157"/>
      <c r="R323" s="296"/>
      <c r="S323" s="529"/>
    </row>
    <row r="324" spans="1:21" ht="69.75" x14ac:dyDescent="0.35">
      <c r="A324" s="515"/>
      <c r="B324" s="520"/>
      <c r="C324" s="152" t="s">
        <v>14</v>
      </c>
      <c r="D324" s="148" t="s">
        <v>89</v>
      </c>
      <c r="E324" s="152" t="s">
        <v>25</v>
      </c>
      <c r="F324" s="152">
        <v>95</v>
      </c>
      <c r="G324" s="152">
        <v>98.6</v>
      </c>
      <c r="H324" s="158">
        <v>100</v>
      </c>
      <c r="I324" s="155"/>
      <c r="J324" s="162" t="s">
        <v>14</v>
      </c>
      <c r="K324" s="159" t="s">
        <v>355</v>
      </c>
      <c r="L324" s="155" t="s">
        <v>38</v>
      </c>
      <c r="M324" s="155">
        <v>276</v>
      </c>
      <c r="N324" s="155">
        <v>276</v>
      </c>
      <c r="O324" s="158">
        <f>IF(N324/M324*100&gt;110,110,N324/M324*100)</f>
        <v>100</v>
      </c>
      <c r="P324" s="156"/>
      <c r="Q324" s="157"/>
      <c r="R324" s="297"/>
      <c r="S324" s="529"/>
    </row>
    <row r="325" spans="1:21" ht="69.75" x14ac:dyDescent="0.35">
      <c r="A325" s="515"/>
      <c r="B325" s="520"/>
      <c r="C325" s="152" t="s">
        <v>15</v>
      </c>
      <c r="D325" s="148" t="s">
        <v>92</v>
      </c>
      <c r="E325" s="152" t="s">
        <v>93</v>
      </c>
      <c r="F325" s="152">
        <v>35</v>
      </c>
      <c r="G325" s="152">
        <v>32.5</v>
      </c>
      <c r="H325" s="158">
        <v>100</v>
      </c>
      <c r="I325" s="155"/>
      <c r="J325" s="162" t="s">
        <v>15</v>
      </c>
      <c r="K325" s="159" t="s">
        <v>560</v>
      </c>
      <c r="L325" s="155" t="s">
        <v>38</v>
      </c>
      <c r="M325" s="155">
        <v>4</v>
      </c>
      <c r="N325" s="155">
        <v>4</v>
      </c>
      <c r="O325" s="158">
        <f>IF(N325/M325*100&gt;110,110,N325/M325*100)</f>
        <v>100</v>
      </c>
      <c r="P325" s="156"/>
      <c r="Q325" s="157"/>
      <c r="R325" s="297"/>
      <c r="S325" s="529"/>
    </row>
    <row r="326" spans="1:21" x14ac:dyDescent="0.35">
      <c r="A326" s="515"/>
      <c r="B326" s="520"/>
      <c r="C326" s="152"/>
      <c r="D326" s="148"/>
      <c r="E326" s="152"/>
      <c r="F326" s="152"/>
      <c r="G326" s="152"/>
      <c r="H326" s="158"/>
      <c r="I326" s="155"/>
      <c r="J326" s="162" t="s">
        <v>39</v>
      </c>
      <c r="K326" s="159" t="s">
        <v>348</v>
      </c>
      <c r="L326" s="155" t="s">
        <v>38</v>
      </c>
      <c r="M326" s="155">
        <v>1</v>
      </c>
      <c r="N326" s="155">
        <v>1</v>
      </c>
      <c r="O326" s="158">
        <f>IF(N326/M326*100&gt;110,110,N326/M326*100)</f>
        <v>100</v>
      </c>
      <c r="P326" s="156"/>
      <c r="Q326" s="157"/>
      <c r="R326" s="297"/>
      <c r="S326" s="529"/>
    </row>
    <row r="327" spans="1:21" s="174" customFormat="1" ht="54.75" customHeight="1" x14ac:dyDescent="0.35">
      <c r="A327" s="517"/>
      <c r="B327" s="521"/>
      <c r="C327" s="283"/>
      <c r="D327" s="284" t="s">
        <v>6</v>
      </c>
      <c r="E327" s="285"/>
      <c r="F327" s="286"/>
      <c r="G327" s="287"/>
      <c r="H327" s="288"/>
      <c r="I327" s="288">
        <f>(H324+H325)/2</f>
        <v>100</v>
      </c>
      <c r="J327" s="285"/>
      <c r="K327" s="284" t="s">
        <v>6</v>
      </c>
      <c r="L327" s="285"/>
      <c r="M327" s="289"/>
      <c r="N327" s="289"/>
      <c r="O327" s="288"/>
      <c r="P327" s="288">
        <f>(O326+O324+O325)/3</f>
        <v>100</v>
      </c>
      <c r="Q327" s="288">
        <f>(I327+P327)/2</f>
        <v>100</v>
      </c>
      <c r="R327" s="310" t="s">
        <v>31</v>
      </c>
      <c r="S327" s="529"/>
      <c r="T327" s="146"/>
      <c r="U327" s="291"/>
    </row>
    <row r="328" spans="1:21" ht="75" customHeight="1" x14ac:dyDescent="0.35">
      <c r="A328" s="513">
        <v>30</v>
      </c>
      <c r="B328" s="519" t="s">
        <v>121</v>
      </c>
      <c r="C328" s="342" t="s">
        <v>12</v>
      </c>
      <c r="D328" s="150" t="s">
        <v>88</v>
      </c>
      <c r="E328" s="342"/>
      <c r="F328" s="342"/>
      <c r="G328" s="342"/>
      <c r="H328" s="153"/>
      <c r="I328" s="153"/>
      <c r="J328" s="154" t="s">
        <v>12</v>
      </c>
      <c r="K328" s="150" t="s">
        <v>88</v>
      </c>
      <c r="L328" s="155"/>
      <c r="M328" s="155"/>
      <c r="N328" s="155"/>
      <c r="O328" s="153"/>
      <c r="P328" s="156"/>
      <c r="Q328" s="157"/>
      <c r="R328" s="296"/>
      <c r="S328" s="529" t="s">
        <v>31</v>
      </c>
    </row>
    <row r="329" spans="1:21" ht="69.75" x14ac:dyDescent="0.35">
      <c r="A329" s="515"/>
      <c r="B329" s="520"/>
      <c r="C329" s="152" t="s">
        <v>7</v>
      </c>
      <c r="D329" s="148" t="s">
        <v>89</v>
      </c>
      <c r="E329" s="152" t="s">
        <v>25</v>
      </c>
      <c r="F329" s="152">
        <v>95</v>
      </c>
      <c r="G329" s="152">
        <v>100</v>
      </c>
      <c r="H329" s="158">
        <v>100</v>
      </c>
      <c r="I329" s="155"/>
      <c r="J329" s="155" t="s">
        <v>7</v>
      </c>
      <c r="K329" s="159" t="s">
        <v>351</v>
      </c>
      <c r="L329" s="155" t="s">
        <v>38</v>
      </c>
      <c r="M329" s="155">
        <v>133</v>
      </c>
      <c r="N329" s="155">
        <v>133</v>
      </c>
      <c r="O329" s="158">
        <f>IF(N329/M329*100&gt;110,110,N329/M329*100)</f>
        <v>100</v>
      </c>
      <c r="P329" s="156"/>
      <c r="Q329" s="157"/>
      <c r="R329" s="297"/>
      <c r="S329" s="529"/>
    </row>
    <row r="330" spans="1:21" ht="69.75" x14ac:dyDescent="0.35">
      <c r="A330" s="515"/>
      <c r="B330" s="520"/>
      <c r="C330" s="152"/>
      <c r="D330" s="148"/>
      <c r="E330" s="152"/>
      <c r="F330" s="152"/>
      <c r="G330" s="152"/>
      <c r="H330" s="158"/>
      <c r="I330" s="155"/>
      <c r="J330" s="155" t="s">
        <v>8</v>
      </c>
      <c r="K330" s="159" t="s">
        <v>346</v>
      </c>
      <c r="L330" s="155" t="s">
        <v>38</v>
      </c>
      <c r="M330" s="155">
        <v>317</v>
      </c>
      <c r="N330" s="155">
        <v>317</v>
      </c>
      <c r="O330" s="158">
        <f>IF(N330/M330*100&gt;110,110,N330/M330*100)</f>
        <v>100</v>
      </c>
      <c r="P330" s="156"/>
      <c r="Q330" s="157"/>
      <c r="R330" s="297"/>
      <c r="S330" s="529"/>
    </row>
    <row r="331" spans="1:21" x14ac:dyDescent="0.35">
      <c r="A331" s="515"/>
      <c r="B331" s="520"/>
      <c r="C331" s="152"/>
      <c r="D331" s="148"/>
      <c r="E331" s="152"/>
      <c r="F331" s="152"/>
      <c r="G331" s="152"/>
      <c r="H331" s="158"/>
      <c r="I331" s="155"/>
      <c r="J331" s="155" t="s">
        <v>9</v>
      </c>
      <c r="K331" s="159" t="s">
        <v>356</v>
      </c>
      <c r="L331" s="155" t="s">
        <v>38</v>
      </c>
      <c r="M331" s="155">
        <v>50</v>
      </c>
      <c r="N331" s="155">
        <v>50</v>
      </c>
      <c r="O331" s="158">
        <f>IF(N331/M331*100&gt;110,110,N331/M331*100)</f>
        <v>100</v>
      </c>
      <c r="P331" s="156"/>
      <c r="Q331" s="157"/>
      <c r="R331" s="297"/>
      <c r="S331" s="529"/>
    </row>
    <row r="332" spans="1:21" s="174" customFormat="1" ht="54.75" customHeight="1" x14ac:dyDescent="0.35">
      <c r="A332" s="515"/>
      <c r="B332" s="520"/>
      <c r="C332" s="283"/>
      <c r="D332" s="284" t="s">
        <v>6</v>
      </c>
      <c r="E332" s="285"/>
      <c r="F332" s="286"/>
      <c r="G332" s="287"/>
      <c r="H332" s="288"/>
      <c r="I332" s="288">
        <f>H329</f>
        <v>100</v>
      </c>
      <c r="J332" s="285"/>
      <c r="K332" s="284" t="s">
        <v>6</v>
      </c>
      <c r="L332" s="285"/>
      <c r="M332" s="289"/>
      <c r="N332" s="289"/>
      <c r="O332" s="288"/>
      <c r="P332" s="288">
        <f>(O331+O329+O330)/3</f>
        <v>100</v>
      </c>
      <c r="Q332" s="288">
        <f>(I332+P332)/2</f>
        <v>100</v>
      </c>
      <c r="R332" s="310" t="s">
        <v>31</v>
      </c>
      <c r="S332" s="529"/>
      <c r="T332" s="146"/>
      <c r="U332" s="291"/>
    </row>
    <row r="333" spans="1:21" ht="36.75" customHeight="1" x14ac:dyDescent="0.35">
      <c r="A333" s="515"/>
      <c r="B333" s="520"/>
      <c r="C333" s="342" t="s">
        <v>13</v>
      </c>
      <c r="D333" s="150" t="s">
        <v>91</v>
      </c>
      <c r="E333" s="152"/>
      <c r="F333" s="152"/>
      <c r="G333" s="152"/>
      <c r="H333" s="153"/>
      <c r="I333" s="153"/>
      <c r="J333" s="342" t="s">
        <v>13</v>
      </c>
      <c r="K333" s="150" t="s">
        <v>91</v>
      </c>
      <c r="L333" s="155"/>
      <c r="M333" s="161"/>
      <c r="N333" s="161"/>
      <c r="O333" s="153"/>
      <c r="P333" s="156"/>
      <c r="Q333" s="157"/>
      <c r="R333" s="296"/>
      <c r="S333" s="529"/>
    </row>
    <row r="334" spans="1:21" ht="62.25" customHeight="1" x14ac:dyDescent="0.35">
      <c r="A334" s="515"/>
      <c r="B334" s="520"/>
      <c r="C334" s="152" t="s">
        <v>14</v>
      </c>
      <c r="D334" s="148" t="s">
        <v>89</v>
      </c>
      <c r="E334" s="152" t="s">
        <v>25</v>
      </c>
      <c r="F334" s="152">
        <v>95</v>
      </c>
      <c r="G334" s="152">
        <v>100</v>
      </c>
      <c r="H334" s="158">
        <v>100</v>
      </c>
      <c r="I334" s="155"/>
      <c r="J334" s="162" t="s">
        <v>14</v>
      </c>
      <c r="K334" s="159" t="s">
        <v>355</v>
      </c>
      <c r="L334" s="155" t="s">
        <v>38</v>
      </c>
      <c r="M334" s="155">
        <v>474</v>
      </c>
      <c r="N334" s="155">
        <v>474</v>
      </c>
      <c r="O334" s="158">
        <f>IF(N334/M334*100&gt;110,110,N334/M334*100)</f>
        <v>100</v>
      </c>
      <c r="P334" s="156"/>
      <c r="Q334" s="157"/>
      <c r="R334" s="297"/>
      <c r="S334" s="529"/>
    </row>
    <row r="335" spans="1:21" ht="77.25" customHeight="1" x14ac:dyDescent="0.35">
      <c r="A335" s="515"/>
      <c r="B335" s="520"/>
      <c r="C335" s="152" t="s">
        <v>15</v>
      </c>
      <c r="D335" s="148" t="s">
        <v>92</v>
      </c>
      <c r="E335" s="152" t="s">
        <v>93</v>
      </c>
      <c r="F335" s="152">
        <v>35</v>
      </c>
      <c r="G335" s="152">
        <v>22.9</v>
      </c>
      <c r="H335" s="158">
        <v>100</v>
      </c>
      <c r="I335" s="155"/>
      <c r="J335" s="162" t="s">
        <v>15</v>
      </c>
      <c r="K335" s="159" t="s">
        <v>348</v>
      </c>
      <c r="L335" s="155" t="s">
        <v>38</v>
      </c>
      <c r="M335" s="155">
        <v>11</v>
      </c>
      <c r="N335" s="155">
        <v>11</v>
      </c>
      <c r="O335" s="158">
        <f>IF(N335/M335*100&gt;110,110,N335/M335*100)</f>
        <v>100</v>
      </c>
      <c r="P335" s="156"/>
      <c r="Q335" s="157"/>
      <c r="R335" s="297"/>
      <c r="S335" s="529"/>
    </row>
    <row r="336" spans="1:21" ht="77.25" customHeight="1" x14ac:dyDescent="0.35">
      <c r="A336" s="515"/>
      <c r="B336" s="520"/>
      <c r="C336" s="152"/>
      <c r="D336" s="148"/>
      <c r="E336" s="152"/>
      <c r="F336" s="152"/>
      <c r="G336" s="152"/>
      <c r="H336" s="158"/>
      <c r="I336" s="155"/>
      <c r="J336" s="162" t="s">
        <v>39</v>
      </c>
      <c r="K336" s="159" t="s">
        <v>359</v>
      </c>
      <c r="L336" s="155" t="s">
        <v>38</v>
      </c>
      <c r="M336" s="155">
        <v>15</v>
      </c>
      <c r="N336" s="155">
        <v>15</v>
      </c>
      <c r="O336" s="158">
        <f>IF(N336/M336*100&gt;110,110,N336/M336*100)</f>
        <v>100</v>
      </c>
      <c r="P336" s="156"/>
      <c r="Q336" s="157"/>
      <c r="R336" s="297"/>
      <c r="S336" s="529"/>
    </row>
    <row r="337" spans="1:21" s="174" customFormat="1" ht="39" customHeight="1" x14ac:dyDescent="0.35">
      <c r="A337" s="517"/>
      <c r="B337" s="521"/>
      <c r="C337" s="167"/>
      <c r="D337" s="168" t="s">
        <v>6</v>
      </c>
      <c r="E337" s="167"/>
      <c r="F337" s="169"/>
      <c r="G337" s="169"/>
      <c r="H337" s="170"/>
      <c r="I337" s="288">
        <f>(H334+H335)/2</f>
        <v>100</v>
      </c>
      <c r="J337" s="171"/>
      <c r="K337" s="168" t="s">
        <v>6</v>
      </c>
      <c r="L337" s="169"/>
      <c r="M337" s="172"/>
      <c r="N337" s="172"/>
      <c r="O337" s="170"/>
      <c r="P337" s="288">
        <f>(O334+O335+O336)/3</f>
        <v>100</v>
      </c>
      <c r="Q337" s="170">
        <f>(I337+P337)/2</f>
        <v>100</v>
      </c>
      <c r="R337" s="310" t="s">
        <v>31</v>
      </c>
      <c r="S337" s="529"/>
      <c r="T337" s="146"/>
    </row>
    <row r="338" spans="1:21" ht="70.5" customHeight="1" x14ac:dyDescent="0.35">
      <c r="A338" s="513">
        <v>31</v>
      </c>
      <c r="B338" s="519" t="s">
        <v>122</v>
      </c>
      <c r="C338" s="342" t="s">
        <v>12</v>
      </c>
      <c r="D338" s="150" t="s">
        <v>88</v>
      </c>
      <c r="E338" s="342"/>
      <c r="F338" s="342"/>
      <c r="G338" s="342"/>
      <c r="H338" s="153"/>
      <c r="I338" s="153"/>
      <c r="J338" s="154" t="s">
        <v>12</v>
      </c>
      <c r="K338" s="150" t="s">
        <v>88</v>
      </c>
      <c r="L338" s="155"/>
      <c r="M338" s="155"/>
      <c r="N338" s="155"/>
      <c r="O338" s="153"/>
      <c r="P338" s="156"/>
      <c r="Q338" s="157"/>
      <c r="R338" s="298"/>
      <c r="S338" s="529" t="s">
        <v>424</v>
      </c>
    </row>
    <row r="339" spans="1:21" ht="69.75" x14ac:dyDescent="0.35">
      <c r="A339" s="515"/>
      <c r="B339" s="520"/>
      <c r="C339" s="152" t="s">
        <v>7</v>
      </c>
      <c r="D339" s="148" t="s">
        <v>89</v>
      </c>
      <c r="E339" s="152" t="s">
        <v>25</v>
      </c>
      <c r="F339" s="152">
        <v>95</v>
      </c>
      <c r="G339" s="152">
        <v>95</v>
      </c>
      <c r="H339" s="158">
        <v>100</v>
      </c>
      <c r="I339" s="155"/>
      <c r="J339" s="155" t="s">
        <v>7</v>
      </c>
      <c r="K339" s="159" t="s">
        <v>351</v>
      </c>
      <c r="L339" s="155" t="s">
        <v>38</v>
      </c>
      <c r="M339" s="155">
        <v>57</v>
      </c>
      <c r="N339" s="155">
        <v>57</v>
      </c>
      <c r="O339" s="158">
        <f>IF(N339/M339*100&gt;110,110,N339/M339*100)</f>
        <v>100</v>
      </c>
      <c r="P339" s="156"/>
      <c r="Q339" s="157"/>
      <c r="R339" s="297"/>
      <c r="S339" s="529"/>
    </row>
    <row r="340" spans="1:21" ht="69.75" x14ac:dyDescent="0.35">
      <c r="A340" s="515"/>
      <c r="B340" s="520"/>
      <c r="C340" s="152"/>
      <c r="D340" s="148"/>
      <c r="E340" s="152"/>
      <c r="F340" s="152"/>
      <c r="G340" s="152"/>
      <c r="H340" s="158"/>
      <c r="I340" s="155"/>
      <c r="J340" s="155" t="s">
        <v>8</v>
      </c>
      <c r="K340" s="159" t="s">
        <v>346</v>
      </c>
      <c r="L340" s="155" t="s">
        <v>38</v>
      </c>
      <c r="M340" s="155">
        <v>183</v>
      </c>
      <c r="N340" s="155">
        <v>183</v>
      </c>
      <c r="O340" s="158">
        <f>IF(N340/M340*100&gt;110,110,N340/M340*100)</f>
        <v>100</v>
      </c>
      <c r="P340" s="156"/>
      <c r="Q340" s="157"/>
      <c r="R340" s="297"/>
      <c r="S340" s="529"/>
    </row>
    <row r="341" spans="1:21" x14ac:dyDescent="0.35">
      <c r="A341" s="515"/>
      <c r="B341" s="520"/>
      <c r="C341" s="152"/>
      <c r="D341" s="148"/>
      <c r="E341" s="152"/>
      <c r="F341" s="152"/>
      <c r="G341" s="152"/>
      <c r="H341" s="158"/>
      <c r="I341" s="155"/>
      <c r="J341" s="155" t="s">
        <v>9</v>
      </c>
      <c r="K341" s="159" t="s">
        <v>548</v>
      </c>
      <c r="L341" s="155" t="s">
        <v>38</v>
      </c>
      <c r="M341" s="155">
        <v>2</v>
      </c>
      <c r="N341" s="155">
        <v>2</v>
      </c>
      <c r="O341" s="158">
        <f>IF(N341/M341*100&gt;110,110,N341/M341*100)</f>
        <v>100</v>
      </c>
      <c r="P341" s="156"/>
      <c r="Q341" s="157"/>
      <c r="R341" s="297"/>
      <c r="S341" s="529"/>
    </row>
    <row r="342" spans="1:21" x14ac:dyDescent="0.35">
      <c r="A342" s="515"/>
      <c r="B342" s="520"/>
      <c r="C342" s="152"/>
      <c r="D342" s="148"/>
      <c r="E342" s="152"/>
      <c r="F342" s="152"/>
      <c r="G342" s="152"/>
      <c r="H342" s="158"/>
      <c r="I342" s="155"/>
      <c r="J342" s="155" t="s">
        <v>10</v>
      </c>
      <c r="K342" s="159" t="s">
        <v>356</v>
      </c>
      <c r="L342" s="155" t="s">
        <v>38</v>
      </c>
      <c r="M342" s="155">
        <v>30</v>
      </c>
      <c r="N342" s="155">
        <v>30</v>
      </c>
      <c r="O342" s="158">
        <f>IF(N342/M342*100&gt;110,110,N342/M342*100)</f>
        <v>100</v>
      </c>
      <c r="P342" s="156"/>
      <c r="Q342" s="157"/>
      <c r="R342" s="297"/>
      <c r="S342" s="529"/>
    </row>
    <row r="343" spans="1:21" s="174" customFormat="1" ht="39.75" customHeight="1" x14ac:dyDescent="0.35">
      <c r="A343" s="515"/>
      <c r="B343" s="520"/>
      <c r="C343" s="283"/>
      <c r="D343" s="284" t="s">
        <v>6</v>
      </c>
      <c r="E343" s="285"/>
      <c r="F343" s="286"/>
      <c r="G343" s="287"/>
      <c r="H343" s="288"/>
      <c r="I343" s="288">
        <f>H339</f>
        <v>100</v>
      </c>
      <c r="J343" s="285"/>
      <c r="K343" s="284" t="s">
        <v>6</v>
      </c>
      <c r="L343" s="285"/>
      <c r="M343" s="289"/>
      <c r="N343" s="289"/>
      <c r="O343" s="288"/>
      <c r="P343" s="288">
        <f>(O342+O339+O340+O341)/4</f>
        <v>100</v>
      </c>
      <c r="Q343" s="288">
        <f>(I343+P343)/2</f>
        <v>100</v>
      </c>
      <c r="R343" s="290" t="s">
        <v>31</v>
      </c>
      <c r="S343" s="529"/>
      <c r="T343" s="146"/>
      <c r="U343" s="291"/>
    </row>
    <row r="344" spans="1:21" ht="40.5" customHeight="1" x14ac:dyDescent="0.35">
      <c r="A344" s="515"/>
      <c r="B344" s="520"/>
      <c r="C344" s="342" t="s">
        <v>13</v>
      </c>
      <c r="D344" s="150" t="s">
        <v>91</v>
      </c>
      <c r="E344" s="152"/>
      <c r="F344" s="152"/>
      <c r="G344" s="152"/>
      <c r="H344" s="153"/>
      <c r="I344" s="153"/>
      <c r="J344" s="342" t="s">
        <v>13</v>
      </c>
      <c r="K344" s="150" t="s">
        <v>91</v>
      </c>
      <c r="L344" s="155"/>
      <c r="M344" s="161"/>
      <c r="N344" s="161"/>
      <c r="O344" s="153"/>
      <c r="P344" s="156"/>
      <c r="Q344" s="157"/>
      <c r="R344" s="298"/>
      <c r="S344" s="529"/>
    </row>
    <row r="345" spans="1:21" ht="69.75" x14ac:dyDescent="0.35">
      <c r="A345" s="515"/>
      <c r="B345" s="520"/>
      <c r="C345" s="152" t="s">
        <v>14</v>
      </c>
      <c r="D345" s="148" t="s">
        <v>89</v>
      </c>
      <c r="E345" s="152" t="s">
        <v>25</v>
      </c>
      <c r="F345" s="152">
        <v>95</v>
      </c>
      <c r="G345" s="152">
        <v>95</v>
      </c>
      <c r="H345" s="158">
        <v>100</v>
      </c>
      <c r="I345" s="155"/>
      <c r="J345" s="162" t="s">
        <v>14</v>
      </c>
      <c r="K345" s="159" t="s">
        <v>360</v>
      </c>
      <c r="L345" s="155" t="s">
        <v>38</v>
      </c>
      <c r="M345" s="155">
        <v>266</v>
      </c>
      <c r="N345" s="155">
        <v>265</v>
      </c>
      <c r="O345" s="158">
        <f>IF(N345/M345*100&gt;110,110,N345/M345*100)</f>
        <v>99.624060150375939</v>
      </c>
      <c r="P345" s="156"/>
      <c r="Q345" s="157"/>
      <c r="R345" s="297"/>
      <c r="S345" s="529"/>
    </row>
    <row r="346" spans="1:21" ht="69.75" x14ac:dyDescent="0.35">
      <c r="A346" s="515"/>
      <c r="B346" s="520"/>
      <c r="C346" s="152" t="s">
        <v>15</v>
      </c>
      <c r="D346" s="148" t="s">
        <v>92</v>
      </c>
      <c r="E346" s="152" t="s">
        <v>93</v>
      </c>
      <c r="F346" s="152">
        <v>35</v>
      </c>
      <c r="G346" s="152">
        <v>22</v>
      </c>
      <c r="H346" s="158">
        <v>100</v>
      </c>
      <c r="I346" s="155"/>
      <c r="J346" s="162" t="s">
        <v>15</v>
      </c>
      <c r="K346" s="200" t="s">
        <v>560</v>
      </c>
      <c r="L346" s="155" t="s">
        <v>38</v>
      </c>
      <c r="M346" s="155"/>
      <c r="N346" s="155"/>
      <c r="O346" s="158"/>
      <c r="P346" s="156"/>
      <c r="Q346" s="157"/>
      <c r="R346" s="297"/>
      <c r="S346" s="529"/>
    </row>
    <row r="347" spans="1:21" x14ac:dyDescent="0.35">
      <c r="A347" s="515"/>
      <c r="B347" s="520"/>
      <c r="C347" s="152"/>
      <c r="D347" s="148"/>
      <c r="E347" s="152"/>
      <c r="F347" s="152"/>
      <c r="G347" s="152"/>
      <c r="H347" s="158"/>
      <c r="I347" s="155"/>
      <c r="J347" s="162" t="s">
        <v>39</v>
      </c>
      <c r="K347" s="159" t="s">
        <v>348</v>
      </c>
      <c r="L347" s="155" t="s">
        <v>38</v>
      </c>
      <c r="M347" s="155">
        <v>6</v>
      </c>
      <c r="N347" s="155">
        <v>6</v>
      </c>
      <c r="O347" s="158">
        <f>IF(N347/M347*100&gt;110,110,N347/M347*100)</f>
        <v>100</v>
      </c>
      <c r="P347" s="156"/>
      <c r="Q347" s="157"/>
      <c r="R347" s="297"/>
      <c r="S347" s="529"/>
    </row>
    <row r="348" spans="1:21" s="174" customFormat="1" ht="39" customHeight="1" x14ac:dyDescent="0.35">
      <c r="A348" s="517"/>
      <c r="B348" s="521"/>
      <c r="C348" s="167"/>
      <c r="D348" s="168" t="s">
        <v>6</v>
      </c>
      <c r="E348" s="167"/>
      <c r="F348" s="169"/>
      <c r="G348" s="169"/>
      <c r="H348" s="170"/>
      <c r="I348" s="288">
        <f>(H345+H346)/2</f>
        <v>100</v>
      </c>
      <c r="J348" s="171"/>
      <c r="K348" s="168" t="s">
        <v>6</v>
      </c>
      <c r="L348" s="169"/>
      <c r="M348" s="172"/>
      <c r="N348" s="172"/>
      <c r="O348" s="170"/>
      <c r="P348" s="288">
        <f>(O345+O346+O347)/2</f>
        <v>99.812030075187977</v>
      </c>
      <c r="Q348" s="170">
        <f>(I348+P348)/2</f>
        <v>99.906015037593988</v>
      </c>
      <c r="R348" s="290" t="s">
        <v>424</v>
      </c>
      <c r="S348" s="529"/>
      <c r="T348" s="146"/>
    </row>
    <row r="349" spans="1:21" ht="78.75" customHeight="1" x14ac:dyDescent="0.35">
      <c r="A349" s="513">
        <v>32</v>
      </c>
      <c r="B349" s="519" t="s">
        <v>123</v>
      </c>
      <c r="C349" s="342" t="s">
        <v>12</v>
      </c>
      <c r="D349" s="150" t="s">
        <v>88</v>
      </c>
      <c r="E349" s="342"/>
      <c r="F349" s="342"/>
      <c r="G349" s="342"/>
      <c r="H349" s="153"/>
      <c r="I349" s="153"/>
      <c r="J349" s="154" t="s">
        <v>12</v>
      </c>
      <c r="K349" s="150" t="s">
        <v>88</v>
      </c>
      <c r="L349" s="155"/>
      <c r="M349" s="155"/>
      <c r="N349" s="155"/>
      <c r="O349" s="153"/>
      <c r="P349" s="156"/>
      <c r="Q349" s="157"/>
      <c r="R349" s="296"/>
      <c r="S349" s="529" t="s">
        <v>31</v>
      </c>
    </row>
    <row r="350" spans="1:21" ht="69.75" x14ac:dyDescent="0.35">
      <c r="A350" s="515"/>
      <c r="B350" s="520"/>
      <c r="C350" s="152" t="s">
        <v>7</v>
      </c>
      <c r="D350" s="148" t="s">
        <v>89</v>
      </c>
      <c r="E350" s="152" t="s">
        <v>25</v>
      </c>
      <c r="F350" s="152">
        <v>95</v>
      </c>
      <c r="G350" s="152">
        <v>98</v>
      </c>
      <c r="H350" s="158">
        <v>100</v>
      </c>
      <c r="I350" s="155"/>
      <c r="J350" s="155" t="s">
        <v>7</v>
      </c>
      <c r="K350" s="159" t="s">
        <v>351</v>
      </c>
      <c r="L350" s="155" t="s">
        <v>38</v>
      </c>
      <c r="M350" s="155">
        <v>90</v>
      </c>
      <c r="N350" s="155">
        <v>92</v>
      </c>
      <c r="O350" s="158">
        <f>IF(N350/M350*100&gt;110,110,N350/M350*100)</f>
        <v>102.22222222222221</v>
      </c>
      <c r="P350" s="156"/>
      <c r="Q350" s="157"/>
      <c r="R350" s="297"/>
      <c r="S350" s="529"/>
    </row>
    <row r="351" spans="1:21" ht="69.75" x14ac:dyDescent="0.35">
      <c r="A351" s="515"/>
      <c r="B351" s="520"/>
      <c r="C351" s="152"/>
      <c r="D351" s="148"/>
      <c r="E351" s="152"/>
      <c r="F351" s="152"/>
      <c r="G351" s="152"/>
      <c r="H351" s="158"/>
      <c r="I351" s="155"/>
      <c r="J351" s="155" t="s">
        <v>8</v>
      </c>
      <c r="K351" s="159" t="s">
        <v>346</v>
      </c>
      <c r="L351" s="155" t="s">
        <v>38</v>
      </c>
      <c r="M351" s="155">
        <v>187</v>
      </c>
      <c r="N351" s="155">
        <v>186</v>
      </c>
      <c r="O351" s="158">
        <f>IF(N351/M351*100&gt;110,110,N351/M351*100)</f>
        <v>99.465240641711233</v>
      </c>
      <c r="P351" s="156"/>
      <c r="Q351" s="157"/>
      <c r="R351" s="297"/>
      <c r="S351" s="529"/>
    </row>
    <row r="352" spans="1:21" x14ac:dyDescent="0.35">
      <c r="A352" s="515"/>
      <c r="B352" s="520"/>
      <c r="C352" s="152"/>
      <c r="D352" s="148"/>
      <c r="E352" s="152"/>
      <c r="F352" s="152"/>
      <c r="G352" s="152"/>
      <c r="H352" s="158"/>
      <c r="I352" s="155"/>
      <c r="J352" s="155" t="s">
        <v>9</v>
      </c>
      <c r="K352" s="159" t="s">
        <v>356</v>
      </c>
      <c r="L352" s="155" t="s">
        <v>38</v>
      </c>
      <c r="M352" s="155">
        <v>23</v>
      </c>
      <c r="N352" s="155">
        <v>23</v>
      </c>
      <c r="O352" s="158">
        <f>IF(N352/M352*100&gt;110,110,N352/M352*100)</f>
        <v>100</v>
      </c>
      <c r="P352" s="156"/>
      <c r="Q352" s="157"/>
      <c r="R352" s="297"/>
      <c r="S352" s="529"/>
    </row>
    <row r="353" spans="1:21" s="174" customFormat="1" ht="39" customHeight="1" x14ac:dyDescent="0.35">
      <c r="A353" s="515"/>
      <c r="B353" s="520"/>
      <c r="C353" s="167"/>
      <c r="D353" s="168" t="s">
        <v>6</v>
      </c>
      <c r="E353" s="167"/>
      <c r="F353" s="169"/>
      <c r="G353" s="169"/>
      <c r="H353" s="170"/>
      <c r="I353" s="288">
        <f>H350</f>
        <v>100</v>
      </c>
      <c r="J353" s="171"/>
      <c r="K353" s="168" t="s">
        <v>6</v>
      </c>
      <c r="L353" s="169"/>
      <c r="M353" s="172"/>
      <c r="N353" s="172"/>
      <c r="O353" s="170"/>
      <c r="P353" s="288">
        <f>(O350+O351+O352)/3</f>
        <v>100.56248762131115</v>
      </c>
      <c r="Q353" s="170">
        <f>(I353+P353)/2</f>
        <v>100.28124381065558</v>
      </c>
      <c r="R353" s="310" t="s">
        <v>31</v>
      </c>
      <c r="S353" s="529"/>
      <c r="T353" s="146"/>
    </row>
    <row r="354" spans="1:21" ht="47.25" customHeight="1" x14ac:dyDescent="0.35">
      <c r="A354" s="515"/>
      <c r="B354" s="520"/>
      <c r="C354" s="342" t="s">
        <v>13</v>
      </c>
      <c r="D354" s="150" t="s">
        <v>91</v>
      </c>
      <c r="E354" s="152"/>
      <c r="F354" s="152"/>
      <c r="G354" s="152"/>
      <c r="H354" s="153"/>
      <c r="I354" s="153"/>
      <c r="J354" s="342" t="s">
        <v>13</v>
      </c>
      <c r="K354" s="150" t="s">
        <v>91</v>
      </c>
      <c r="L354" s="155"/>
      <c r="M354" s="161"/>
      <c r="N354" s="161"/>
      <c r="O354" s="153"/>
      <c r="P354" s="156"/>
      <c r="Q354" s="157"/>
      <c r="R354" s="296"/>
      <c r="S354" s="529"/>
    </row>
    <row r="355" spans="1:21" ht="69.75" x14ac:dyDescent="0.35">
      <c r="A355" s="515"/>
      <c r="B355" s="520"/>
      <c r="C355" s="152" t="s">
        <v>14</v>
      </c>
      <c r="D355" s="148" t="s">
        <v>89</v>
      </c>
      <c r="E355" s="152" t="s">
        <v>25</v>
      </c>
      <c r="F355" s="152">
        <v>95</v>
      </c>
      <c r="G355" s="152">
        <v>98</v>
      </c>
      <c r="H355" s="158">
        <v>100</v>
      </c>
      <c r="I355" s="155"/>
      <c r="J355" s="162" t="s">
        <v>14</v>
      </c>
      <c r="K355" s="159" t="s">
        <v>360</v>
      </c>
      <c r="L355" s="155" t="s">
        <v>38</v>
      </c>
      <c r="M355" s="155">
        <v>297</v>
      </c>
      <c r="N355" s="155">
        <v>297</v>
      </c>
      <c r="O355" s="158">
        <f>IF(N355/M355*100&gt;110,110,N355/M355*100)</f>
        <v>100</v>
      </c>
      <c r="P355" s="156"/>
      <c r="Q355" s="157"/>
      <c r="R355" s="297"/>
      <c r="S355" s="529"/>
    </row>
    <row r="356" spans="1:21" ht="69.75" x14ac:dyDescent="0.35">
      <c r="A356" s="515"/>
      <c r="B356" s="520"/>
      <c r="C356" s="152" t="s">
        <v>15</v>
      </c>
      <c r="D356" s="148" t="s">
        <v>92</v>
      </c>
      <c r="E356" s="152" t="s">
        <v>93</v>
      </c>
      <c r="F356" s="152">
        <v>35</v>
      </c>
      <c r="G356" s="152">
        <v>29</v>
      </c>
      <c r="H356" s="158">
        <v>100</v>
      </c>
      <c r="I356" s="155"/>
      <c r="J356" s="162" t="s">
        <v>15</v>
      </c>
      <c r="K356" s="159" t="s">
        <v>348</v>
      </c>
      <c r="L356" s="155" t="s">
        <v>38</v>
      </c>
      <c r="M356" s="155">
        <v>3</v>
      </c>
      <c r="N356" s="155">
        <v>3</v>
      </c>
      <c r="O356" s="158">
        <f>IF(N356/M356*100&gt;110,110,N356/M356*100)</f>
        <v>100</v>
      </c>
      <c r="P356" s="156"/>
      <c r="Q356" s="157"/>
      <c r="R356" s="297"/>
      <c r="S356" s="529"/>
    </row>
    <row r="357" spans="1:21" ht="69.75" x14ac:dyDescent="0.35">
      <c r="A357" s="515"/>
      <c r="B357" s="520"/>
      <c r="C357" s="152"/>
      <c r="D357" s="148"/>
      <c r="E357" s="152"/>
      <c r="F357" s="152"/>
      <c r="G357" s="152"/>
      <c r="H357" s="158"/>
      <c r="I357" s="155"/>
      <c r="J357" s="162" t="s">
        <v>39</v>
      </c>
      <c r="K357" s="159" t="s">
        <v>560</v>
      </c>
      <c r="L357" s="155" t="s">
        <v>38</v>
      </c>
      <c r="M357" s="155">
        <v>0</v>
      </c>
      <c r="N357" s="155">
        <v>1</v>
      </c>
      <c r="O357" s="158">
        <v>100</v>
      </c>
      <c r="P357" s="156"/>
      <c r="Q357" s="157"/>
      <c r="R357" s="297"/>
      <c r="S357" s="529"/>
    </row>
    <row r="358" spans="1:21" s="174" customFormat="1" ht="54.75" customHeight="1" x14ac:dyDescent="0.35">
      <c r="A358" s="517"/>
      <c r="B358" s="521"/>
      <c r="C358" s="283"/>
      <c r="D358" s="284" t="s">
        <v>6</v>
      </c>
      <c r="E358" s="285"/>
      <c r="F358" s="286"/>
      <c r="G358" s="287"/>
      <c r="H358" s="288"/>
      <c r="I358" s="288">
        <f>(H357+H355)/2</f>
        <v>50</v>
      </c>
      <c r="J358" s="285"/>
      <c r="K358" s="168" t="s">
        <v>6</v>
      </c>
      <c r="L358" s="169"/>
      <c r="M358" s="172"/>
      <c r="N358" s="172"/>
      <c r="O358" s="170"/>
      <c r="P358" s="288">
        <v>100</v>
      </c>
      <c r="Q358" s="170">
        <v>100</v>
      </c>
      <c r="R358" s="310" t="s">
        <v>31</v>
      </c>
      <c r="S358" s="529"/>
      <c r="T358" s="146"/>
      <c r="U358" s="291"/>
    </row>
    <row r="359" spans="1:21" ht="78.75" customHeight="1" x14ac:dyDescent="0.35">
      <c r="A359" s="513">
        <v>33</v>
      </c>
      <c r="B359" s="519" t="s">
        <v>124</v>
      </c>
      <c r="C359" s="342" t="s">
        <v>12</v>
      </c>
      <c r="D359" s="150" t="s">
        <v>88</v>
      </c>
      <c r="E359" s="342"/>
      <c r="F359" s="342"/>
      <c r="G359" s="342"/>
      <c r="H359" s="153"/>
      <c r="I359" s="153"/>
      <c r="J359" s="154" t="s">
        <v>12</v>
      </c>
      <c r="K359" s="150" t="s">
        <v>88</v>
      </c>
      <c r="L359" s="155"/>
      <c r="M359" s="155"/>
      <c r="N359" s="155"/>
      <c r="O359" s="153"/>
      <c r="P359" s="156"/>
      <c r="Q359" s="157"/>
      <c r="R359" s="296"/>
      <c r="S359" s="529" t="s">
        <v>31</v>
      </c>
    </row>
    <row r="360" spans="1:21" ht="69.75" x14ac:dyDescent="0.35">
      <c r="A360" s="515"/>
      <c r="B360" s="520"/>
      <c r="C360" s="152" t="s">
        <v>7</v>
      </c>
      <c r="D360" s="148" t="s">
        <v>89</v>
      </c>
      <c r="E360" s="152" t="s">
        <v>25</v>
      </c>
      <c r="F360" s="152">
        <v>95</v>
      </c>
      <c r="G360" s="152">
        <v>98</v>
      </c>
      <c r="H360" s="158">
        <v>100</v>
      </c>
      <c r="I360" s="155"/>
      <c r="J360" s="155" t="s">
        <v>7</v>
      </c>
      <c r="K360" s="159" t="s">
        <v>351</v>
      </c>
      <c r="L360" s="155" t="s">
        <v>38</v>
      </c>
      <c r="M360" s="155">
        <v>44</v>
      </c>
      <c r="N360" s="155">
        <v>44</v>
      </c>
      <c r="O360" s="158">
        <f>IF(N360/M360*100&gt;110,110,N360/M360*100)</f>
        <v>100</v>
      </c>
      <c r="P360" s="156"/>
      <c r="Q360" s="157"/>
      <c r="R360" s="297"/>
      <c r="S360" s="529"/>
    </row>
    <row r="361" spans="1:21" ht="69.75" x14ac:dyDescent="0.35">
      <c r="A361" s="515"/>
      <c r="B361" s="520"/>
      <c r="C361" s="152"/>
      <c r="D361" s="148"/>
      <c r="E361" s="152"/>
      <c r="F361" s="152"/>
      <c r="G361" s="152"/>
      <c r="H361" s="158"/>
      <c r="I361" s="155"/>
      <c r="J361" s="155" t="s">
        <v>8</v>
      </c>
      <c r="K361" s="159" t="s">
        <v>346</v>
      </c>
      <c r="L361" s="155" t="s">
        <v>38</v>
      </c>
      <c r="M361" s="155">
        <v>182</v>
      </c>
      <c r="N361" s="155">
        <v>182</v>
      </c>
      <c r="O361" s="158">
        <f>IF(N361/M361*100&gt;110,110,N361/M361*100)</f>
        <v>100</v>
      </c>
      <c r="P361" s="156"/>
      <c r="Q361" s="157"/>
      <c r="R361" s="297"/>
      <c r="S361" s="529"/>
    </row>
    <row r="362" spans="1:21" x14ac:dyDescent="0.35">
      <c r="A362" s="515"/>
      <c r="B362" s="520"/>
      <c r="C362" s="152"/>
      <c r="D362" s="148"/>
      <c r="E362" s="152"/>
      <c r="F362" s="152"/>
      <c r="G362" s="152"/>
      <c r="H362" s="158"/>
      <c r="I362" s="155"/>
      <c r="J362" s="155" t="s">
        <v>9</v>
      </c>
      <c r="K362" s="159" t="s">
        <v>356</v>
      </c>
      <c r="L362" s="155" t="s">
        <v>38</v>
      </c>
      <c r="M362" s="155">
        <v>38</v>
      </c>
      <c r="N362" s="155">
        <v>38</v>
      </c>
      <c r="O362" s="158">
        <f>IF(N362/M362*100&gt;110,110,N362/M362*100)</f>
        <v>100</v>
      </c>
      <c r="P362" s="156"/>
      <c r="Q362" s="157"/>
      <c r="R362" s="297"/>
      <c r="S362" s="529"/>
    </row>
    <row r="363" spans="1:21" s="174" customFormat="1" ht="39" customHeight="1" x14ac:dyDescent="0.35">
      <c r="A363" s="515"/>
      <c r="B363" s="520"/>
      <c r="C363" s="167"/>
      <c r="D363" s="168" t="s">
        <v>6</v>
      </c>
      <c r="E363" s="167"/>
      <c r="F363" s="169"/>
      <c r="G363" s="169"/>
      <c r="H363" s="170"/>
      <c r="I363" s="288">
        <f>H360</f>
        <v>100</v>
      </c>
      <c r="J363" s="171"/>
      <c r="K363" s="168" t="s">
        <v>6</v>
      </c>
      <c r="L363" s="169"/>
      <c r="M363" s="172"/>
      <c r="N363" s="172"/>
      <c r="O363" s="170"/>
      <c r="P363" s="288">
        <f>(O360+O361+O362)/3</f>
        <v>100</v>
      </c>
      <c r="Q363" s="170">
        <f>(I363+P363)/2</f>
        <v>100</v>
      </c>
      <c r="R363" s="310" t="s">
        <v>31</v>
      </c>
      <c r="S363" s="529"/>
      <c r="T363" s="146"/>
    </row>
    <row r="364" spans="1:21" ht="45.75" customHeight="1" x14ac:dyDescent="0.35">
      <c r="A364" s="515"/>
      <c r="B364" s="520"/>
      <c r="C364" s="342" t="s">
        <v>13</v>
      </c>
      <c r="D364" s="150" t="s">
        <v>91</v>
      </c>
      <c r="E364" s="152"/>
      <c r="F364" s="152"/>
      <c r="G364" s="152"/>
      <c r="H364" s="153"/>
      <c r="I364" s="153"/>
      <c r="J364" s="342" t="s">
        <v>13</v>
      </c>
      <c r="K364" s="150" t="s">
        <v>91</v>
      </c>
      <c r="L364" s="155"/>
      <c r="M364" s="161"/>
      <c r="N364" s="161"/>
      <c r="O364" s="153"/>
      <c r="P364" s="156"/>
      <c r="Q364" s="157"/>
      <c r="R364" s="296"/>
      <c r="S364" s="529"/>
    </row>
    <row r="365" spans="1:21" ht="69.75" x14ac:dyDescent="0.35">
      <c r="A365" s="515"/>
      <c r="B365" s="520"/>
      <c r="C365" s="152" t="s">
        <v>14</v>
      </c>
      <c r="D365" s="148" t="s">
        <v>89</v>
      </c>
      <c r="E365" s="152" t="s">
        <v>25</v>
      </c>
      <c r="F365" s="152">
        <v>95</v>
      </c>
      <c r="G365" s="152">
        <v>95</v>
      </c>
      <c r="H365" s="158">
        <f t="shared" ref="H365" si="2">G365/F365*100</f>
        <v>100</v>
      </c>
      <c r="I365" s="155"/>
      <c r="J365" s="162" t="s">
        <v>14</v>
      </c>
      <c r="K365" s="159" t="s">
        <v>360</v>
      </c>
      <c r="L365" s="155" t="s">
        <v>38</v>
      </c>
      <c r="M365" s="155">
        <v>262</v>
      </c>
      <c r="N365" s="155">
        <v>262</v>
      </c>
      <c r="O365" s="158">
        <f>IF(N365/M365*100&gt;110,110,N365/M365*100)</f>
        <v>100</v>
      </c>
      <c r="P365" s="156"/>
      <c r="Q365" s="157"/>
      <c r="R365" s="297"/>
      <c r="S365" s="529"/>
    </row>
    <row r="366" spans="1:21" ht="69.75" x14ac:dyDescent="0.35">
      <c r="A366" s="515"/>
      <c r="B366" s="520"/>
      <c r="C366" s="152" t="s">
        <v>15</v>
      </c>
      <c r="D366" s="148" t="s">
        <v>92</v>
      </c>
      <c r="E366" s="152" t="s">
        <v>93</v>
      </c>
      <c r="F366" s="152">
        <v>35</v>
      </c>
      <c r="G366" s="152">
        <v>11.1</v>
      </c>
      <c r="H366" s="158">
        <v>100</v>
      </c>
      <c r="I366" s="155"/>
      <c r="J366" s="162" t="s">
        <v>15</v>
      </c>
      <c r="K366" s="159" t="s">
        <v>560</v>
      </c>
      <c r="L366" s="155" t="s">
        <v>38</v>
      </c>
      <c r="M366" s="155">
        <v>1</v>
      </c>
      <c r="N366" s="155">
        <v>1</v>
      </c>
      <c r="O366" s="158">
        <f>IF(N366/M366*100&gt;110,110,N366/M366*100)</f>
        <v>100</v>
      </c>
      <c r="P366" s="156"/>
      <c r="Q366" s="157"/>
      <c r="R366" s="297"/>
      <c r="S366" s="529"/>
    </row>
    <row r="367" spans="1:21" x14ac:dyDescent="0.35">
      <c r="A367" s="515"/>
      <c r="B367" s="520"/>
      <c r="C367" s="152"/>
      <c r="D367" s="148"/>
      <c r="E367" s="152"/>
      <c r="F367" s="152"/>
      <c r="G367" s="152"/>
      <c r="H367" s="158"/>
      <c r="I367" s="155"/>
      <c r="J367" s="162" t="s">
        <v>39</v>
      </c>
      <c r="K367" s="159" t="s">
        <v>348</v>
      </c>
      <c r="L367" s="155" t="s">
        <v>38</v>
      </c>
      <c r="M367" s="155">
        <v>1</v>
      </c>
      <c r="N367" s="155">
        <v>1</v>
      </c>
      <c r="O367" s="158">
        <f>IF(N367/M367*100&gt;110,110,N367/M367*100)</f>
        <v>100</v>
      </c>
      <c r="P367" s="156"/>
      <c r="Q367" s="157"/>
      <c r="R367" s="297"/>
      <c r="S367" s="529"/>
    </row>
    <row r="368" spans="1:21" s="174" customFormat="1" ht="39" customHeight="1" x14ac:dyDescent="0.35">
      <c r="A368" s="517"/>
      <c r="B368" s="521"/>
      <c r="C368" s="167"/>
      <c r="D368" s="168" t="s">
        <v>6</v>
      </c>
      <c r="E368" s="167"/>
      <c r="F368" s="169"/>
      <c r="G368" s="169"/>
      <c r="H368" s="170"/>
      <c r="I368" s="288">
        <f>(H365+H366)/2</f>
        <v>100</v>
      </c>
      <c r="J368" s="171"/>
      <c r="K368" s="168" t="s">
        <v>6</v>
      </c>
      <c r="L368" s="169"/>
      <c r="M368" s="172"/>
      <c r="N368" s="172"/>
      <c r="O368" s="170"/>
      <c r="P368" s="288">
        <f>(O365+O366+O367)/3</f>
        <v>100</v>
      </c>
      <c r="Q368" s="170">
        <f>(I368+P368)/2</f>
        <v>100</v>
      </c>
      <c r="R368" s="310" t="s">
        <v>31</v>
      </c>
      <c r="S368" s="529"/>
      <c r="T368" s="146"/>
    </row>
    <row r="369" spans="1:20" ht="70.5" customHeight="1" x14ac:dyDescent="0.35">
      <c r="A369" s="513">
        <v>34</v>
      </c>
      <c r="B369" s="519" t="s">
        <v>125</v>
      </c>
      <c r="C369" s="342" t="s">
        <v>12</v>
      </c>
      <c r="D369" s="150" t="s">
        <v>88</v>
      </c>
      <c r="E369" s="342"/>
      <c r="F369" s="342"/>
      <c r="G369" s="342"/>
      <c r="H369" s="153"/>
      <c r="I369" s="153"/>
      <c r="J369" s="154" t="s">
        <v>12</v>
      </c>
      <c r="K369" s="150" t="s">
        <v>88</v>
      </c>
      <c r="L369" s="155"/>
      <c r="M369" s="155"/>
      <c r="N369" s="155"/>
      <c r="O369" s="153"/>
      <c r="P369" s="156"/>
      <c r="Q369" s="157"/>
      <c r="R369" s="296"/>
      <c r="S369" s="529" t="s">
        <v>31</v>
      </c>
    </row>
    <row r="370" spans="1:20" ht="69.75" x14ac:dyDescent="0.35">
      <c r="A370" s="515"/>
      <c r="B370" s="520"/>
      <c r="C370" s="152" t="s">
        <v>7</v>
      </c>
      <c r="D370" s="148" t="s">
        <v>89</v>
      </c>
      <c r="E370" s="152" t="s">
        <v>25</v>
      </c>
      <c r="F370" s="152">
        <v>95</v>
      </c>
      <c r="G370" s="152">
        <v>97</v>
      </c>
      <c r="H370" s="158">
        <v>100</v>
      </c>
      <c r="I370" s="155"/>
      <c r="J370" s="155" t="s">
        <v>7</v>
      </c>
      <c r="K370" s="159" t="s">
        <v>351</v>
      </c>
      <c r="L370" s="155" t="s">
        <v>38</v>
      </c>
      <c r="M370" s="155">
        <v>59</v>
      </c>
      <c r="N370" s="155">
        <v>59</v>
      </c>
      <c r="O370" s="158">
        <f>IF(N370/M370*100&gt;110,110,N370/M370*100)</f>
        <v>100</v>
      </c>
      <c r="P370" s="156"/>
      <c r="Q370" s="157"/>
      <c r="R370" s="297"/>
      <c r="S370" s="529"/>
    </row>
    <row r="371" spans="1:20" ht="69.75" x14ac:dyDescent="0.35">
      <c r="A371" s="515"/>
      <c r="B371" s="520"/>
      <c r="C371" s="152"/>
      <c r="D371" s="148"/>
      <c r="E371" s="152"/>
      <c r="F371" s="152"/>
      <c r="G371" s="152"/>
      <c r="H371" s="158"/>
      <c r="I371" s="155"/>
      <c r="J371" s="155" t="s">
        <v>8</v>
      </c>
      <c r="K371" s="159" t="s">
        <v>346</v>
      </c>
      <c r="L371" s="155" t="s">
        <v>38</v>
      </c>
      <c r="M371" s="155">
        <v>151</v>
      </c>
      <c r="N371" s="155">
        <v>151</v>
      </c>
      <c r="O371" s="158">
        <f>IF(N371/M371*100&gt;110,110,N371/M371*100)</f>
        <v>100</v>
      </c>
      <c r="P371" s="156"/>
      <c r="Q371" s="157"/>
      <c r="R371" s="297"/>
      <c r="S371" s="529"/>
    </row>
    <row r="372" spans="1:20" x14ac:dyDescent="0.35">
      <c r="A372" s="515"/>
      <c r="B372" s="520"/>
      <c r="C372" s="152"/>
      <c r="D372" s="148"/>
      <c r="E372" s="152"/>
      <c r="F372" s="152"/>
      <c r="G372" s="152"/>
      <c r="H372" s="158"/>
      <c r="I372" s="155"/>
      <c r="J372" s="155" t="s">
        <v>9</v>
      </c>
      <c r="K372" s="159" t="s">
        <v>356</v>
      </c>
      <c r="L372" s="155" t="s">
        <v>38</v>
      </c>
      <c r="M372" s="155">
        <v>25</v>
      </c>
      <c r="N372" s="155">
        <v>25</v>
      </c>
      <c r="O372" s="158">
        <f>IF(N372/M372*100&gt;110,110,N372/M372*100)</f>
        <v>100</v>
      </c>
      <c r="P372" s="156"/>
      <c r="Q372" s="157"/>
      <c r="R372" s="297"/>
      <c r="S372" s="529"/>
    </row>
    <row r="373" spans="1:20" s="174" customFormat="1" ht="39" customHeight="1" x14ac:dyDescent="0.35">
      <c r="A373" s="515"/>
      <c r="B373" s="520"/>
      <c r="C373" s="167"/>
      <c r="D373" s="168" t="s">
        <v>6</v>
      </c>
      <c r="E373" s="167"/>
      <c r="F373" s="169"/>
      <c r="G373" s="169"/>
      <c r="H373" s="170"/>
      <c r="I373" s="288">
        <f>H370</f>
        <v>100</v>
      </c>
      <c r="J373" s="171"/>
      <c r="K373" s="168" t="s">
        <v>6</v>
      </c>
      <c r="L373" s="169"/>
      <c r="M373" s="172"/>
      <c r="N373" s="172"/>
      <c r="O373" s="170"/>
      <c r="P373" s="288">
        <f>(O370+O371+O372)/3</f>
        <v>100</v>
      </c>
      <c r="Q373" s="170">
        <f>(I373+P373)/2</f>
        <v>100</v>
      </c>
      <c r="R373" s="310" t="s">
        <v>31</v>
      </c>
      <c r="S373" s="529"/>
      <c r="T373" s="146"/>
    </row>
    <row r="374" spans="1:20" ht="33" customHeight="1" x14ac:dyDescent="0.35">
      <c r="A374" s="515"/>
      <c r="B374" s="520"/>
      <c r="C374" s="342" t="s">
        <v>13</v>
      </c>
      <c r="D374" s="150" t="s">
        <v>91</v>
      </c>
      <c r="E374" s="152"/>
      <c r="F374" s="152"/>
      <c r="G374" s="152"/>
      <c r="H374" s="153"/>
      <c r="I374" s="153"/>
      <c r="J374" s="342" t="s">
        <v>13</v>
      </c>
      <c r="K374" s="150" t="s">
        <v>91</v>
      </c>
      <c r="L374" s="155"/>
      <c r="M374" s="161"/>
      <c r="N374" s="161"/>
      <c r="O374" s="153"/>
      <c r="P374" s="156"/>
      <c r="Q374" s="157"/>
      <c r="R374" s="296"/>
      <c r="S374" s="529"/>
    </row>
    <row r="375" spans="1:20" ht="69.75" x14ac:dyDescent="0.35">
      <c r="A375" s="515"/>
      <c r="B375" s="520"/>
      <c r="C375" s="152" t="s">
        <v>14</v>
      </c>
      <c r="D375" s="148" t="s">
        <v>89</v>
      </c>
      <c r="E375" s="152" t="s">
        <v>25</v>
      </c>
      <c r="F375" s="152">
        <v>95</v>
      </c>
      <c r="G375" s="152">
        <v>100</v>
      </c>
      <c r="H375" s="158">
        <v>100</v>
      </c>
      <c r="I375" s="155"/>
      <c r="J375" s="162" t="s">
        <v>14</v>
      </c>
      <c r="K375" s="159" t="s">
        <v>360</v>
      </c>
      <c r="L375" s="155" t="s">
        <v>38</v>
      </c>
      <c r="M375" s="155">
        <v>234</v>
      </c>
      <c r="N375" s="155">
        <v>234</v>
      </c>
      <c r="O375" s="158">
        <f>IF(N375/M375*100&gt;110,110,N375/M375*100)</f>
        <v>100</v>
      </c>
      <c r="P375" s="156"/>
      <c r="Q375" s="157"/>
      <c r="R375" s="297"/>
      <c r="S375" s="529"/>
    </row>
    <row r="376" spans="1:20" ht="69.75" x14ac:dyDescent="0.35">
      <c r="A376" s="515"/>
      <c r="B376" s="520"/>
      <c r="C376" s="152" t="s">
        <v>15</v>
      </c>
      <c r="D376" s="148" t="s">
        <v>92</v>
      </c>
      <c r="E376" s="152" t="s">
        <v>93</v>
      </c>
      <c r="F376" s="152">
        <v>35</v>
      </c>
      <c r="G376" s="152">
        <v>30.2</v>
      </c>
      <c r="H376" s="158">
        <v>100</v>
      </c>
      <c r="I376" s="155"/>
      <c r="J376" s="162" t="s">
        <v>15</v>
      </c>
      <c r="K376" s="159" t="s">
        <v>560</v>
      </c>
      <c r="L376" s="155" t="s">
        <v>38</v>
      </c>
      <c r="M376" s="155">
        <v>1</v>
      </c>
      <c r="N376" s="155">
        <v>1</v>
      </c>
      <c r="O376" s="158">
        <f>IF(N376/M376*100&gt;110,110,N376/M376*100)</f>
        <v>100</v>
      </c>
      <c r="P376" s="156"/>
      <c r="Q376" s="157"/>
      <c r="R376" s="297"/>
      <c r="S376" s="529"/>
    </row>
    <row r="377" spans="1:20" x14ac:dyDescent="0.35">
      <c r="A377" s="515"/>
      <c r="B377" s="520"/>
      <c r="C377" s="152"/>
      <c r="D377" s="148"/>
      <c r="E377" s="152"/>
      <c r="F377" s="152"/>
      <c r="G377" s="152"/>
      <c r="H377" s="158"/>
      <c r="I377" s="155"/>
      <c r="J377" s="162" t="s">
        <v>39</v>
      </c>
      <c r="K377" s="200" t="s">
        <v>348</v>
      </c>
      <c r="L377" s="155" t="s">
        <v>38</v>
      </c>
      <c r="M377" s="155"/>
      <c r="N377" s="155"/>
      <c r="O377" s="158"/>
      <c r="P377" s="156"/>
      <c r="Q377" s="157"/>
      <c r="R377" s="297"/>
      <c r="S377" s="529"/>
    </row>
    <row r="378" spans="1:20" s="174" customFormat="1" ht="39" customHeight="1" x14ac:dyDescent="0.35">
      <c r="A378" s="517"/>
      <c r="B378" s="521"/>
      <c r="C378" s="167"/>
      <c r="D378" s="168" t="s">
        <v>6</v>
      </c>
      <c r="E378" s="167"/>
      <c r="F378" s="169"/>
      <c r="G378" s="169"/>
      <c r="H378" s="170"/>
      <c r="I378" s="288">
        <f>(H375+H376)/2</f>
        <v>100</v>
      </c>
      <c r="J378" s="171"/>
      <c r="K378" s="168" t="s">
        <v>6</v>
      </c>
      <c r="L378" s="169"/>
      <c r="M378" s="172"/>
      <c r="N378" s="172"/>
      <c r="O378" s="170"/>
      <c r="P378" s="288">
        <f>(O375+O376+O377)/2</f>
        <v>100</v>
      </c>
      <c r="Q378" s="170">
        <f>(I378+P378)/2</f>
        <v>100</v>
      </c>
      <c r="R378" s="310" t="s">
        <v>31</v>
      </c>
      <c r="S378" s="529"/>
      <c r="T378" s="146"/>
    </row>
    <row r="379" spans="1:20" ht="72" customHeight="1" x14ac:dyDescent="0.35">
      <c r="A379" s="513">
        <v>35</v>
      </c>
      <c r="B379" s="519" t="s">
        <v>126</v>
      </c>
      <c r="C379" s="342" t="s">
        <v>12</v>
      </c>
      <c r="D379" s="150" t="s">
        <v>88</v>
      </c>
      <c r="E379" s="342"/>
      <c r="F379" s="342"/>
      <c r="G379" s="342"/>
      <c r="H379" s="153"/>
      <c r="I379" s="153"/>
      <c r="J379" s="154" t="s">
        <v>12</v>
      </c>
      <c r="K379" s="150" t="s">
        <v>88</v>
      </c>
      <c r="L379" s="155"/>
      <c r="M379" s="155"/>
      <c r="N379" s="155"/>
      <c r="O379" s="153"/>
      <c r="P379" s="156"/>
      <c r="Q379" s="157"/>
      <c r="R379" s="296"/>
      <c r="S379" s="529" t="s">
        <v>31</v>
      </c>
    </row>
    <row r="380" spans="1:20" ht="69.75" x14ac:dyDescent="0.35">
      <c r="A380" s="515"/>
      <c r="B380" s="520"/>
      <c r="C380" s="152" t="s">
        <v>7</v>
      </c>
      <c r="D380" s="148" t="s">
        <v>89</v>
      </c>
      <c r="E380" s="152" t="s">
        <v>25</v>
      </c>
      <c r="F380" s="152">
        <v>95</v>
      </c>
      <c r="G380" s="152">
        <v>97.7</v>
      </c>
      <c r="H380" s="158">
        <v>100</v>
      </c>
      <c r="I380" s="155"/>
      <c r="J380" s="155" t="s">
        <v>7</v>
      </c>
      <c r="K380" s="159" t="s">
        <v>351</v>
      </c>
      <c r="L380" s="155" t="s">
        <v>38</v>
      </c>
      <c r="M380" s="155">
        <v>66</v>
      </c>
      <c r="N380" s="155">
        <v>66</v>
      </c>
      <c r="O380" s="158">
        <f>IF(N380/M380*100&gt;110,110,N380/M380*100)</f>
        <v>100</v>
      </c>
      <c r="P380" s="156"/>
      <c r="Q380" s="157"/>
      <c r="R380" s="297"/>
      <c r="S380" s="529"/>
    </row>
    <row r="381" spans="1:20" ht="69.75" x14ac:dyDescent="0.35">
      <c r="A381" s="515"/>
      <c r="B381" s="520"/>
      <c r="C381" s="152"/>
      <c r="D381" s="148"/>
      <c r="E381" s="152"/>
      <c r="F381" s="152"/>
      <c r="G381" s="152"/>
      <c r="H381" s="158"/>
      <c r="I381" s="155"/>
      <c r="J381" s="155" t="s">
        <v>8</v>
      </c>
      <c r="K381" s="159" t="s">
        <v>346</v>
      </c>
      <c r="L381" s="155" t="s">
        <v>38</v>
      </c>
      <c r="M381" s="155">
        <v>174</v>
      </c>
      <c r="N381" s="155">
        <v>174</v>
      </c>
      <c r="O381" s="158">
        <f>IF(N381/M381*100&gt;110,110,N381/M381*100)</f>
        <v>100</v>
      </c>
      <c r="P381" s="156"/>
      <c r="Q381" s="157"/>
      <c r="R381" s="297"/>
      <c r="S381" s="529"/>
    </row>
    <row r="382" spans="1:20" x14ac:dyDescent="0.35">
      <c r="A382" s="515"/>
      <c r="B382" s="520"/>
      <c r="C382" s="152"/>
      <c r="D382" s="148"/>
      <c r="E382" s="152"/>
      <c r="F382" s="152"/>
      <c r="G382" s="152"/>
      <c r="H382" s="158"/>
      <c r="I382" s="155"/>
      <c r="J382" s="155" t="s">
        <v>9</v>
      </c>
      <c r="K382" s="159" t="s">
        <v>356</v>
      </c>
      <c r="L382" s="155" t="s">
        <v>38</v>
      </c>
      <c r="M382" s="155">
        <v>25</v>
      </c>
      <c r="N382" s="155">
        <v>25</v>
      </c>
      <c r="O382" s="158">
        <f>IF(N382/M382*100&gt;110,110,N382/M382*100)</f>
        <v>100</v>
      </c>
      <c r="P382" s="156"/>
      <c r="Q382" s="157"/>
      <c r="R382" s="297"/>
      <c r="S382" s="529"/>
    </row>
    <row r="383" spans="1:20" s="174" customFormat="1" ht="39" customHeight="1" x14ac:dyDescent="0.35">
      <c r="A383" s="515"/>
      <c r="B383" s="520"/>
      <c r="C383" s="167"/>
      <c r="D383" s="168" t="s">
        <v>6</v>
      </c>
      <c r="E383" s="167"/>
      <c r="F383" s="169"/>
      <c r="G383" s="169"/>
      <c r="H383" s="170"/>
      <c r="I383" s="288">
        <f>H380</f>
        <v>100</v>
      </c>
      <c r="J383" s="171"/>
      <c r="K383" s="168" t="s">
        <v>6</v>
      </c>
      <c r="L383" s="169"/>
      <c r="M383" s="172"/>
      <c r="N383" s="172"/>
      <c r="O383" s="170"/>
      <c r="P383" s="288">
        <f>(O380+O381+O382)/3</f>
        <v>100</v>
      </c>
      <c r="Q383" s="170">
        <f>(I383+P383)/2</f>
        <v>100</v>
      </c>
      <c r="R383" s="310" t="s">
        <v>31</v>
      </c>
      <c r="S383" s="529"/>
      <c r="T383" s="146"/>
    </row>
    <row r="384" spans="1:20" ht="39" customHeight="1" x14ac:dyDescent="0.35">
      <c r="A384" s="515"/>
      <c r="B384" s="520"/>
      <c r="C384" s="342" t="s">
        <v>13</v>
      </c>
      <c r="D384" s="150" t="s">
        <v>91</v>
      </c>
      <c r="E384" s="152"/>
      <c r="F384" s="152"/>
      <c r="G384" s="152"/>
      <c r="H384" s="153"/>
      <c r="I384" s="153"/>
      <c r="J384" s="342" t="s">
        <v>13</v>
      </c>
      <c r="K384" s="150" t="s">
        <v>91</v>
      </c>
      <c r="L384" s="155"/>
      <c r="M384" s="161"/>
      <c r="N384" s="161"/>
      <c r="O384" s="153"/>
      <c r="P384" s="156"/>
      <c r="Q384" s="157"/>
      <c r="R384" s="296"/>
      <c r="S384" s="529"/>
    </row>
    <row r="385" spans="1:20" ht="69.75" x14ac:dyDescent="0.35">
      <c r="A385" s="515"/>
      <c r="B385" s="520"/>
      <c r="C385" s="152" t="s">
        <v>14</v>
      </c>
      <c r="D385" s="148" t="s">
        <v>89</v>
      </c>
      <c r="E385" s="152" t="s">
        <v>25</v>
      </c>
      <c r="F385" s="152">
        <v>95</v>
      </c>
      <c r="G385" s="152">
        <v>97.7</v>
      </c>
      <c r="H385" s="158">
        <v>100</v>
      </c>
      <c r="I385" s="155"/>
      <c r="J385" s="162" t="s">
        <v>14</v>
      </c>
      <c r="K385" s="159" t="s">
        <v>360</v>
      </c>
      <c r="L385" s="155" t="s">
        <v>38</v>
      </c>
      <c r="M385" s="155">
        <v>263</v>
      </c>
      <c r="N385" s="155">
        <v>263</v>
      </c>
      <c r="O385" s="158">
        <f>IF(N385/M385*100&gt;110,110,N385/M385*100)</f>
        <v>100</v>
      </c>
      <c r="P385" s="156"/>
      <c r="Q385" s="157"/>
      <c r="R385" s="297"/>
      <c r="S385" s="529"/>
    </row>
    <row r="386" spans="1:20" ht="69.75" x14ac:dyDescent="0.35">
      <c r="A386" s="515"/>
      <c r="B386" s="520"/>
      <c r="C386" s="152" t="s">
        <v>15</v>
      </c>
      <c r="D386" s="148" t="s">
        <v>92</v>
      </c>
      <c r="E386" s="152" t="s">
        <v>93</v>
      </c>
      <c r="F386" s="152">
        <v>35</v>
      </c>
      <c r="G386" s="152">
        <v>35</v>
      </c>
      <c r="H386" s="158">
        <f>F386/G386*100</f>
        <v>100</v>
      </c>
      <c r="I386" s="155"/>
      <c r="J386" s="162" t="s">
        <v>15</v>
      </c>
      <c r="K386" s="200" t="s">
        <v>560</v>
      </c>
      <c r="L386" s="155" t="s">
        <v>38</v>
      </c>
      <c r="M386" s="155"/>
      <c r="N386" s="155"/>
      <c r="O386" s="158"/>
      <c r="P386" s="156"/>
      <c r="Q386" s="157"/>
      <c r="R386" s="297"/>
      <c r="S386" s="529"/>
    </row>
    <row r="387" spans="1:20" x14ac:dyDescent="0.35">
      <c r="A387" s="515"/>
      <c r="B387" s="520"/>
      <c r="C387" s="152"/>
      <c r="D387" s="148"/>
      <c r="E387" s="152"/>
      <c r="F387" s="152"/>
      <c r="G387" s="152"/>
      <c r="H387" s="158"/>
      <c r="I387" s="155"/>
      <c r="J387" s="162" t="s">
        <v>39</v>
      </c>
      <c r="K387" s="159" t="s">
        <v>348</v>
      </c>
      <c r="L387" s="155" t="s">
        <v>38</v>
      </c>
      <c r="M387" s="155">
        <v>2</v>
      </c>
      <c r="N387" s="155">
        <v>2</v>
      </c>
      <c r="O387" s="158">
        <f>IF(N387/M387*100&gt;110,110,N387/M387*100)</f>
        <v>100</v>
      </c>
      <c r="P387" s="156"/>
      <c r="Q387" s="157"/>
      <c r="R387" s="297"/>
      <c r="S387" s="529"/>
    </row>
    <row r="388" spans="1:20" s="174" customFormat="1" ht="39" customHeight="1" x14ac:dyDescent="0.35">
      <c r="A388" s="517"/>
      <c r="B388" s="521"/>
      <c r="C388" s="167"/>
      <c r="D388" s="168" t="s">
        <v>6</v>
      </c>
      <c r="E388" s="167"/>
      <c r="F388" s="169"/>
      <c r="G388" s="169"/>
      <c r="H388" s="170"/>
      <c r="I388" s="288">
        <f>(H385+H386)/2</f>
        <v>100</v>
      </c>
      <c r="J388" s="171"/>
      <c r="K388" s="168" t="s">
        <v>6</v>
      </c>
      <c r="L388" s="169"/>
      <c r="M388" s="172"/>
      <c r="N388" s="172"/>
      <c r="O388" s="170"/>
      <c r="P388" s="288">
        <f>(O385+O386+O387)/2</f>
        <v>100</v>
      </c>
      <c r="Q388" s="288">
        <v>100</v>
      </c>
      <c r="R388" s="310" t="s">
        <v>31</v>
      </c>
      <c r="S388" s="529"/>
      <c r="T388" s="146"/>
    </row>
    <row r="389" spans="1:20" ht="65.25" customHeight="1" x14ac:dyDescent="0.35">
      <c r="A389" s="513">
        <v>36</v>
      </c>
      <c r="B389" s="519" t="s">
        <v>127</v>
      </c>
      <c r="C389" s="342" t="s">
        <v>12</v>
      </c>
      <c r="D389" s="150" t="s">
        <v>88</v>
      </c>
      <c r="E389" s="342"/>
      <c r="F389" s="342"/>
      <c r="G389" s="342"/>
      <c r="H389" s="153"/>
      <c r="I389" s="153"/>
      <c r="J389" s="154" t="s">
        <v>12</v>
      </c>
      <c r="K389" s="150" t="s">
        <v>88</v>
      </c>
      <c r="L389" s="155"/>
      <c r="M389" s="155"/>
      <c r="N389" s="155"/>
      <c r="O389" s="153"/>
      <c r="P389" s="156"/>
      <c r="Q389" s="157"/>
      <c r="R389" s="296"/>
      <c r="S389" s="529" t="s">
        <v>424</v>
      </c>
    </row>
    <row r="390" spans="1:20" ht="69.75" x14ac:dyDescent="0.35">
      <c r="A390" s="515"/>
      <c r="B390" s="520"/>
      <c r="C390" s="152" t="s">
        <v>7</v>
      </c>
      <c r="D390" s="148" t="s">
        <v>89</v>
      </c>
      <c r="E390" s="152" t="s">
        <v>25</v>
      </c>
      <c r="F390" s="152">
        <v>95</v>
      </c>
      <c r="G390" s="152">
        <v>92.2</v>
      </c>
      <c r="H390" s="158">
        <v>100</v>
      </c>
      <c r="I390" s="155"/>
      <c r="J390" s="155" t="s">
        <v>7</v>
      </c>
      <c r="K390" s="159" t="s">
        <v>351</v>
      </c>
      <c r="L390" s="155" t="s">
        <v>38</v>
      </c>
      <c r="M390" s="155">
        <v>78</v>
      </c>
      <c r="N390" s="155">
        <v>77</v>
      </c>
      <c r="O390" s="158">
        <f>IF(N390/M390*100&gt;110,110,N390/M390*100)</f>
        <v>98.71794871794873</v>
      </c>
      <c r="P390" s="156"/>
      <c r="Q390" s="157"/>
      <c r="R390" s="297"/>
      <c r="S390" s="529"/>
    </row>
    <row r="391" spans="1:20" ht="69.75" x14ac:dyDescent="0.35">
      <c r="A391" s="515"/>
      <c r="B391" s="520"/>
      <c r="C391" s="152"/>
      <c r="D391" s="148"/>
      <c r="E391" s="152"/>
      <c r="F391" s="152"/>
      <c r="G391" s="152"/>
      <c r="H391" s="158"/>
      <c r="I391" s="155"/>
      <c r="J391" s="155" t="s">
        <v>8</v>
      </c>
      <c r="K391" s="159" t="s">
        <v>346</v>
      </c>
      <c r="L391" s="155" t="s">
        <v>38</v>
      </c>
      <c r="M391" s="155">
        <v>149</v>
      </c>
      <c r="N391" s="155">
        <v>150</v>
      </c>
      <c r="O391" s="158">
        <f>IF(N391/M391*100&gt;110,110,N391/M391*100)</f>
        <v>100.67114093959732</v>
      </c>
      <c r="P391" s="156"/>
      <c r="Q391" s="157"/>
      <c r="R391" s="297"/>
      <c r="S391" s="529"/>
    </row>
    <row r="392" spans="1:20" x14ac:dyDescent="0.35">
      <c r="A392" s="515"/>
      <c r="B392" s="520"/>
      <c r="C392" s="152"/>
      <c r="D392" s="148"/>
      <c r="E392" s="152"/>
      <c r="F392" s="152"/>
      <c r="G392" s="152"/>
      <c r="H392" s="158"/>
      <c r="I392" s="155"/>
      <c r="J392" s="155" t="s">
        <v>9</v>
      </c>
      <c r="K392" s="159" t="s">
        <v>356</v>
      </c>
      <c r="L392" s="155" t="s">
        <v>38</v>
      </c>
      <c r="M392" s="155">
        <v>27</v>
      </c>
      <c r="N392" s="155">
        <v>27</v>
      </c>
      <c r="O392" s="158">
        <f>IF(N392/M392*100&gt;110,110,N392/M392*100)</f>
        <v>100</v>
      </c>
      <c r="P392" s="156"/>
      <c r="Q392" s="157"/>
      <c r="R392" s="297"/>
      <c r="S392" s="529"/>
    </row>
    <row r="393" spans="1:20" s="174" customFormat="1" ht="39" customHeight="1" x14ac:dyDescent="0.35">
      <c r="A393" s="515"/>
      <c r="B393" s="520"/>
      <c r="C393" s="167"/>
      <c r="D393" s="168" t="s">
        <v>6</v>
      </c>
      <c r="E393" s="167"/>
      <c r="F393" s="169"/>
      <c r="G393" s="169"/>
      <c r="H393" s="170"/>
      <c r="I393" s="288">
        <f>H390</f>
        <v>100</v>
      </c>
      <c r="J393" s="171"/>
      <c r="K393" s="168" t="s">
        <v>6</v>
      </c>
      <c r="L393" s="169"/>
      <c r="M393" s="172"/>
      <c r="N393" s="172"/>
      <c r="O393" s="170"/>
      <c r="P393" s="288">
        <f>(O390+O391+O392)/3</f>
        <v>99.796363219182012</v>
      </c>
      <c r="Q393" s="170">
        <f>(I393+P393)/2</f>
        <v>99.898181609591006</v>
      </c>
      <c r="R393" s="310" t="s">
        <v>424</v>
      </c>
      <c r="S393" s="529"/>
      <c r="T393" s="146"/>
    </row>
    <row r="394" spans="1:20" ht="36.75" customHeight="1" x14ac:dyDescent="0.35">
      <c r="A394" s="515"/>
      <c r="B394" s="520"/>
      <c r="C394" s="342" t="s">
        <v>13</v>
      </c>
      <c r="D394" s="150" t="s">
        <v>91</v>
      </c>
      <c r="E394" s="152"/>
      <c r="F394" s="152"/>
      <c r="G394" s="152"/>
      <c r="H394" s="153"/>
      <c r="I394" s="153"/>
      <c r="J394" s="342" t="s">
        <v>13</v>
      </c>
      <c r="K394" s="150" t="s">
        <v>91</v>
      </c>
      <c r="L394" s="155"/>
      <c r="M394" s="161"/>
      <c r="N394" s="161"/>
      <c r="O394" s="153"/>
      <c r="P394" s="156"/>
      <c r="Q394" s="157"/>
      <c r="R394" s="296"/>
      <c r="S394" s="529"/>
    </row>
    <row r="395" spans="1:20" ht="69.75" x14ac:dyDescent="0.35">
      <c r="A395" s="515"/>
      <c r="B395" s="520"/>
      <c r="C395" s="152" t="s">
        <v>14</v>
      </c>
      <c r="D395" s="148" t="s">
        <v>89</v>
      </c>
      <c r="E395" s="152" t="s">
        <v>25</v>
      </c>
      <c r="F395" s="152">
        <v>95</v>
      </c>
      <c r="G395" s="152">
        <v>94.1</v>
      </c>
      <c r="H395" s="158">
        <v>100</v>
      </c>
      <c r="I395" s="155"/>
      <c r="J395" s="162" t="s">
        <v>14</v>
      </c>
      <c r="K395" s="159" t="s">
        <v>360</v>
      </c>
      <c r="L395" s="155" t="s">
        <v>38</v>
      </c>
      <c r="M395" s="155">
        <v>249</v>
      </c>
      <c r="N395" s="155">
        <v>252</v>
      </c>
      <c r="O395" s="158">
        <f>IF(N395/M395*100&gt;110,110,N395/M395*100)</f>
        <v>101.20481927710843</v>
      </c>
      <c r="P395" s="156"/>
      <c r="Q395" s="157"/>
      <c r="R395" s="297"/>
      <c r="S395" s="529"/>
    </row>
    <row r="396" spans="1:20" ht="69.75" x14ac:dyDescent="0.35">
      <c r="A396" s="515"/>
      <c r="B396" s="520"/>
      <c r="C396" s="152" t="s">
        <v>15</v>
      </c>
      <c r="D396" s="148" t="s">
        <v>92</v>
      </c>
      <c r="E396" s="152" t="s">
        <v>93</v>
      </c>
      <c r="F396" s="152">
        <v>35</v>
      </c>
      <c r="G396" s="152">
        <v>32.4</v>
      </c>
      <c r="H396" s="158">
        <v>100</v>
      </c>
      <c r="I396" s="155"/>
      <c r="J396" s="162" t="s">
        <v>15</v>
      </c>
      <c r="K396" s="159" t="s">
        <v>348</v>
      </c>
      <c r="L396" s="155" t="s">
        <v>38</v>
      </c>
      <c r="M396" s="155">
        <v>2</v>
      </c>
      <c r="N396" s="155">
        <v>2</v>
      </c>
      <c r="O396" s="158">
        <f>IF(N396/M396*100&gt;110,110,N396/M396*100)</f>
        <v>100</v>
      </c>
      <c r="P396" s="156"/>
      <c r="Q396" s="157"/>
      <c r="R396" s="297"/>
      <c r="S396" s="529"/>
    </row>
    <row r="397" spans="1:20" s="174" customFormat="1" ht="39" customHeight="1" x14ac:dyDescent="0.35">
      <c r="A397" s="517"/>
      <c r="B397" s="521"/>
      <c r="C397" s="167"/>
      <c r="D397" s="168" t="s">
        <v>6</v>
      </c>
      <c r="E397" s="167"/>
      <c r="F397" s="169"/>
      <c r="G397" s="169"/>
      <c r="H397" s="170"/>
      <c r="I397" s="288">
        <f>(H395+H396)/2</f>
        <v>100</v>
      </c>
      <c r="J397" s="171"/>
      <c r="K397" s="168" t="s">
        <v>6</v>
      </c>
      <c r="L397" s="169"/>
      <c r="M397" s="172"/>
      <c r="N397" s="172"/>
      <c r="O397" s="170"/>
      <c r="P397" s="288">
        <f>(O395+O396)/2</f>
        <v>100.60240963855421</v>
      </c>
      <c r="Q397" s="170">
        <f>(I397+P397)/2</f>
        <v>100.3012048192771</v>
      </c>
      <c r="R397" s="310" t="s">
        <v>31</v>
      </c>
      <c r="S397" s="529"/>
      <c r="T397" s="146"/>
    </row>
    <row r="398" spans="1:20" ht="67.5" customHeight="1" x14ac:dyDescent="0.35">
      <c r="A398" s="513">
        <v>37</v>
      </c>
      <c r="B398" s="519" t="s">
        <v>128</v>
      </c>
      <c r="C398" s="342" t="s">
        <v>12</v>
      </c>
      <c r="D398" s="150" t="s">
        <v>88</v>
      </c>
      <c r="E398" s="342"/>
      <c r="F398" s="342"/>
      <c r="G398" s="342"/>
      <c r="H398" s="153"/>
      <c r="I398" s="153"/>
      <c r="J398" s="154" t="s">
        <v>12</v>
      </c>
      <c r="K398" s="150" t="s">
        <v>88</v>
      </c>
      <c r="L398" s="155"/>
      <c r="M398" s="155"/>
      <c r="N398" s="155"/>
      <c r="O398" s="153"/>
      <c r="P398" s="156"/>
      <c r="Q398" s="157"/>
      <c r="R398" s="296"/>
      <c r="S398" s="529" t="s">
        <v>31</v>
      </c>
    </row>
    <row r="399" spans="1:20" ht="69.75" x14ac:dyDescent="0.35">
      <c r="A399" s="515"/>
      <c r="B399" s="520"/>
      <c r="C399" s="152" t="s">
        <v>7</v>
      </c>
      <c r="D399" s="148" t="s">
        <v>89</v>
      </c>
      <c r="E399" s="152" t="s">
        <v>25</v>
      </c>
      <c r="F399" s="152">
        <v>95</v>
      </c>
      <c r="G399" s="152">
        <v>97</v>
      </c>
      <c r="H399" s="158">
        <v>100</v>
      </c>
      <c r="I399" s="155"/>
      <c r="J399" s="155" t="s">
        <v>7</v>
      </c>
      <c r="K399" s="159" t="s">
        <v>351</v>
      </c>
      <c r="L399" s="155" t="s">
        <v>38</v>
      </c>
      <c r="M399" s="155">
        <v>41</v>
      </c>
      <c r="N399" s="155">
        <v>42</v>
      </c>
      <c r="O399" s="158">
        <f>IF(N399/M399*100&gt;110,110,N399/M399*100)</f>
        <v>102.4390243902439</v>
      </c>
      <c r="P399" s="156"/>
      <c r="Q399" s="157"/>
      <c r="R399" s="297"/>
      <c r="S399" s="529"/>
    </row>
    <row r="400" spans="1:20" ht="69.75" x14ac:dyDescent="0.35">
      <c r="A400" s="515"/>
      <c r="B400" s="520"/>
      <c r="C400" s="152"/>
      <c r="D400" s="148"/>
      <c r="E400" s="152"/>
      <c r="F400" s="152"/>
      <c r="G400" s="152"/>
      <c r="H400" s="158"/>
      <c r="I400" s="155"/>
      <c r="J400" s="155" t="s">
        <v>8</v>
      </c>
      <c r="K400" s="159" t="s">
        <v>346</v>
      </c>
      <c r="L400" s="155" t="s">
        <v>38</v>
      </c>
      <c r="M400" s="155">
        <v>167</v>
      </c>
      <c r="N400" s="155">
        <v>168</v>
      </c>
      <c r="O400" s="158">
        <f>IF(N400/M400*100&gt;110,110,N400/M400*100)</f>
        <v>100.59880239520957</v>
      </c>
      <c r="P400" s="156"/>
      <c r="Q400" s="157"/>
      <c r="R400" s="297"/>
      <c r="S400" s="529"/>
    </row>
    <row r="401" spans="1:20" ht="21.75" customHeight="1" x14ac:dyDescent="0.35">
      <c r="A401" s="515"/>
      <c r="B401" s="520"/>
      <c r="C401" s="152"/>
      <c r="D401" s="148"/>
      <c r="E401" s="152"/>
      <c r="F401" s="152"/>
      <c r="G401" s="152"/>
      <c r="H401" s="158"/>
      <c r="I401" s="155"/>
      <c r="J401" s="155" t="s">
        <v>9</v>
      </c>
      <c r="K401" s="159" t="s">
        <v>356</v>
      </c>
      <c r="L401" s="155" t="s">
        <v>38</v>
      </c>
      <c r="M401" s="155">
        <v>39</v>
      </c>
      <c r="N401" s="155">
        <v>39</v>
      </c>
      <c r="O401" s="158">
        <f>IF(N401/M401*100&gt;110,110,N401/M401*100)</f>
        <v>100</v>
      </c>
      <c r="P401" s="156"/>
      <c r="Q401" s="157"/>
      <c r="R401" s="297"/>
      <c r="S401" s="529"/>
    </row>
    <row r="402" spans="1:20" s="174" customFormat="1" ht="39" customHeight="1" x14ac:dyDescent="0.35">
      <c r="A402" s="515"/>
      <c r="B402" s="520"/>
      <c r="C402" s="167"/>
      <c r="D402" s="168" t="s">
        <v>6</v>
      </c>
      <c r="E402" s="167"/>
      <c r="F402" s="169"/>
      <c r="G402" s="169"/>
      <c r="H402" s="170"/>
      <c r="I402" s="288">
        <f>H399</f>
        <v>100</v>
      </c>
      <c r="J402" s="171"/>
      <c r="K402" s="168" t="s">
        <v>6</v>
      </c>
      <c r="L402" s="169"/>
      <c r="M402" s="172"/>
      <c r="N402" s="172"/>
      <c r="O402" s="170"/>
      <c r="P402" s="288">
        <f>(O399+O400+O401)/3</f>
        <v>101.0126089284845</v>
      </c>
      <c r="Q402" s="170">
        <f>(I402+P402)/2</f>
        <v>100.50630446424225</v>
      </c>
      <c r="R402" s="310" t="s">
        <v>31</v>
      </c>
      <c r="S402" s="529"/>
      <c r="T402" s="146"/>
    </row>
    <row r="403" spans="1:20" ht="31.5" customHeight="1" x14ac:dyDescent="0.35">
      <c r="A403" s="515"/>
      <c r="B403" s="520"/>
      <c r="C403" s="342" t="s">
        <v>13</v>
      </c>
      <c r="D403" s="313" t="s">
        <v>91</v>
      </c>
      <c r="E403" s="152"/>
      <c r="F403" s="152"/>
      <c r="G403" s="152"/>
      <c r="H403" s="153"/>
      <c r="I403" s="153"/>
      <c r="J403" s="342" t="s">
        <v>13</v>
      </c>
      <c r="K403" s="150" t="s">
        <v>91</v>
      </c>
      <c r="L403" s="155"/>
      <c r="M403" s="161"/>
      <c r="N403" s="161"/>
      <c r="O403" s="153"/>
      <c r="P403" s="156"/>
      <c r="Q403" s="157"/>
      <c r="R403" s="296"/>
      <c r="S403" s="529"/>
    </row>
    <row r="404" spans="1:20" ht="69.75" x14ac:dyDescent="0.35">
      <c r="A404" s="515"/>
      <c r="B404" s="520"/>
      <c r="C404" s="152" t="s">
        <v>14</v>
      </c>
      <c r="D404" s="148" t="s">
        <v>89</v>
      </c>
      <c r="E404" s="152" t="s">
        <v>25</v>
      </c>
      <c r="F404" s="152">
        <v>95</v>
      </c>
      <c r="G404" s="152">
        <v>97</v>
      </c>
      <c r="H404" s="158">
        <v>100</v>
      </c>
      <c r="I404" s="155"/>
      <c r="J404" s="162" t="s">
        <v>14</v>
      </c>
      <c r="K404" s="159" t="s">
        <v>360</v>
      </c>
      <c r="L404" s="155" t="s">
        <v>38</v>
      </c>
      <c r="M404" s="155">
        <v>240</v>
      </c>
      <c r="N404" s="155">
        <v>242</v>
      </c>
      <c r="O404" s="158">
        <f>IF(N404/M404*100&gt;110,110,N404/M404*100)</f>
        <v>100.83333333333333</v>
      </c>
      <c r="P404" s="156"/>
      <c r="Q404" s="157"/>
      <c r="R404" s="297"/>
      <c r="S404" s="529"/>
    </row>
    <row r="405" spans="1:20" ht="69.75" x14ac:dyDescent="0.35">
      <c r="A405" s="515"/>
      <c r="B405" s="520"/>
      <c r="C405" s="152" t="s">
        <v>15</v>
      </c>
      <c r="D405" s="148" t="s">
        <v>92</v>
      </c>
      <c r="E405" s="152" t="s">
        <v>93</v>
      </c>
      <c r="F405" s="152">
        <v>35</v>
      </c>
      <c r="G405" s="152">
        <v>35</v>
      </c>
      <c r="H405" s="158">
        <f>F405/G405*100</f>
        <v>100</v>
      </c>
      <c r="I405" s="155"/>
      <c r="J405" s="162" t="s">
        <v>15</v>
      </c>
      <c r="K405" s="159" t="s">
        <v>560</v>
      </c>
      <c r="L405" s="155" t="s">
        <v>38</v>
      </c>
      <c r="M405" s="155">
        <v>1</v>
      </c>
      <c r="N405" s="155">
        <v>1</v>
      </c>
      <c r="O405" s="158">
        <f>IF(N405/M405*100&gt;110,110,N405/M405*100)</f>
        <v>100</v>
      </c>
      <c r="P405" s="156"/>
      <c r="Q405" s="157"/>
      <c r="R405" s="297"/>
      <c r="S405" s="529"/>
    </row>
    <row r="406" spans="1:20" x14ac:dyDescent="0.35">
      <c r="A406" s="515"/>
      <c r="B406" s="520"/>
      <c r="C406" s="152"/>
      <c r="D406" s="148"/>
      <c r="E406" s="152"/>
      <c r="F406" s="152"/>
      <c r="G406" s="152"/>
      <c r="H406" s="158"/>
      <c r="I406" s="155"/>
      <c r="J406" s="162" t="s">
        <v>39</v>
      </c>
      <c r="K406" s="159" t="s">
        <v>348</v>
      </c>
      <c r="L406" s="155" t="s">
        <v>38</v>
      </c>
      <c r="M406" s="155">
        <v>6</v>
      </c>
      <c r="N406" s="155">
        <v>6</v>
      </c>
      <c r="O406" s="158">
        <f>IF(N406/M406*100&gt;110,110,N406/M406*100)</f>
        <v>100</v>
      </c>
      <c r="P406" s="156"/>
      <c r="Q406" s="157"/>
      <c r="R406" s="297"/>
      <c r="S406" s="529"/>
    </row>
    <row r="407" spans="1:20" s="174" customFormat="1" ht="39" customHeight="1" x14ac:dyDescent="0.35">
      <c r="A407" s="517"/>
      <c r="B407" s="521"/>
      <c r="C407" s="167"/>
      <c r="D407" s="168" t="s">
        <v>6</v>
      </c>
      <c r="E407" s="167"/>
      <c r="F407" s="169"/>
      <c r="G407" s="169"/>
      <c r="H407" s="170"/>
      <c r="I407" s="288">
        <f>(H405+H404)/2</f>
        <v>100</v>
      </c>
      <c r="J407" s="171"/>
      <c r="K407" s="168" t="s">
        <v>6</v>
      </c>
      <c r="L407" s="169"/>
      <c r="M407" s="172"/>
      <c r="N407" s="172"/>
      <c r="O407" s="170"/>
      <c r="P407" s="288">
        <f>(O404+O405+O406)/3</f>
        <v>100.27777777777777</v>
      </c>
      <c r="Q407" s="170">
        <f>(I407+P407)/2</f>
        <v>100.13888888888889</v>
      </c>
      <c r="R407" s="310" t="s">
        <v>31</v>
      </c>
      <c r="S407" s="529"/>
      <c r="T407" s="146"/>
    </row>
    <row r="408" spans="1:20" ht="76.5" customHeight="1" x14ac:dyDescent="0.35">
      <c r="A408" s="513">
        <v>38</v>
      </c>
      <c r="B408" s="519" t="s">
        <v>565</v>
      </c>
      <c r="C408" s="342" t="s">
        <v>12</v>
      </c>
      <c r="D408" s="150" t="s">
        <v>88</v>
      </c>
      <c r="E408" s="342"/>
      <c r="F408" s="342"/>
      <c r="G408" s="342"/>
      <c r="H408" s="153"/>
      <c r="I408" s="153"/>
      <c r="J408" s="154" t="s">
        <v>12</v>
      </c>
      <c r="K408" s="150" t="s">
        <v>88</v>
      </c>
      <c r="L408" s="155"/>
      <c r="M408" s="155"/>
      <c r="N408" s="155"/>
      <c r="O408" s="153"/>
      <c r="P408" s="156"/>
      <c r="Q408" s="157"/>
      <c r="R408" s="298"/>
      <c r="S408" s="529" t="s">
        <v>424</v>
      </c>
    </row>
    <row r="409" spans="1:20" ht="69.75" x14ac:dyDescent="0.35">
      <c r="A409" s="515"/>
      <c r="B409" s="520"/>
      <c r="C409" s="152" t="s">
        <v>7</v>
      </c>
      <c r="D409" s="148" t="s">
        <v>89</v>
      </c>
      <c r="E409" s="152" t="s">
        <v>25</v>
      </c>
      <c r="F409" s="152">
        <v>95</v>
      </c>
      <c r="G409" s="152">
        <v>99.3</v>
      </c>
      <c r="H409" s="158">
        <v>100</v>
      </c>
      <c r="I409" s="155"/>
      <c r="J409" s="155" t="s">
        <v>7</v>
      </c>
      <c r="K409" s="159" t="s">
        <v>351</v>
      </c>
      <c r="L409" s="155" t="s">
        <v>38</v>
      </c>
      <c r="M409" s="155">
        <v>58</v>
      </c>
      <c r="N409" s="155">
        <v>58</v>
      </c>
      <c r="O409" s="158">
        <f>IF(N409/M409*100&gt;110,110,N409/M409*100)</f>
        <v>100</v>
      </c>
      <c r="P409" s="156"/>
      <c r="Q409" s="157"/>
      <c r="R409" s="297"/>
      <c r="S409" s="529"/>
    </row>
    <row r="410" spans="1:20" ht="69.75" x14ac:dyDescent="0.35">
      <c r="A410" s="515"/>
      <c r="B410" s="520"/>
      <c r="C410" s="152"/>
      <c r="D410" s="148"/>
      <c r="E410" s="152"/>
      <c r="F410" s="152"/>
      <c r="G410" s="152"/>
      <c r="H410" s="158"/>
      <c r="I410" s="155"/>
      <c r="J410" s="155" t="s">
        <v>8</v>
      </c>
      <c r="K410" s="159" t="s">
        <v>346</v>
      </c>
      <c r="L410" s="155" t="s">
        <v>38</v>
      </c>
      <c r="M410" s="155">
        <v>191</v>
      </c>
      <c r="N410" s="155">
        <v>189</v>
      </c>
      <c r="O410" s="158">
        <f>IF(N410/M410*100&gt;110,110,N410/M410*100)</f>
        <v>98.952879581151834</v>
      </c>
      <c r="P410" s="156"/>
      <c r="Q410" s="157"/>
      <c r="R410" s="297"/>
      <c r="S410" s="529"/>
    </row>
    <row r="411" spans="1:20" ht="30.75" customHeight="1" x14ac:dyDescent="0.35">
      <c r="A411" s="515"/>
      <c r="B411" s="520"/>
      <c r="C411" s="152"/>
      <c r="D411" s="148"/>
      <c r="E411" s="152"/>
      <c r="F411" s="152"/>
      <c r="G411" s="152"/>
      <c r="H411" s="158"/>
      <c r="I411" s="155"/>
      <c r="J411" s="155" t="s">
        <v>9</v>
      </c>
      <c r="K411" s="159" t="s">
        <v>356</v>
      </c>
      <c r="L411" s="155" t="s">
        <v>38</v>
      </c>
      <c r="M411" s="155">
        <v>23</v>
      </c>
      <c r="N411" s="155">
        <v>23</v>
      </c>
      <c r="O411" s="158">
        <f>IF(N411/M411*100&gt;110,110,N411/M411*100)</f>
        <v>100</v>
      </c>
      <c r="P411" s="156"/>
      <c r="Q411" s="157"/>
      <c r="R411" s="297"/>
      <c r="S411" s="529"/>
    </row>
    <row r="412" spans="1:20" s="174" customFormat="1" ht="39" customHeight="1" x14ac:dyDescent="0.35">
      <c r="A412" s="515"/>
      <c r="B412" s="520"/>
      <c r="C412" s="167"/>
      <c r="D412" s="168" t="s">
        <v>6</v>
      </c>
      <c r="E412" s="167"/>
      <c r="F412" s="169"/>
      <c r="G412" s="169"/>
      <c r="H412" s="170"/>
      <c r="I412" s="288">
        <f>H409</f>
        <v>100</v>
      </c>
      <c r="J412" s="171"/>
      <c r="K412" s="168" t="s">
        <v>6</v>
      </c>
      <c r="L412" s="169"/>
      <c r="M412" s="172"/>
      <c r="N412" s="172"/>
      <c r="O412" s="170"/>
      <c r="P412" s="288">
        <f>(O409+O410+O411)/3</f>
        <v>99.650959860383935</v>
      </c>
      <c r="Q412" s="170">
        <f>(I412+P412)/2</f>
        <v>99.82547993019196</v>
      </c>
      <c r="R412" s="310" t="s">
        <v>424</v>
      </c>
      <c r="S412" s="529"/>
      <c r="T412" s="146"/>
    </row>
    <row r="413" spans="1:20" ht="40.5" customHeight="1" x14ac:dyDescent="0.35">
      <c r="A413" s="515"/>
      <c r="B413" s="520"/>
      <c r="C413" s="342" t="s">
        <v>13</v>
      </c>
      <c r="D413" s="150" t="s">
        <v>91</v>
      </c>
      <c r="E413" s="152"/>
      <c r="F413" s="152"/>
      <c r="G413" s="152"/>
      <c r="H413" s="153"/>
      <c r="I413" s="153"/>
      <c r="J413" s="342" t="s">
        <v>13</v>
      </c>
      <c r="K413" s="150" t="s">
        <v>91</v>
      </c>
      <c r="L413" s="155"/>
      <c r="M413" s="161"/>
      <c r="N413" s="161"/>
      <c r="O413" s="153"/>
      <c r="P413" s="156"/>
      <c r="Q413" s="157"/>
      <c r="R413" s="296"/>
      <c r="S413" s="529"/>
    </row>
    <row r="414" spans="1:20" ht="51" customHeight="1" x14ac:dyDescent="0.35">
      <c r="A414" s="515"/>
      <c r="B414" s="520"/>
      <c r="C414" s="152" t="s">
        <v>14</v>
      </c>
      <c r="D414" s="148" t="s">
        <v>89</v>
      </c>
      <c r="E414" s="152" t="s">
        <v>25</v>
      </c>
      <c r="F414" s="152">
        <v>95</v>
      </c>
      <c r="G414" s="152">
        <v>99.3</v>
      </c>
      <c r="H414" s="158">
        <v>100</v>
      </c>
      <c r="I414" s="155"/>
      <c r="J414" s="162" t="s">
        <v>14</v>
      </c>
      <c r="K414" s="159" t="s">
        <v>360</v>
      </c>
      <c r="L414" s="155" t="s">
        <v>38</v>
      </c>
      <c r="M414" s="155">
        <v>271</v>
      </c>
      <c r="N414" s="155">
        <v>269</v>
      </c>
      <c r="O414" s="158">
        <f>IF(N414/M414*100&gt;110,110,N414/M414*100)</f>
        <v>99.261992619926204</v>
      </c>
      <c r="P414" s="156"/>
      <c r="Q414" s="157"/>
      <c r="R414" s="297"/>
      <c r="S414" s="529"/>
    </row>
    <row r="415" spans="1:20" ht="51" customHeight="1" x14ac:dyDescent="0.35">
      <c r="A415" s="515"/>
      <c r="B415" s="520"/>
      <c r="C415" s="152" t="s">
        <v>15</v>
      </c>
      <c r="D415" s="148" t="s">
        <v>92</v>
      </c>
      <c r="E415" s="152" t="s">
        <v>93</v>
      </c>
      <c r="F415" s="152">
        <v>35</v>
      </c>
      <c r="G415" s="152">
        <v>34.5</v>
      </c>
      <c r="H415" s="158">
        <v>100</v>
      </c>
      <c r="I415" s="155"/>
      <c r="J415" s="162" t="s">
        <v>15</v>
      </c>
      <c r="K415" s="159" t="s">
        <v>560</v>
      </c>
      <c r="L415" s="155" t="s">
        <v>38</v>
      </c>
      <c r="M415" s="155">
        <v>1</v>
      </c>
      <c r="N415" s="155">
        <v>1</v>
      </c>
      <c r="O415" s="158">
        <f>IF(N415/M415*100&gt;110,110,N415/M415*100)</f>
        <v>100</v>
      </c>
      <c r="P415" s="156"/>
      <c r="Q415" s="157"/>
      <c r="R415" s="297"/>
      <c r="S415" s="529"/>
    </row>
    <row r="416" spans="1:20" x14ac:dyDescent="0.35">
      <c r="A416" s="515"/>
      <c r="B416" s="520"/>
      <c r="C416" s="152"/>
      <c r="D416" s="148"/>
      <c r="E416" s="152"/>
      <c r="F416" s="152"/>
      <c r="G416" s="152"/>
      <c r="H416" s="158"/>
      <c r="I416" s="155"/>
      <c r="J416" s="162"/>
      <c r="K416" s="159"/>
      <c r="L416" s="155"/>
      <c r="M416" s="155"/>
      <c r="N416" s="155"/>
      <c r="O416" s="158"/>
      <c r="P416" s="156"/>
      <c r="Q416" s="157"/>
      <c r="R416" s="297"/>
      <c r="S416" s="529"/>
    </row>
    <row r="417" spans="1:23" s="174" customFormat="1" ht="36.75" customHeight="1" x14ac:dyDescent="0.35">
      <c r="A417" s="517"/>
      <c r="B417" s="521"/>
      <c r="C417" s="167"/>
      <c r="D417" s="168" t="s">
        <v>6</v>
      </c>
      <c r="E417" s="167"/>
      <c r="F417" s="169"/>
      <c r="G417" s="169"/>
      <c r="H417" s="170"/>
      <c r="I417" s="288">
        <f>(H415+H414)/2</f>
        <v>100</v>
      </c>
      <c r="J417" s="171"/>
      <c r="K417" s="168" t="s">
        <v>6</v>
      </c>
      <c r="L417" s="169"/>
      <c r="M417" s="172"/>
      <c r="N417" s="172"/>
      <c r="O417" s="170"/>
      <c r="P417" s="288">
        <f>(O415+O414)/2</f>
        <v>99.630996309963109</v>
      </c>
      <c r="Q417" s="170">
        <f>(I417+P417)/2</f>
        <v>99.815498154981555</v>
      </c>
      <c r="R417" s="310" t="s">
        <v>424</v>
      </c>
      <c r="S417" s="529"/>
      <c r="T417" s="146"/>
    </row>
    <row r="418" spans="1:23" ht="75" customHeight="1" x14ac:dyDescent="0.35">
      <c r="A418" s="513">
        <v>39</v>
      </c>
      <c r="B418" s="519" t="s">
        <v>143</v>
      </c>
      <c r="C418" s="342" t="s">
        <v>12</v>
      </c>
      <c r="D418" s="150" t="s">
        <v>129</v>
      </c>
      <c r="E418" s="154"/>
      <c r="F418" s="154"/>
      <c r="G418" s="154"/>
      <c r="H418" s="153"/>
      <c r="I418" s="153"/>
      <c r="J418" s="154" t="s">
        <v>12</v>
      </c>
      <c r="K418" s="150" t="s">
        <v>129</v>
      </c>
      <c r="L418" s="155"/>
      <c r="M418" s="155"/>
      <c r="N418" s="155"/>
      <c r="O418" s="153"/>
      <c r="P418" s="178"/>
      <c r="Q418" s="157"/>
      <c r="R418" s="155"/>
      <c r="S418" s="532"/>
    </row>
    <row r="419" spans="1:23" ht="72.75" customHeight="1" x14ac:dyDescent="0.35">
      <c r="A419" s="515"/>
      <c r="B419" s="520"/>
      <c r="C419" s="152" t="s">
        <v>7</v>
      </c>
      <c r="D419" s="148" t="s">
        <v>130</v>
      </c>
      <c r="E419" s="155" t="s">
        <v>25</v>
      </c>
      <c r="F419" s="155">
        <v>100</v>
      </c>
      <c r="G419" s="155">
        <v>100</v>
      </c>
      <c r="H419" s="158">
        <f>(G419/F419)*100</f>
        <v>100</v>
      </c>
      <c r="I419" s="155"/>
      <c r="J419" s="155" t="s">
        <v>7</v>
      </c>
      <c r="K419" s="159" t="s">
        <v>90</v>
      </c>
      <c r="L419" s="155" t="s">
        <v>38</v>
      </c>
      <c r="M419" s="155">
        <v>415</v>
      </c>
      <c r="N419" s="155">
        <v>408</v>
      </c>
      <c r="O419" s="158">
        <f>IF(N419/M419*100&gt;110,110,N419/M419*100)</f>
        <v>98.313253012048193</v>
      </c>
      <c r="P419" s="178"/>
      <c r="Q419" s="157"/>
      <c r="R419" s="297"/>
      <c r="S419" s="529" t="s">
        <v>424</v>
      </c>
      <c r="W419" s="146"/>
    </row>
    <row r="420" spans="1:23" ht="52.5" customHeight="1" x14ac:dyDescent="0.35">
      <c r="A420" s="515"/>
      <c r="B420" s="520"/>
      <c r="C420" s="152" t="s">
        <v>8</v>
      </c>
      <c r="D420" s="148" t="s">
        <v>131</v>
      </c>
      <c r="E420" s="155" t="s">
        <v>25</v>
      </c>
      <c r="F420" s="155">
        <v>100</v>
      </c>
      <c r="G420" s="155">
        <v>100</v>
      </c>
      <c r="H420" s="158">
        <f t="shared" ref="H420:H423" si="3">(G420/F420)*100</f>
        <v>100</v>
      </c>
      <c r="I420" s="155"/>
      <c r="J420" s="155"/>
      <c r="K420" s="179"/>
      <c r="L420" s="155"/>
      <c r="M420" s="161"/>
      <c r="N420" s="161"/>
      <c r="O420" s="158"/>
      <c r="P420" s="178"/>
      <c r="Q420" s="157"/>
      <c r="R420" s="297"/>
      <c r="S420" s="529"/>
    </row>
    <row r="421" spans="1:23" ht="55.5" customHeight="1" x14ac:dyDescent="0.35">
      <c r="A421" s="515"/>
      <c r="B421" s="520"/>
      <c r="C421" s="152" t="s">
        <v>9</v>
      </c>
      <c r="D421" s="148" t="s">
        <v>566</v>
      </c>
      <c r="E421" s="155" t="s">
        <v>25</v>
      </c>
      <c r="F421" s="155">
        <v>100</v>
      </c>
      <c r="G421" s="155">
        <v>100</v>
      </c>
      <c r="H421" s="158">
        <f t="shared" si="3"/>
        <v>100</v>
      </c>
      <c r="I421" s="155"/>
      <c r="J421" s="162"/>
      <c r="K421" s="159"/>
      <c r="L421" s="155"/>
      <c r="M421" s="163"/>
      <c r="N421" s="163"/>
      <c r="O421" s="158"/>
      <c r="P421" s="178"/>
      <c r="Q421" s="157"/>
      <c r="R421" s="297"/>
      <c r="S421" s="529"/>
    </row>
    <row r="422" spans="1:23" ht="78.75" customHeight="1" x14ac:dyDescent="0.35">
      <c r="A422" s="515"/>
      <c r="B422" s="520"/>
      <c r="C422" s="152" t="s">
        <v>10</v>
      </c>
      <c r="D422" s="148" t="s">
        <v>89</v>
      </c>
      <c r="E422" s="155" t="s">
        <v>25</v>
      </c>
      <c r="F422" s="155">
        <v>90</v>
      </c>
      <c r="G422" s="155">
        <v>90</v>
      </c>
      <c r="H422" s="158">
        <f t="shared" si="3"/>
        <v>100</v>
      </c>
      <c r="I422" s="155"/>
      <c r="J422" s="162"/>
      <c r="K422" s="159"/>
      <c r="L422" s="155"/>
      <c r="M422" s="163"/>
      <c r="N422" s="163"/>
      <c r="O422" s="158"/>
      <c r="P422" s="178"/>
      <c r="Q422" s="157"/>
      <c r="R422" s="297"/>
      <c r="S422" s="529"/>
    </row>
    <row r="423" spans="1:23" ht="131.25" customHeight="1" x14ac:dyDescent="0.35">
      <c r="A423" s="515"/>
      <c r="B423" s="520"/>
      <c r="C423" s="152" t="s">
        <v>35</v>
      </c>
      <c r="D423" s="148" t="s">
        <v>132</v>
      </c>
      <c r="E423" s="155" t="s">
        <v>25</v>
      </c>
      <c r="F423" s="155">
        <v>100</v>
      </c>
      <c r="G423" s="155">
        <v>100</v>
      </c>
      <c r="H423" s="158">
        <f t="shared" si="3"/>
        <v>100</v>
      </c>
      <c r="I423" s="155"/>
      <c r="J423" s="162"/>
      <c r="K423" s="159"/>
      <c r="L423" s="155"/>
      <c r="M423" s="163"/>
      <c r="N423" s="163"/>
      <c r="O423" s="158"/>
      <c r="P423" s="178"/>
      <c r="Q423" s="157"/>
      <c r="R423" s="297"/>
      <c r="S423" s="529"/>
    </row>
    <row r="424" spans="1:23" s="174" customFormat="1" ht="40.5" customHeight="1" x14ac:dyDescent="0.35">
      <c r="A424" s="515"/>
      <c r="B424" s="520"/>
      <c r="C424" s="167"/>
      <c r="D424" s="168" t="s">
        <v>6</v>
      </c>
      <c r="E424" s="167"/>
      <c r="F424" s="169"/>
      <c r="G424" s="169"/>
      <c r="H424" s="170"/>
      <c r="I424" s="170">
        <f>(H419+H420+H421+H422+H423)/5</f>
        <v>100</v>
      </c>
      <c r="J424" s="171"/>
      <c r="K424" s="168" t="s">
        <v>6</v>
      </c>
      <c r="L424" s="169"/>
      <c r="M424" s="172"/>
      <c r="N424" s="172"/>
      <c r="O424" s="170"/>
      <c r="P424" s="170">
        <f>O419</f>
        <v>98.313253012048193</v>
      </c>
      <c r="Q424" s="170">
        <f>(I424+P424)/2</f>
        <v>99.156626506024097</v>
      </c>
      <c r="R424" s="290" t="s">
        <v>424</v>
      </c>
      <c r="S424" s="529"/>
      <c r="T424" s="146"/>
    </row>
    <row r="425" spans="1:23" ht="69" customHeight="1" x14ac:dyDescent="0.35">
      <c r="A425" s="515"/>
      <c r="B425" s="520"/>
      <c r="C425" s="342" t="s">
        <v>13</v>
      </c>
      <c r="D425" s="150" t="s">
        <v>133</v>
      </c>
      <c r="E425" s="155"/>
      <c r="F425" s="155"/>
      <c r="G425" s="155"/>
      <c r="H425" s="153"/>
      <c r="I425" s="153"/>
      <c r="J425" s="342" t="s">
        <v>13</v>
      </c>
      <c r="K425" s="150" t="s">
        <v>133</v>
      </c>
      <c r="L425" s="155"/>
      <c r="M425" s="163"/>
      <c r="N425" s="163"/>
      <c r="O425" s="153"/>
      <c r="P425" s="178"/>
      <c r="Q425" s="157"/>
      <c r="R425" s="296"/>
      <c r="S425" s="529"/>
    </row>
    <row r="426" spans="1:23" ht="69" customHeight="1" x14ac:dyDescent="0.35">
      <c r="A426" s="515"/>
      <c r="B426" s="520"/>
      <c r="C426" s="152" t="s">
        <v>14</v>
      </c>
      <c r="D426" s="148" t="s">
        <v>134</v>
      </c>
      <c r="E426" s="155" t="s">
        <v>25</v>
      </c>
      <c r="F426" s="155">
        <v>100</v>
      </c>
      <c r="G426" s="155">
        <v>100</v>
      </c>
      <c r="H426" s="158">
        <f>(G426/F426)*100</f>
        <v>100</v>
      </c>
      <c r="I426" s="155"/>
      <c r="J426" s="162" t="s">
        <v>14</v>
      </c>
      <c r="K426" s="159" t="s">
        <v>90</v>
      </c>
      <c r="L426" s="155" t="s">
        <v>38</v>
      </c>
      <c r="M426" s="155">
        <v>440</v>
      </c>
      <c r="N426" s="155">
        <v>437</v>
      </c>
      <c r="O426" s="158">
        <f>IF(N426/M426*100&gt;110,110,N426/M426*100)</f>
        <v>99.318181818181813</v>
      </c>
      <c r="P426" s="152"/>
      <c r="Q426" s="157"/>
      <c r="R426" s="297"/>
      <c r="S426" s="529"/>
    </row>
    <row r="427" spans="1:23" ht="63" customHeight="1" x14ac:dyDescent="0.35">
      <c r="A427" s="515"/>
      <c r="B427" s="520"/>
      <c r="C427" s="152" t="s">
        <v>15</v>
      </c>
      <c r="D427" s="148" t="s">
        <v>135</v>
      </c>
      <c r="E427" s="155" t="s">
        <v>25</v>
      </c>
      <c r="F427" s="155">
        <v>100</v>
      </c>
      <c r="G427" s="155">
        <v>100</v>
      </c>
      <c r="H427" s="158">
        <f t="shared" ref="H427:H444" si="4">(G427/F427)*100</f>
        <v>100</v>
      </c>
      <c r="I427" s="155"/>
      <c r="J427" s="162"/>
      <c r="K427" s="159"/>
      <c r="L427" s="155"/>
      <c r="M427" s="163"/>
      <c r="N427" s="163"/>
      <c r="O427" s="158"/>
      <c r="P427" s="178"/>
      <c r="Q427" s="157"/>
      <c r="R427" s="297"/>
      <c r="S427" s="529"/>
    </row>
    <row r="428" spans="1:23" ht="50.25" customHeight="1" x14ac:dyDescent="0.35">
      <c r="A428" s="515"/>
      <c r="B428" s="520"/>
      <c r="C428" s="152" t="s">
        <v>39</v>
      </c>
      <c r="D428" s="148" t="s">
        <v>566</v>
      </c>
      <c r="E428" s="155" t="s">
        <v>25</v>
      </c>
      <c r="F428" s="155">
        <v>100</v>
      </c>
      <c r="G428" s="155">
        <v>100</v>
      </c>
      <c r="H428" s="158">
        <f t="shared" si="4"/>
        <v>100</v>
      </c>
      <c r="I428" s="155"/>
      <c r="J428" s="162"/>
      <c r="K428" s="159"/>
      <c r="L428" s="155"/>
      <c r="M428" s="163"/>
      <c r="N428" s="163"/>
      <c r="O428" s="158"/>
      <c r="P428" s="178"/>
      <c r="Q428" s="157"/>
      <c r="R428" s="297"/>
      <c r="S428" s="529"/>
    </row>
    <row r="429" spans="1:23" ht="69" customHeight="1" x14ac:dyDescent="0.35">
      <c r="A429" s="515"/>
      <c r="B429" s="520"/>
      <c r="C429" s="152" t="s">
        <v>45</v>
      </c>
      <c r="D429" s="148" t="s">
        <v>89</v>
      </c>
      <c r="E429" s="155" t="s">
        <v>25</v>
      </c>
      <c r="F429" s="155">
        <v>90</v>
      </c>
      <c r="G429" s="155">
        <v>90</v>
      </c>
      <c r="H429" s="158">
        <f t="shared" si="4"/>
        <v>100</v>
      </c>
      <c r="I429" s="155"/>
      <c r="J429" s="162"/>
      <c r="K429" s="159"/>
      <c r="L429" s="155"/>
      <c r="M429" s="163"/>
      <c r="N429" s="163"/>
      <c r="O429" s="158"/>
      <c r="P429" s="178"/>
      <c r="Q429" s="157"/>
      <c r="R429" s="297"/>
      <c r="S429" s="529"/>
    </row>
    <row r="430" spans="1:23" ht="120.75" customHeight="1" x14ac:dyDescent="0.35">
      <c r="A430" s="515"/>
      <c r="B430" s="520"/>
      <c r="C430" s="152" t="s">
        <v>66</v>
      </c>
      <c r="D430" s="148" t="s">
        <v>132</v>
      </c>
      <c r="E430" s="155" t="s">
        <v>25</v>
      </c>
      <c r="F430" s="155">
        <v>100</v>
      </c>
      <c r="G430" s="155">
        <v>100</v>
      </c>
      <c r="H430" s="158">
        <f t="shared" si="4"/>
        <v>100</v>
      </c>
      <c r="I430" s="155"/>
      <c r="J430" s="162"/>
      <c r="K430" s="159"/>
      <c r="L430" s="155"/>
      <c r="M430" s="163"/>
      <c r="N430" s="163"/>
      <c r="O430" s="158"/>
      <c r="P430" s="178"/>
      <c r="Q430" s="157"/>
      <c r="R430" s="297"/>
      <c r="S430" s="529"/>
    </row>
    <row r="431" spans="1:23" s="174" customFormat="1" ht="40.5" customHeight="1" x14ac:dyDescent="0.35">
      <c r="A431" s="515"/>
      <c r="B431" s="520"/>
      <c r="C431" s="167"/>
      <c r="D431" s="168" t="s">
        <v>6</v>
      </c>
      <c r="E431" s="167"/>
      <c r="F431" s="169"/>
      <c r="G431" s="169"/>
      <c r="H431" s="170"/>
      <c r="I431" s="170">
        <f>(H426+H427+H428+H429+H430)/5</f>
        <v>100</v>
      </c>
      <c r="J431" s="171"/>
      <c r="K431" s="168" t="s">
        <v>6</v>
      </c>
      <c r="L431" s="169"/>
      <c r="M431" s="172"/>
      <c r="N431" s="172"/>
      <c r="O431" s="170"/>
      <c r="P431" s="170">
        <f>O426</f>
        <v>99.318181818181813</v>
      </c>
      <c r="Q431" s="170">
        <f>(I431+P431)/2</f>
        <v>99.659090909090907</v>
      </c>
      <c r="R431" s="290" t="s">
        <v>424</v>
      </c>
      <c r="S431" s="529"/>
      <c r="T431" s="146"/>
    </row>
    <row r="432" spans="1:23" ht="73.5" customHeight="1" x14ac:dyDescent="0.35">
      <c r="A432" s="515"/>
      <c r="B432" s="520"/>
      <c r="C432" s="342" t="s">
        <v>28</v>
      </c>
      <c r="D432" s="150" t="s">
        <v>136</v>
      </c>
      <c r="E432" s="155"/>
      <c r="F432" s="155"/>
      <c r="G432" s="155"/>
      <c r="H432" s="153"/>
      <c r="I432" s="153"/>
      <c r="J432" s="342" t="s">
        <v>28</v>
      </c>
      <c r="K432" s="150" t="str">
        <f>D432</f>
        <v>Реализация основных общеобразовательных программ среднего общего образования</v>
      </c>
      <c r="L432" s="155"/>
      <c r="M432" s="163"/>
      <c r="N432" s="163"/>
      <c r="O432" s="153"/>
      <c r="P432" s="178"/>
      <c r="Q432" s="157"/>
      <c r="R432" s="296"/>
      <c r="S432" s="529"/>
    </row>
    <row r="433" spans="1:20" ht="73.5" customHeight="1" x14ac:dyDescent="0.35">
      <c r="A433" s="515"/>
      <c r="B433" s="520"/>
      <c r="C433" s="152" t="s">
        <v>29</v>
      </c>
      <c r="D433" s="148" t="s">
        <v>137</v>
      </c>
      <c r="E433" s="155" t="s">
        <v>25</v>
      </c>
      <c r="F433" s="155">
        <v>100</v>
      </c>
      <c r="G433" s="155">
        <v>100</v>
      </c>
      <c r="H433" s="158">
        <f t="shared" si="4"/>
        <v>100</v>
      </c>
      <c r="I433" s="155"/>
      <c r="J433" s="162" t="s">
        <v>29</v>
      </c>
      <c r="K433" s="159" t="s">
        <v>90</v>
      </c>
      <c r="L433" s="155" t="s">
        <v>38</v>
      </c>
      <c r="M433" s="155">
        <v>104</v>
      </c>
      <c r="N433" s="155">
        <v>104</v>
      </c>
      <c r="O433" s="158">
        <f>IF(N433/M433*100&gt;110,110,N433/M433*100)</f>
        <v>100</v>
      </c>
      <c r="P433" s="152"/>
      <c r="Q433" s="157"/>
      <c r="R433" s="297"/>
      <c r="S433" s="529"/>
    </row>
    <row r="434" spans="1:20" ht="73.5" customHeight="1" x14ac:dyDescent="0.35">
      <c r="A434" s="515"/>
      <c r="B434" s="520"/>
      <c r="C434" s="152" t="s">
        <v>30</v>
      </c>
      <c r="D434" s="148" t="s">
        <v>138</v>
      </c>
      <c r="E434" s="155" t="s">
        <v>25</v>
      </c>
      <c r="F434" s="155">
        <v>100</v>
      </c>
      <c r="G434" s="155">
        <v>100</v>
      </c>
      <c r="H434" s="158">
        <f t="shared" si="4"/>
        <v>100</v>
      </c>
      <c r="I434" s="155"/>
      <c r="J434" s="162"/>
      <c r="K434" s="159"/>
      <c r="L434" s="155"/>
      <c r="M434" s="163"/>
      <c r="N434" s="163"/>
      <c r="O434" s="158"/>
      <c r="P434" s="178"/>
      <c r="Q434" s="157"/>
      <c r="R434" s="297"/>
      <c r="S434" s="529"/>
    </row>
    <row r="435" spans="1:20" ht="73.5" customHeight="1" x14ac:dyDescent="0.35">
      <c r="A435" s="515"/>
      <c r="B435" s="520"/>
      <c r="C435" s="152" t="s">
        <v>52</v>
      </c>
      <c r="D435" s="148" t="s">
        <v>566</v>
      </c>
      <c r="E435" s="155" t="s">
        <v>25</v>
      </c>
      <c r="F435" s="155">
        <v>100</v>
      </c>
      <c r="G435" s="155">
        <v>100</v>
      </c>
      <c r="H435" s="158">
        <f t="shared" si="4"/>
        <v>100</v>
      </c>
      <c r="I435" s="155"/>
      <c r="J435" s="162"/>
      <c r="K435" s="159"/>
      <c r="L435" s="155"/>
      <c r="M435" s="163"/>
      <c r="N435" s="163"/>
      <c r="O435" s="158"/>
      <c r="P435" s="178"/>
      <c r="Q435" s="157"/>
      <c r="R435" s="297"/>
      <c r="S435" s="529"/>
    </row>
    <row r="436" spans="1:20" ht="73.5" customHeight="1" x14ac:dyDescent="0.35">
      <c r="A436" s="515"/>
      <c r="B436" s="520"/>
      <c r="C436" s="152" t="s">
        <v>53</v>
      </c>
      <c r="D436" s="148" t="s">
        <v>89</v>
      </c>
      <c r="E436" s="155" t="s">
        <v>25</v>
      </c>
      <c r="F436" s="155">
        <v>90</v>
      </c>
      <c r="G436" s="155">
        <v>90</v>
      </c>
      <c r="H436" s="158">
        <f t="shared" si="4"/>
        <v>100</v>
      </c>
      <c r="I436" s="155"/>
      <c r="J436" s="162"/>
      <c r="K436" s="159"/>
      <c r="L436" s="155"/>
      <c r="M436" s="163"/>
      <c r="N436" s="163"/>
      <c r="O436" s="158"/>
      <c r="P436" s="178"/>
      <c r="Q436" s="157"/>
      <c r="R436" s="297"/>
      <c r="S436" s="529"/>
    </row>
    <row r="437" spans="1:20" ht="114" customHeight="1" x14ac:dyDescent="0.35">
      <c r="A437" s="515"/>
      <c r="B437" s="520"/>
      <c r="C437" s="152" t="s">
        <v>139</v>
      </c>
      <c r="D437" s="148" t="s">
        <v>132</v>
      </c>
      <c r="E437" s="155" t="s">
        <v>25</v>
      </c>
      <c r="F437" s="155">
        <v>100</v>
      </c>
      <c r="G437" s="155">
        <v>100</v>
      </c>
      <c r="H437" s="158">
        <f t="shared" si="4"/>
        <v>100</v>
      </c>
      <c r="I437" s="155"/>
      <c r="J437" s="162"/>
      <c r="K437" s="159"/>
      <c r="L437" s="155"/>
      <c r="M437" s="163"/>
      <c r="N437" s="163"/>
      <c r="O437" s="158"/>
      <c r="P437" s="178"/>
      <c r="Q437" s="157"/>
      <c r="R437" s="297"/>
      <c r="S437" s="529"/>
    </row>
    <row r="438" spans="1:20" s="174" customFormat="1" ht="40.5" customHeight="1" x14ac:dyDescent="0.35">
      <c r="A438" s="515"/>
      <c r="B438" s="520"/>
      <c r="C438" s="167"/>
      <c r="D438" s="168" t="s">
        <v>6</v>
      </c>
      <c r="E438" s="167"/>
      <c r="F438" s="169"/>
      <c r="G438" s="169"/>
      <c r="H438" s="170"/>
      <c r="I438" s="170">
        <f>(H433+H434+H435+H436+H437)/5</f>
        <v>100</v>
      </c>
      <c r="J438" s="171"/>
      <c r="K438" s="168" t="s">
        <v>6</v>
      </c>
      <c r="L438" s="169"/>
      <c r="M438" s="172"/>
      <c r="N438" s="172"/>
      <c r="O438" s="170"/>
      <c r="P438" s="170">
        <f>O433</f>
        <v>100</v>
      </c>
      <c r="Q438" s="170">
        <f>(I438+P438)/2</f>
        <v>100</v>
      </c>
      <c r="R438" s="290" t="s">
        <v>31</v>
      </c>
      <c r="S438" s="529"/>
      <c r="T438" s="146"/>
    </row>
    <row r="439" spans="1:20" ht="34.5" customHeight="1" x14ac:dyDescent="0.35">
      <c r="A439" s="515"/>
      <c r="B439" s="520"/>
      <c r="C439" s="342" t="s">
        <v>42</v>
      </c>
      <c r="D439" s="150" t="s">
        <v>91</v>
      </c>
      <c r="E439" s="155"/>
      <c r="F439" s="155"/>
      <c r="G439" s="155"/>
      <c r="H439" s="153"/>
      <c r="I439" s="153"/>
      <c r="J439" s="342" t="s">
        <v>42</v>
      </c>
      <c r="K439" s="150" t="s">
        <v>91</v>
      </c>
      <c r="L439" s="155"/>
      <c r="M439" s="163"/>
      <c r="N439" s="163"/>
      <c r="O439" s="153"/>
      <c r="P439" s="178"/>
      <c r="Q439" s="157"/>
      <c r="R439" s="296"/>
      <c r="S439" s="529"/>
    </row>
    <row r="440" spans="1:20" ht="49.5" customHeight="1" x14ac:dyDescent="0.35">
      <c r="A440" s="515"/>
      <c r="B440" s="520"/>
      <c r="C440" s="152" t="s">
        <v>43</v>
      </c>
      <c r="D440" s="148" t="s">
        <v>140</v>
      </c>
      <c r="E440" s="155" t="s">
        <v>25</v>
      </c>
      <c r="F440" s="155">
        <v>100</v>
      </c>
      <c r="G440" s="155">
        <v>100</v>
      </c>
      <c r="H440" s="158">
        <f t="shared" si="4"/>
        <v>100</v>
      </c>
      <c r="I440" s="155"/>
      <c r="J440" s="162" t="s">
        <v>43</v>
      </c>
      <c r="K440" s="159" t="s">
        <v>370</v>
      </c>
      <c r="L440" s="155" t="s">
        <v>38</v>
      </c>
      <c r="M440" s="155">
        <v>219</v>
      </c>
      <c r="N440" s="155">
        <v>219</v>
      </c>
      <c r="O440" s="158">
        <f>IF(N440/M440*100&gt;110,110,N440/M440*100)</f>
        <v>100</v>
      </c>
      <c r="P440" s="178"/>
      <c r="Q440" s="157"/>
      <c r="R440" s="297"/>
      <c r="S440" s="529"/>
    </row>
    <row r="441" spans="1:20" ht="81.75" customHeight="1" x14ac:dyDescent="0.35">
      <c r="A441" s="515"/>
      <c r="B441" s="520"/>
      <c r="C441" s="152" t="s">
        <v>141</v>
      </c>
      <c r="D441" s="148" t="s">
        <v>142</v>
      </c>
      <c r="E441" s="155" t="s">
        <v>25</v>
      </c>
      <c r="F441" s="155">
        <v>90</v>
      </c>
      <c r="G441" s="155">
        <v>90</v>
      </c>
      <c r="H441" s="158">
        <f t="shared" si="4"/>
        <v>100</v>
      </c>
      <c r="I441" s="155"/>
      <c r="J441" s="162"/>
      <c r="K441" s="159"/>
      <c r="L441" s="155"/>
      <c r="M441" s="163"/>
      <c r="N441" s="163"/>
      <c r="O441" s="158"/>
      <c r="P441" s="178"/>
      <c r="Q441" s="157"/>
      <c r="R441" s="297"/>
      <c r="S441" s="529"/>
    </row>
    <row r="442" spans="1:20" s="174" customFormat="1" ht="40.5" customHeight="1" x14ac:dyDescent="0.35">
      <c r="A442" s="515"/>
      <c r="B442" s="520"/>
      <c r="C442" s="167"/>
      <c r="D442" s="168" t="s">
        <v>6</v>
      </c>
      <c r="E442" s="167"/>
      <c r="F442" s="169"/>
      <c r="G442" s="169"/>
      <c r="H442" s="170"/>
      <c r="I442" s="170">
        <f>(H440+H441)/2</f>
        <v>100</v>
      </c>
      <c r="J442" s="171"/>
      <c r="K442" s="168" t="s">
        <v>6</v>
      </c>
      <c r="L442" s="169"/>
      <c r="M442" s="172"/>
      <c r="N442" s="172"/>
      <c r="O442" s="170"/>
      <c r="P442" s="170">
        <f>O440</f>
        <v>100</v>
      </c>
      <c r="Q442" s="170">
        <f>(I442+P442)/2</f>
        <v>100</v>
      </c>
      <c r="R442" s="290" t="s">
        <v>31</v>
      </c>
      <c r="S442" s="529"/>
      <c r="T442" s="146"/>
    </row>
    <row r="443" spans="1:20" ht="57" customHeight="1" x14ac:dyDescent="0.35">
      <c r="A443" s="515"/>
      <c r="B443" s="520"/>
      <c r="C443" s="342" t="s">
        <v>168</v>
      </c>
      <c r="D443" s="150" t="s">
        <v>217</v>
      </c>
      <c r="E443" s="155"/>
      <c r="F443" s="155"/>
      <c r="G443" s="155"/>
      <c r="H443" s="153"/>
      <c r="I443" s="153"/>
      <c r="J443" s="342" t="s">
        <v>168</v>
      </c>
      <c r="K443" s="150" t="str">
        <f>D443</f>
        <v>Реализация дополнительных общеразвивающих программ</v>
      </c>
      <c r="L443" s="155"/>
      <c r="M443" s="163"/>
      <c r="N443" s="163"/>
      <c r="O443" s="153"/>
      <c r="P443" s="178"/>
      <c r="Q443" s="157"/>
      <c r="R443" s="296"/>
      <c r="S443" s="529"/>
    </row>
    <row r="444" spans="1:20" ht="49.5" customHeight="1" x14ac:dyDescent="0.35">
      <c r="A444" s="515"/>
      <c r="B444" s="520"/>
      <c r="C444" s="152" t="s">
        <v>169</v>
      </c>
      <c r="D444" s="148" t="s">
        <v>142</v>
      </c>
      <c r="E444" s="155" t="s">
        <v>25</v>
      </c>
      <c r="F444" s="155">
        <v>90</v>
      </c>
      <c r="G444" s="155">
        <v>90</v>
      </c>
      <c r="H444" s="158">
        <f t="shared" si="4"/>
        <v>100</v>
      </c>
      <c r="I444" s="155"/>
      <c r="J444" s="162" t="s">
        <v>169</v>
      </c>
      <c r="K444" s="159" t="s">
        <v>208</v>
      </c>
      <c r="L444" s="155" t="s">
        <v>371</v>
      </c>
      <c r="M444" s="155">
        <v>111195</v>
      </c>
      <c r="N444" s="155">
        <v>111197</v>
      </c>
      <c r="O444" s="158">
        <f>IF(N444/M444*100&gt;110,110,N444/M444*100)</f>
        <v>100.00179864202528</v>
      </c>
      <c r="P444" s="178"/>
      <c r="Q444" s="157"/>
      <c r="R444" s="297"/>
      <c r="S444" s="529"/>
    </row>
    <row r="445" spans="1:20" s="174" customFormat="1" ht="37.5" customHeight="1" x14ac:dyDescent="0.35">
      <c r="A445" s="517"/>
      <c r="B445" s="521"/>
      <c r="C445" s="167"/>
      <c r="D445" s="168" t="s">
        <v>6</v>
      </c>
      <c r="E445" s="167"/>
      <c r="F445" s="169"/>
      <c r="G445" s="169"/>
      <c r="H445" s="170"/>
      <c r="I445" s="170">
        <f>H444</f>
        <v>100</v>
      </c>
      <c r="J445" s="171"/>
      <c r="K445" s="168" t="s">
        <v>6</v>
      </c>
      <c r="L445" s="169"/>
      <c r="M445" s="172"/>
      <c r="N445" s="172"/>
      <c r="O445" s="170"/>
      <c r="P445" s="170">
        <f>O444</f>
        <v>100.00179864202528</v>
      </c>
      <c r="Q445" s="170">
        <f>(I445+P445)/2</f>
        <v>100.00089932101264</v>
      </c>
      <c r="R445" s="290" t="s">
        <v>31</v>
      </c>
      <c r="S445" s="529"/>
      <c r="T445" s="146"/>
    </row>
    <row r="446" spans="1:20" ht="67.5" x14ac:dyDescent="0.35">
      <c r="A446" s="513">
        <v>40</v>
      </c>
      <c r="B446" s="519" t="s">
        <v>144</v>
      </c>
      <c r="C446" s="342" t="s">
        <v>12</v>
      </c>
      <c r="D446" s="150" t="s">
        <v>129</v>
      </c>
      <c r="E446" s="154"/>
      <c r="F446" s="154"/>
      <c r="G446" s="154"/>
      <c r="H446" s="153"/>
      <c r="I446" s="153"/>
      <c r="J446" s="154" t="s">
        <v>12</v>
      </c>
      <c r="K446" s="150" t="s">
        <v>129</v>
      </c>
      <c r="L446" s="155"/>
      <c r="M446" s="155"/>
      <c r="N446" s="155"/>
      <c r="O446" s="153"/>
      <c r="P446" s="178"/>
      <c r="Q446" s="157"/>
      <c r="R446" s="296"/>
      <c r="S446" s="529" t="s">
        <v>424</v>
      </c>
    </row>
    <row r="447" spans="1:20" ht="78.75" customHeight="1" x14ac:dyDescent="0.35">
      <c r="A447" s="515"/>
      <c r="B447" s="520"/>
      <c r="C447" s="152" t="s">
        <v>7</v>
      </c>
      <c r="D447" s="148" t="s">
        <v>130</v>
      </c>
      <c r="E447" s="155" t="s">
        <v>25</v>
      </c>
      <c r="F447" s="155">
        <v>100</v>
      </c>
      <c r="G447" s="155">
        <v>100</v>
      </c>
      <c r="H447" s="158">
        <f t="shared" ref="H447:H465" si="5">(G447/F447)*100</f>
        <v>100</v>
      </c>
      <c r="I447" s="155"/>
      <c r="J447" s="155" t="s">
        <v>7</v>
      </c>
      <c r="K447" s="159" t="s">
        <v>90</v>
      </c>
      <c r="L447" s="155" t="s">
        <v>38</v>
      </c>
      <c r="M447" s="155">
        <v>228</v>
      </c>
      <c r="N447" s="155">
        <v>226</v>
      </c>
      <c r="O447" s="158">
        <f>IF(N447/M447*100&gt;110,110,N447/M447*100)</f>
        <v>99.122807017543863</v>
      </c>
      <c r="P447" s="178"/>
      <c r="Q447" s="157"/>
      <c r="R447" s="297"/>
      <c r="S447" s="529"/>
    </row>
    <row r="448" spans="1:20" ht="37.5" customHeight="1" x14ac:dyDescent="0.35">
      <c r="A448" s="515"/>
      <c r="B448" s="520"/>
      <c r="C448" s="152" t="s">
        <v>8</v>
      </c>
      <c r="D448" s="148" t="s">
        <v>131</v>
      </c>
      <c r="E448" s="155" t="s">
        <v>25</v>
      </c>
      <c r="F448" s="155">
        <v>100</v>
      </c>
      <c r="G448" s="155">
        <v>100</v>
      </c>
      <c r="H448" s="158">
        <f t="shared" si="5"/>
        <v>100</v>
      </c>
      <c r="I448" s="155"/>
      <c r="J448" s="155"/>
      <c r="K448" s="179"/>
      <c r="L448" s="155"/>
      <c r="M448" s="161"/>
      <c r="N448" s="161"/>
      <c r="O448" s="158"/>
      <c r="P448" s="178"/>
      <c r="Q448" s="157"/>
      <c r="R448" s="297"/>
      <c r="S448" s="529"/>
    </row>
    <row r="449" spans="1:20" ht="49.5" customHeight="1" x14ac:dyDescent="0.35">
      <c r="A449" s="515"/>
      <c r="B449" s="520"/>
      <c r="C449" s="152" t="s">
        <v>9</v>
      </c>
      <c r="D449" s="148" t="s">
        <v>566</v>
      </c>
      <c r="E449" s="155" t="s">
        <v>25</v>
      </c>
      <c r="F449" s="155">
        <v>100</v>
      </c>
      <c r="G449" s="155">
        <v>100</v>
      </c>
      <c r="H449" s="158">
        <f t="shared" si="5"/>
        <v>100</v>
      </c>
      <c r="I449" s="155"/>
      <c r="J449" s="162"/>
      <c r="K449" s="159"/>
      <c r="L449" s="155"/>
      <c r="M449" s="163"/>
      <c r="N449" s="163"/>
      <c r="O449" s="158"/>
      <c r="P449" s="178"/>
      <c r="Q449" s="157"/>
      <c r="R449" s="297"/>
      <c r="S449" s="529"/>
    </row>
    <row r="450" spans="1:20" ht="63.75" customHeight="1" x14ac:dyDescent="0.35">
      <c r="A450" s="515"/>
      <c r="B450" s="520"/>
      <c r="C450" s="152" t="s">
        <v>10</v>
      </c>
      <c r="D450" s="148" t="s">
        <v>89</v>
      </c>
      <c r="E450" s="155" t="s">
        <v>25</v>
      </c>
      <c r="F450" s="155">
        <v>90</v>
      </c>
      <c r="G450" s="155">
        <v>100</v>
      </c>
      <c r="H450" s="158">
        <v>100</v>
      </c>
      <c r="I450" s="155"/>
      <c r="J450" s="162"/>
      <c r="K450" s="159"/>
      <c r="L450" s="155"/>
      <c r="M450" s="163"/>
      <c r="N450" s="163"/>
      <c r="O450" s="158"/>
      <c r="P450" s="178"/>
      <c r="Q450" s="157"/>
      <c r="R450" s="297"/>
      <c r="S450" s="529"/>
    </row>
    <row r="451" spans="1:20" ht="114" customHeight="1" x14ac:dyDescent="0.35">
      <c r="A451" s="515"/>
      <c r="B451" s="520"/>
      <c r="C451" s="152" t="s">
        <v>35</v>
      </c>
      <c r="D451" s="148" t="s">
        <v>132</v>
      </c>
      <c r="E451" s="155" t="s">
        <v>25</v>
      </c>
      <c r="F451" s="155">
        <v>100</v>
      </c>
      <c r="G451" s="155">
        <v>100</v>
      </c>
      <c r="H451" s="158">
        <f t="shared" si="5"/>
        <v>100</v>
      </c>
      <c r="I451" s="155"/>
      <c r="J451" s="162"/>
      <c r="K451" s="159"/>
      <c r="L451" s="155"/>
      <c r="M451" s="163"/>
      <c r="N451" s="163"/>
      <c r="O451" s="158"/>
      <c r="P451" s="178"/>
      <c r="Q451" s="157"/>
      <c r="R451" s="297"/>
      <c r="S451" s="529"/>
    </row>
    <row r="452" spans="1:20" s="174" customFormat="1" ht="40.5" customHeight="1" x14ac:dyDescent="0.35">
      <c r="A452" s="515"/>
      <c r="B452" s="520"/>
      <c r="C452" s="167"/>
      <c r="D452" s="168" t="s">
        <v>6</v>
      </c>
      <c r="E452" s="167"/>
      <c r="F452" s="169"/>
      <c r="G452" s="169"/>
      <c r="H452" s="170"/>
      <c r="I452" s="170">
        <f>(H447+H448+H449+H450+H451)/5</f>
        <v>100</v>
      </c>
      <c r="J452" s="171"/>
      <c r="K452" s="168" t="s">
        <v>6</v>
      </c>
      <c r="L452" s="169"/>
      <c r="M452" s="172"/>
      <c r="N452" s="172"/>
      <c r="O452" s="170"/>
      <c r="P452" s="170">
        <f>O447</f>
        <v>99.122807017543863</v>
      </c>
      <c r="Q452" s="170">
        <f>(I452+P452)/2</f>
        <v>99.561403508771932</v>
      </c>
      <c r="R452" s="290" t="s">
        <v>424</v>
      </c>
      <c r="S452" s="529"/>
      <c r="T452" s="146"/>
    </row>
    <row r="453" spans="1:20" ht="60" customHeight="1" x14ac:dyDescent="0.35">
      <c r="A453" s="515"/>
      <c r="B453" s="520"/>
      <c r="C453" s="342" t="s">
        <v>13</v>
      </c>
      <c r="D453" s="150" t="s">
        <v>133</v>
      </c>
      <c r="E453" s="155"/>
      <c r="F453" s="155"/>
      <c r="G453" s="155"/>
      <c r="H453" s="153"/>
      <c r="I453" s="153"/>
      <c r="J453" s="342" t="s">
        <v>13</v>
      </c>
      <c r="K453" s="150" t="str">
        <f>D453</f>
        <v>Реализация основных общеобразовательных программ основного общего образования</v>
      </c>
      <c r="L453" s="155"/>
      <c r="M453" s="163"/>
      <c r="N453" s="163"/>
      <c r="O453" s="153"/>
      <c r="P453" s="178"/>
      <c r="Q453" s="157"/>
      <c r="R453" s="296"/>
      <c r="S453" s="529"/>
    </row>
    <row r="454" spans="1:20" ht="75.75" customHeight="1" x14ac:dyDescent="0.35">
      <c r="A454" s="515"/>
      <c r="B454" s="520"/>
      <c r="C454" s="152" t="s">
        <v>14</v>
      </c>
      <c r="D454" s="148" t="s">
        <v>134</v>
      </c>
      <c r="E454" s="155" t="s">
        <v>25</v>
      </c>
      <c r="F454" s="155">
        <v>100</v>
      </c>
      <c r="G454" s="155">
        <v>100</v>
      </c>
      <c r="H454" s="158">
        <f t="shared" si="5"/>
        <v>100</v>
      </c>
      <c r="I454" s="155"/>
      <c r="J454" s="162" t="s">
        <v>14</v>
      </c>
      <c r="K454" s="159" t="s">
        <v>90</v>
      </c>
      <c r="L454" s="155" t="s">
        <v>38</v>
      </c>
      <c r="M454" s="155">
        <v>263</v>
      </c>
      <c r="N454" s="155">
        <v>264</v>
      </c>
      <c r="O454" s="158">
        <f>IF(N454/M454*100&gt;110,110,N454/M454*100)</f>
        <v>100.38022813688212</v>
      </c>
      <c r="P454" s="152"/>
      <c r="Q454" s="157"/>
      <c r="R454" s="297"/>
      <c r="S454" s="529"/>
    </row>
    <row r="455" spans="1:20" ht="39.75" customHeight="1" x14ac:dyDescent="0.35">
      <c r="A455" s="515"/>
      <c r="B455" s="520"/>
      <c r="C455" s="152" t="s">
        <v>15</v>
      </c>
      <c r="D455" s="148" t="s">
        <v>135</v>
      </c>
      <c r="E455" s="155" t="s">
        <v>25</v>
      </c>
      <c r="F455" s="155">
        <v>100</v>
      </c>
      <c r="G455" s="155">
        <v>100</v>
      </c>
      <c r="H455" s="158">
        <f t="shared" si="5"/>
        <v>100</v>
      </c>
      <c r="I455" s="155"/>
      <c r="J455" s="162"/>
      <c r="K455" s="159"/>
      <c r="L455" s="155"/>
      <c r="M455" s="163"/>
      <c r="N455" s="163"/>
      <c r="O455" s="158"/>
      <c r="P455" s="178"/>
      <c r="Q455" s="157"/>
      <c r="R455" s="297"/>
      <c r="S455" s="529"/>
    </row>
    <row r="456" spans="1:20" ht="45.75" customHeight="1" x14ac:dyDescent="0.35">
      <c r="A456" s="515"/>
      <c r="B456" s="520"/>
      <c r="C456" s="152" t="s">
        <v>39</v>
      </c>
      <c r="D456" s="148" t="s">
        <v>566</v>
      </c>
      <c r="E456" s="155" t="s">
        <v>25</v>
      </c>
      <c r="F456" s="155">
        <v>100</v>
      </c>
      <c r="G456" s="155">
        <v>100</v>
      </c>
      <c r="H456" s="158">
        <f t="shared" si="5"/>
        <v>100</v>
      </c>
      <c r="I456" s="155"/>
      <c r="J456" s="162"/>
      <c r="K456" s="159"/>
      <c r="L456" s="155"/>
      <c r="M456" s="163"/>
      <c r="N456" s="163"/>
      <c r="O456" s="158"/>
      <c r="P456" s="178"/>
      <c r="Q456" s="157"/>
      <c r="R456" s="297"/>
      <c r="S456" s="529"/>
    </row>
    <row r="457" spans="1:20" ht="69.75" customHeight="1" x14ac:dyDescent="0.35">
      <c r="A457" s="515"/>
      <c r="B457" s="520"/>
      <c r="C457" s="152" t="s">
        <v>45</v>
      </c>
      <c r="D457" s="148" t="s">
        <v>89</v>
      </c>
      <c r="E457" s="155" t="s">
        <v>25</v>
      </c>
      <c r="F457" s="155">
        <v>90</v>
      </c>
      <c r="G457" s="155">
        <v>100</v>
      </c>
      <c r="H457" s="158">
        <v>100</v>
      </c>
      <c r="I457" s="155"/>
      <c r="J457" s="162"/>
      <c r="K457" s="159"/>
      <c r="L457" s="155"/>
      <c r="M457" s="163"/>
      <c r="N457" s="163"/>
      <c r="O457" s="158"/>
      <c r="P457" s="178"/>
      <c r="Q457" s="157"/>
      <c r="R457" s="297"/>
      <c r="S457" s="529"/>
    </row>
    <row r="458" spans="1:20" ht="116.25" customHeight="1" x14ac:dyDescent="0.35">
      <c r="A458" s="515"/>
      <c r="B458" s="520"/>
      <c r="C458" s="152" t="s">
        <v>66</v>
      </c>
      <c r="D458" s="148" t="s">
        <v>132</v>
      </c>
      <c r="E458" s="155" t="s">
        <v>25</v>
      </c>
      <c r="F458" s="155">
        <v>100</v>
      </c>
      <c r="G458" s="155">
        <v>100</v>
      </c>
      <c r="H458" s="158">
        <f t="shared" si="5"/>
        <v>100</v>
      </c>
      <c r="I458" s="155"/>
      <c r="J458" s="162"/>
      <c r="K458" s="159"/>
      <c r="L458" s="155"/>
      <c r="M458" s="163"/>
      <c r="N458" s="163"/>
      <c r="O458" s="158"/>
      <c r="P458" s="178"/>
      <c r="Q458" s="157"/>
      <c r="R458" s="297"/>
      <c r="S458" s="529"/>
    </row>
    <row r="459" spans="1:20" s="174" customFormat="1" ht="40.5" customHeight="1" x14ac:dyDescent="0.35">
      <c r="A459" s="515"/>
      <c r="B459" s="520"/>
      <c r="C459" s="167"/>
      <c r="D459" s="168" t="s">
        <v>6</v>
      </c>
      <c r="E459" s="167"/>
      <c r="F459" s="169"/>
      <c r="G459" s="169"/>
      <c r="H459" s="170"/>
      <c r="I459" s="170">
        <f>(H454+H455+H456+H457+H458)/5</f>
        <v>100</v>
      </c>
      <c r="J459" s="171"/>
      <c r="K459" s="168" t="s">
        <v>6</v>
      </c>
      <c r="L459" s="169"/>
      <c r="M459" s="172"/>
      <c r="N459" s="172"/>
      <c r="O459" s="170"/>
      <c r="P459" s="170">
        <f>O454</f>
        <v>100.38022813688212</v>
      </c>
      <c r="Q459" s="170">
        <f>(I459+P459)/2</f>
        <v>100.19011406844106</v>
      </c>
      <c r="R459" s="290" t="s">
        <v>31</v>
      </c>
      <c r="S459" s="529"/>
      <c r="T459" s="146"/>
    </row>
    <row r="460" spans="1:20" ht="54.75" customHeight="1" x14ac:dyDescent="0.35">
      <c r="A460" s="515"/>
      <c r="B460" s="520"/>
      <c r="C460" s="342" t="s">
        <v>28</v>
      </c>
      <c r="D460" s="150" t="s">
        <v>136</v>
      </c>
      <c r="E460" s="155"/>
      <c r="F460" s="155"/>
      <c r="G460" s="155"/>
      <c r="H460" s="153"/>
      <c r="I460" s="153"/>
      <c r="J460" s="342" t="s">
        <v>28</v>
      </c>
      <c r="K460" s="150" t="str">
        <f>D460</f>
        <v>Реализация основных общеобразовательных программ среднего общего образования</v>
      </c>
      <c r="L460" s="155"/>
      <c r="M460" s="163"/>
      <c r="N460" s="163"/>
      <c r="O460" s="153"/>
      <c r="P460" s="178"/>
      <c r="Q460" s="157"/>
      <c r="R460" s="296"/>
      <c r="S460" s="529"/>
    </row>
    <row r="461" spans="1:20" ht="71.25" customHeight="1" x14ac:dyDescent="0.35">
      <c r="A461" s="515"/>
      <c r="B461" s="520"/>
      <c r="C461" s="152" t="s">
        <v>29</v>
      </c>
      <c r="D461" s="148" t="s">
        <v>137</v>
      </c>
      <c r="E461" s="155" t="s">
        <v>25</v>
      </c>
      <c r="F461" s="155">
        <v>100</v>
      </c>
      <c r="G461" s="155">
        <v>100</v>
      </c>
      <c r="H461" s="158">
        <f t="shared" si="5"/>
        <v>100</v>
      </c>
      <c r="I461" s="155"/>
      <c r="J461" s="162" t="s">
        <v>29</v>
      </c>
      <c r="K461" s="159" t="s">
        <v>90</v>
      </c>
      <c r="L461" s="155" t="s">
        <v>38</v>
      </c>
      <c r="M461" s="155">
        <v>88</v>
      </c>
      <c r="N461" s="155">
        <v>88</v>
      </c>
      <c r="O461" s="158">
        <f>IF(N461/M461*100&gt;110,110,N461/M461*100)</f>
        <v>100</v>
      </c>
      <c r="P461" s="152"/>
      <c r="Q461" s="157"/>
      <c r="R461" s="297"/>
      <c r="S461" s="529"/>
    </row>
    <row r="462" spans="1:20" ht="38.25" customHeight="1" x14ac:dyDescent="0.35">
      <c r="A462" s="515"/>
      <c r="B462" s="520"/>
      <c r="C462" s="152" t="s">
        <v>30</v>
      </c>
      <c r="D462" s="148" t="s">
        <v>138</v>
      </c>
      <c r="E462" s="155" t="s">
        <v>25</v>
      </c>
      <c r="F462" s="155">
        <v>100</v>
      </c>
      <c r="G462" s="155">
        <v>100</v>
      </c>
      <c r="H462" s="158">
        <f t="shared" si="5"/>
        <v>100</v>
      </c>
      <c r="I462" s="155"/>
      <c r="J462" s="162"/>
      <c r="K462" s="159"/>
      <c r="L462" s="155"/>
      <c r="M462" s="163"/>
      <c r="N462" s="163"/>
      <c r="O462" s="158"/>
      <c r="P462" s="178"/>
      <c r="Q462" s="157"/>
      <c r="R462" s="297"/>
      <c r="S462" s="529"/>
    </row>
    <row r="463" spans="1:20" ht="47.25" customHeight="1" x14ac:dyDescent="0.35">
      <c r="A463" s="515"/>
      <c r="B463" s="520"/>
      <c r="C463" s="152" t="s">
        <v>52</v>
      </c>
      <c r="D463" s="148" t="s">
        <v>566</v>
      </c>
      <c r="E463" s="155" t="s">
        <v>25</v>
      </c>
      <c r="F463" s="155">
        <v>100</v>
      </c>
      <c r="G463" s="155">
        <v>100</v>
      </c>
      <c r="H463" s="158">
        <f t="shared" si="5"/>
        <v>100</v>
      </c>
      <c r="I463" s="155"/>
      <c r="J463" s="162"/>
      <c r="K463" s="159"/>
      <c r="L463" s="155"/>
      <c r="M463" s="163"/>
      <c r="N463" s="163"/>
      <c r="O463" s="158"/>
      <c r="P463" s="178"/>
      <c r="Q463" s="157"/>
      <c r="R463" s="297"/>
      <c r="S463" s="529"/>
    </row>
    <row r="464" spans="1:20" ht="65.25" customHeight="1" x14ac:dyDescent="0.35">
      <c r="A464" s="515"/>
      <c r="B464" s="520"/>
      <c r="C464" s="152" t="s">
        <v>53</v>
      </c>
      <c r="D464" s="148" t="s">
        <v>89</v>
      </c>
      <c r="E464" s="155" t="s">
        <v>25</v>
      </c>
      <c r="F464" s="155">
        <v>90</v>
      </c>
      <c r="G464" s="155">
        <v>100</v>
      </c>
      <c r="H464" s="158">
        <v>100</v>
      </c>
      <c r="I464" s="155"/>
      <c r="J464" s="162"/>
      <c r="K464" s="159"/>
      <c r="L464" s="155"/>
      <c r="M464" s="163"/>
      <c r="N464" s="163"/>
      <c r="O464" s="158"/>
      <c r="P464" s="178"/>
      <c r="Q464" s="157"/>
      <c r="R464" s="297"/>
      <c r="S464" s="529"/>
    </row>
    <row r="465" spans="1:20" ht="108" customHeight="1" x14ac:dyDescent="0.35">
      <c r="A465" s="515"/>
      <c r="B465" s="520"/>
      <c r="C465" s="152" t="s">
        <v>139</v>
      </c>
      <c r="D465" s="148" t="s">
        <v>132</v>
      </c>
      <c r="E465" s="155" t="s">
        <v>25</v>
      </c>
      <c r="F465" s="155">
        <v>100</v>
      </c>
      <c r="G465" s="155">
        <v>100</v>
      </c>
      <c r="H465" s="158">
        <f t="shared" si="5"/>
        <v>100</v>
      </c>
      <c r="I465" s="155"/>
      <c r="J465" s="162"/>
      <c r="K465" s="159"/>
      <c r="L465" s="155"/>
      <c r="M465" s="163"/>
      <c r="N465" s="163"/>
      <c r="O465" s="158"/>
      <c r="P465" s="178"/>
      <c r="Q465" s="157"/>
      <c r="R465" s="297"/>
      <c r="S465" s="529"/>
    </row>
    <row r="466" spans="1:20" s="174" customFormat="1" ht="40.5" customHeight="1" x14ac:dyDescent="0.35">
      <c r="A466" s="515"/>
      <c r="B466" s="520"/>
      <c r="C466" s="167"/>
      <c r="D466" s="168" t="s">
        <v>6</v>
      </c>
      <c r="E466" s="167"/>
      <c r="F466" s="169"/>
      <c r="G466" s="169"/>
      <c r="H466" s="170"/>
      <c r="I466" s="170">
        <f>(H461+H462+H463+H464+H465)/5</f>
        <v>100</v>
      </c>
      <c r="J466" s="171"/>
      <c r="K466" s="168" t="s">
        <v>6</v>
      </c>
      <c r="L466" s="169"/>
      <c r="M466" s="172"/>
      <c r="N466" s="172"/>
      <c r="O466" s="170"/>
      <c r="P466" s="170">
        <f>O461</f>
        <v>100</v>
      </c>
      <c r="Q466" s="170">
        <f>(I466+P466)/2</f>
        <v>100</v>
      </c>
      <c r="R466" s="290" t="s">
        <v>31</v>
      </c>
      <c r="S466" s="529"/>
      <c r="T466" s="146"/>
    </row>
    <row r="467" spans="1:20" ht="35.25" customHeight="1" x14ac:dyDescent="0.35">
      <c r="A467" s="515"/>
      <c r="B467" s="520"/>
      <c r="C467" s="342" t="s">
        <v>42</v>
      </c>
      <c r="D467" s="150" t="s">
        <v>91</v>
      </c>
      <c r="E467" s="155"/>
      <c r="F467" s="155"/>
      <c r="G467" s="155"/>
      <c r="H467" s="153"/>
      <c r="I467" s="153"/>
      <c r="J467" s="342" t="s">
        <v>42</v>
      </c>
      <c r="K467" s="150" t="s">
        <v>91</v>
      </c>
      <c r="L467" s="155"/>
      <c r="M467" s="163"/>
      <c r="N467" s="163"/>
      <c r="O467" s="153"/>
      <c r="P467" s="178"/>
      <c r="Q467" s="157"/>
      <c r="R467" s="296"/>
      <c r="S467" s="529"/>
    </row>
    <row r="468" spans="1:20" ht="51" customHeight="1" x14ac:dyDescent="0.35">
      <c r="A468" s="515"/>
      <c r="B468" s="520"/>
      <c r="C468" s="152" t="s">
        <v>43</v>
      </c>
      <c r="D468" s="148" t="s">
        <v>140</v>
      </c>
      <c r="E468" s="155" t="s">
        <v>25</v>
      </c>
      <c r="F468" s="155">
        <v>100</v>
      </c>
      <c r="G468" s="155">
        <v>100</v>
      </c>
      <c r="H468" s="158">
        <f>(G468/F468)*100</f>
        <v>100</v>
      </c>
      <c r="I468" s="155"/>
      <c r="J468" s="162" t="s">
        <v>43</v>
      </c>
      <c r="K468" s="159" t="s">
        <v>90</v>
      </c>
      <c r="L468" s="155" t="s">
        <v>38</v>
      </c>
      <c r="M468" s="155">
        <v>223</v>
      </c>
      <c r="N468" s="155">
        <v>225</v>
      </c>
      <c r="O468" s="158">
        <f>IF(N468/M468*100&gt;110,110,N468/M468*100)</f>
        <v>100.89686098654708</v>
      </c>
      <c r="P468" s="178"/>
      <c r="Q468" s="157"/>
      <c r="R468" s="297"/>
      <c r="S468" s="529"/>
    </row>
    <row r="469" spans="1:20" ht="93" customHeight="1" x14ac:dyDescent="0.35">
      <c r="A469" s="515"/>
      <c r="B469" s="520"/>
      <c r="C469" s="152" t="s">
        <v>141</v>
      </c>
      <c r="D469" s="148" t="s">
        <v>142</v>
      </c>
      <c r="E469" s="155" t="s">
        <v>25</v>
      </c>
      <c r="F469" s="155">
        <v>90</v>
      </c>
      <c r="G469" s="155">
        <v>90</v>
      </c>
      <c r="H469" s="158">
        <f>(G469/F469)*100</f>
        <v>100</v>
      </c>
      <c r="I469" s="155"/>
      <c r="J469" s="162"/>
      <c r="K469" s="159"/>
      <c r="L469" s="155"/>
      <c r="M469" s="163"/>
      <c r="N469" s="163"/>
      <c r="O469" s="158"/>
      <c r="P469" s="178"/>
      <c r="Q469" s="157"/>
      <c r="R469" s="297"/>
      <c r="S469" s="529"/>
    </row>
    <row r="470" spans="1:20" s="174" customFormat="1" ht="40.5" customHeight="1" x14ac:dyDescent="0.35">
      <c r="A470" s="515"/>
      <c r="B470" s="520"/>
      <c r="C470" s="167"/>
      <c r="D470" s="168" t="s">
        <v>6</v>
      </c>
      <c r="E470" s="167"/>
      <c r="F470" s="169"/>
      <c r="G470" s="169"/>
      <c r="H470" s="170"/>
      <c r="I470" s="170">
        <f>(H468+H469)/2</f>
        <v>100</v>
      </c>
      <c r="J470" s="171"/>
      <c r="K470" s="168" t="s">
        <v>6</v>
      </c>
      <c r="L470" s="169"/>
      <c r="M470" s="172"/>
      <c r="N470" s="172"/>
      <c r="O470" s="170"/>
      <c r="P470" s="170">
        <f>O468</f>
        <v>100.89686098654708</v>
      </c>
      <c r="Q470" s="170">
        <f>(I470+P470)/2</f>
        <v>100.44843049327355</v>
      </c>
      <c r="R470" s="290" t="s">
        <v>31</v>
      </c>
      <c r="S470" s="529"/>
      <c r="T470" s="146"/>
    </row>
    <row r="471" spans="1:20" ht="46.5" customHeight="1" x14ac:dyDescent="0.35">
      <c r="A471" s="515"/>
      <c r="B471" s="520"/>
      <c r="C471" s="342" t="s">
        <v>168</v>
      </c>
      <c r="D471" s="150" t="s">
        <v>217</v>
      </c>
      <c r="E471" s="155"/>
      <c r="F471" s="155"/>
      <c r="G471" s="155"/>
      <c r="H471" s="153"/>
      <c r="I471" s="153"/>
      <c r="J471" s="342" t="s">
        <v>168</v>
      </c>
      <c r="K471" s="150" t="str">
        <f>D471</f>
        <v>Реализация дополнительных общеразвивающих программ</v>
      </c>
      <c r="L471" s="155"/>
      <c r="M471" s="163"/>
      <c r="N471" s="163"/>
      <c r="O471" s="153"/>
      <c r="P471" s="178"/>
      <c r="Q471" s="157"/>
      <c r="R471" s="296"/>
      <c r="S471" s="529"/>
    </row>
    <row r="472" spans="1:20" ht="49.5" customHeight="1" x14ac:dyDescent="0.35">
      <c r="A472" s="515"/>
      <c r="B472" s="520"/>
      <c r="C472" s="152" t="s">
        <v>169</v>
      </c>
      <c r="D472" s="148" t="s">
        <v>142</v>
      </c>
      <c r="E472" s="155" t="s">
        <v>25</v>
      </c>
      <c r="F472" s="155">
        <v>90</v>
      </c>
      <c r="G472" s="155">
        <v>90</v>
      </c>
      <c r="H472" s="158">
        <f>(G472/F472)*100</f>
        <v>100</v>
      </c>
      <c r="I472" s="155"/>
      <c r="J472" s="162" t="s">
        <v>169</v>
      </c>
      <c r="K472" s="159" t="s">
        <v>567</v>
      </c>
      <c r="L472" s="155" t="s">
        <v>372</v>
      </c>
      <c r="M472" s="155">
        <v>46267</v>
      </c>
      <c r="N472" s="155">
        <v>47013</v>
      </c>
      <c r="O472" s="158">
        <f>IF(N472/M472*100&gt;110,110,N472/M472*100)</f>
        <v>101.61238031426288</v>
      </c>
      <c r="P472" s="178"/>
      <c r="Q472" s="157"/>
      <c r="R472" s="297"/>
      <c r="S472" s="529"/>
    </row>
    <row r="473" spans="1:20" s="174" customFormat="1" ht="43.5" customHeight="1" x14ac:dyDescent="0.35">
      <c r="A473" s="517"/>
      <c r="B473" s="521"/>
      <c r="C473" s="167"/>
      <c r="D473" s="168" t="s">
        <v>6</v>
      </c>
      <c r="E473" s="167"/>
      <c r="F473" s="169"/>
      <c r="G473" s="169"/>
      <c r="H473" s="170"/>
      <c r="I473" s="170">
        <f>H472</f>
        <v>100</v>
      </c>
      <c r="J473" s="171"/>
      <c r="K473" s="168" t="s">
        <v>6</v>
      </c>
      <c r="L473" s="169"/>
      <c r="M473" s="172"/>
      <c r="N473" s="172"/>
      <c r="O473" s="170"/>
      <c r="P473" s="170">
        <f>O472</f>
        <v>101.61238031426288</v>
      </c>
      <c r="Q473" s="170">
        <f>(I473+P473)/2</f>
        <v>100.80619015713144</v>
      </c>
      <c r="R473" s="290" t="s">
        <v>31</v>
      </c>
      <c r="S473" s="529"/>
      <c r="T473" s="146"/>
    </row>
    <row r="474" spans="1:20" ht="77.25" customHeight="1" x14ac:dyDescent="0.35">
      <c r="A474" s="513">
        <v>41</v>
      </c>
      <c r="B474" s="519" t="s">
        <v>145</v>
      </c>
      <c r="C474" s="342" t="s">
        <v>12</v>
      </c>
      <c r="D474" s="150" t="s">
        <v>129</v>
      </c>
      <c r="E474" s="154"/>
      <c r="F474" s="154"/>
      <c r="G474" s="154"/>
      <c r="H474" s="153"/>
      <c r="I474" s="153"/>
      <c r="J474" s="154" t="s">
        <v>12</v>
      </c>
      <c r="K474" s="150" t="s">
        <v>129</v>
      </c>
      <c r="L474" s="155"/>
      <c r="M474" s="155"/>
      <c r="N474" s="155"/>
      <c r="O474" s="153"/>
      <c r="P474" s="178"/>
      <c r="Q474" s="212"/>
      <c r="R474" s="298"/>
      <c r="S474" s="529" t="s">
        <v>424</v>
      </c>
    </row>
    <row r="475" spans="1:20" ht="58.5" customHeight="1" x14ac:dyDescent="0.35">
      <c r="A475" s="515"/>
      <c r="B475" s="520"/>
      <c r="C475" s="152" t="s">
        <v>7</v>
      </c>
      <c r="D475" s="148" t="s">
        <v>130</v>
      </c>
      <c r="E475" s="155" t="s">
        <v>25</v>
      </c>
      <c r="F475" s="155">
        <v>100</v>
      </c>
      <c r="G475" s="155">
        <v>100</v>
      </c>
      <c r="H475" s="158">
        <f>(G475/F475)*100</f>
        <v>100</v>
      </c>
      <c r="I475" s="155"/>
      <c r="J475" s="155" t="s">
        <v>7</v>
      </c>
      <c r="K475" s="159" t="s">
        <v>90</v>
      </c>
      <c r="L475" s="155" t="s">
        <v>38</v>
      </c>
      <c r="M475" s="155">
        <v>501</v>
      </c>
      <c r="N475" s="155">
        <v>494</v>
      </c>
      <c r="O475" s="158">
        <f>IF(N475/M475*100&gt;110,110,N475/M475*100)</f>
        <v>98.602794411177641</v>
      </c>
      <c r="P475" s="178"/>
      <c r="Q475" s="157"/>
      <c r="R475" s="297"/>
      <c r="S475" s="529"/>
    </row>
    <row r="476" spans="1:20" ht="47.25" customHeight="1" x14ac:dyDescent="0.35">
      <c r="A476" s="515"/>
      <c r="B476" s="520"/>
      <c r="C476" s="152" t="s">
        <v>8</v>
      </c>
      <c r="D476" s="148" t="s">
        <v>131</v>
      </c>
      <c r="E476" s="155" t="s">
        <v>25</v>
      </c>
      <c r="F476" s="155">
        <v>100</v>
      </c>
      <c r="G476" s="155">
        <v>100</v>
      </c>
      <c r="H476" s="158">
        <f t="shared" ref="H476:H503" si="6">(G476/F476)*100</f>
        <v>100</v>
      </c>
      <c r="I476" s="155"/>
      <c r="J476" s="155"/>
      <c r="K476" s="179"/>
      <c r="L476" s="155"/>
      <c r="M476" s="161"/>
      <c r="N476" s="161"/>
      <c r="O476" s="158"/>
      <c r="P476" s="178"/>
      <c r="Q476" s="157"/>
      <c r="R476" s="297"/>
      <c r="S476" s="529"/>
    </row>
    <row r="477" spans="1:20" ht="53.25" customHeight="1" x14ac:dyDescent="0.35">
      <c r="A477" s="515"/>
      <c r="B477" s="520"/>
      <c r="C477" s="152" t="s">
        <v>9</v>
      </c>
      <c r="D477" s="148" t="s">
        <v>566</v>
      </c>
      <c r="E477" s="155" t="s">
        <v>25</v>
      </c>
      <c r="F477" s="155">
        <v>100</v>
      </c>
      <c r="G477" s="155">
        <v>100</v>
      </c>
      <c r="H477" s="158">
        <f t="shared" si="6"/>
        <v>100</v>
      </c>
      <c r="I477" s="155"/>
      <c r="J477" s="162"/>
      <c r="K477" s="159"/>
      <c r="L477" s="155"/>
      <c r="M477" s="163"/>
      <c r="N477" s="163"/>
      <c r="O477" s="158"/>
      <c r="P477" s="178"/>
      <c r="Q477" s="157"/>
      <c r="R477" s="297"/>
      <c r="S477" s="529"/>
    </row>
    <row r="478" spans="1:20" ht="66" customHeight="1" x14ac:dyDescent="0.35">
      <c r="A478" s="515"/>
      <c r="B478" s="520"/>
      <c r="C478" s="152" t="s">
        <v>10</v>
      </c>
      <c r="D478" s="148" t="s">
        <v>89</v>
      </c>
      <c r="E478" s="155" t="s">
        <v>25</v>
      </c>
      <c r="F478" s="155">
        <v>90</v>
      </c>
      <c r="G478" s="155">
        <v>100</v>
      </c>
      <c r="H478" s="158">
        <v>100</v>
      </c>
      <c r="I478" s="155"/>
      <c r="J478" s="162"/>
      <c r="K478" s="159"/>
      <c r="L478" s="155"/>
      <c r="M478" s="163"/>
      <c r="N478" s="163"/>
      <c r="O478" s="158"/>
      <c r="P478" s="178"/>
      <c r="Q478" s="157"/>
      <c r="R478" s="297"/>
      <c r="S478" s="529"/>
    </row>
    <row r="479" spans="1:20" ht="117.75" customHeight="1" x14ac:dyDescent="0.35">
      <c r="A479" s="515"/>
      <c r="B479" s="520"/>
      <c r="C479" s="152" t="s">
        <v>35</v>
      </c>
      <c r="D479" s="148" t="s">
        <v>132</v>
      </c>
      <c r="E479" s="155" t="s">
        <v>25</v>
      </c>
      <c r="F479" s="155">
        <v>100</v>
      </c>
      <c r="G479" s="155">
        <v>100</v>
      </c>
      <c r="H479" s="158">
        <f t="shared" si="6"/>
        <v>100</v>
      </c>
      <c r="I479" s="155"/>
      <c r="J479" s="162"/>
      <c r="K479" s="159"/>
      <c r="L479" s="155"/>
      <c r="M479" s="163"/>
      <c r="N479" s="163"/>
      <c r="O479" s="158"/>
      <c r="P479" s="178"/>
      <c r="Q479" s="157"/>
      <c r="R479" s="297"/>
      <c r="S479" s="529"/>
    </row>
    <row r="480" spans="1:20" s="174" customFormat="1" ht="40.5" customHeight="1" x14ac:dyDescent="0.35">
      <c r="A480" s="515"/>
      <c r="B480" s="520"/>
      <c r="C480" s="167"/>
      <c r="D480" s="168" t="s">
        <v>6</v>
      </c>
      <c r="E480" s="167"/>
      <c r="F480" s="169"/>
      <c r="G480" s="169"/>
      <c r="H480" s="170"/>
      <c r="I480" s="170">
        <f>(H475+H476+H477+H478+H479)/5</f>
        <v>100</v>
      </c>
      <c r="J480" s="171"/>
      <c r="K480" s="168" t="s">
        <v>6</v>
      </c>
      <c r="L480" s="169"/>
      <c r="M480" s="172"/>
      <c r="N480" s="172"/>
      <c r="O480" s="170"/>
      <c r="P480" s="170">
        <f>O475</f>
        <v>98.602794411177641</v>
      </c>
      <c r="Q480" s="170">
        <f>(I480+P480)/2</f>
        <v>99.301397205588813</v>
      </c>
      <c r="R480" s="290" t="s">
        <v>424</v>
      </c>
      <c r="S480" s="529"/>
      <c r="T480" s="146"/>
    </row>
    <row r="481" spans="1:20" ht="72" customHeight="1" x14ac:dyDescent="0.35">
      <c r="A481" s="515"/>
      <c r="B481" s="520"/>
      <c r="C481" s="342" t="s">
        <v>13</v>
      </c>
      <c r="D481" s="150" t="s">
        <v>133</v>
      </c>
      <c r="E481" s="155"/>
      <c r="F481" s="155"/>
      <c r="G481" s="155"/>
      <c r="H481" s="153"/>
      <c r="I481" s="153"/>
      <c r="J481" s="342" t="s">
        <v>13</v>
      </c>
      <c r="K481" s="150" t="s">
        <v>133</v>
      </c>
      <c r="L481" s="155"/>
      <c r="M481" s="163"/>
      <c r="N481" s="163"/>
      <c r="O481" s="153"/>
      <c r="P481" s="178"/>
      <c r="Q481" s="153"/>
      <c r="R481" s="296"/>
      <c r="S481" s="529"/>
    </row>
    <row r="482" spans="1:20" ht="72" customHeight="1" x14ac:dyDescent="0.35">
      <c r="A482" s="515"/>
      <c r="B482" s="520"/>
      <c r="C482" s="152" t="s">
        <v>14</v>
      </c>
      <c r="D482" s="148" t="s">
        <v>134</v>
      </c>
      <c r="E482" s="155" t="s">
        <v>25</v>
      </c>
      <c r="F482" s="155">
        <v>100</v>
      </c>
      <c r="G482" s="155">
        <v>100</v>
      </c>
      <c r="H482" s="158">
        <f t="shared" si="6"/>
        <v>100</v>
      </c>
      <c r="I482" s="155"/>
      <c r="J482" s="162" t="s">
        <v>14</v>
      </c>
      <c r="K482" s="159" t="s">
        <v>90</v>
      </c>
      <c r="L482" s="155" t="s">
        <v>38</v>
      </c>
      <c r="M482" s="155">
        <v>468</v>
      </c>
      <c r="N482" s="155">
        <v>464</v>
      </c>
      <c r="O482" s="158">
        <f>IF(N482/M482*100&gt;110,110,N482/M482*100)</f>
        <v>99.145299145299148</v>
      </c>
      <c r="P482" s="152"/>
      <c r="Q482" s="157"/>
      <c r="R482" s="297"/>
      <c r="S482" s="529"/>
    </row>
    <row r="483" spans="1:20" ht="33.75" customHeight="1" x14ac:dyDescent="0.35">
      <c r="A483" s="515"/>
      <c r="B483" s="520"/>
      <c r="C483" s="152" t="s">
        <v>15</v>
      </c>
      <c r="D483" s="148" t="s">
        <v>135</v>
      </c>
      <c r="E483" s="155" t="s">
        <v>25</v>
      </c>
      <c r="F483" s="155">
        <v>100</v>
      </c>
      <c r="G483" s="155">
        <v>100</v>
      </c>
      <c r="H483" s="158">
        <f t="shared" si="6"/>
        <v>100</v>
      </c>
      <c r="I483" s="155"/>
      <c r="J483" s="162"/>
      <c r="K483" s="159"/>
      <c r="L483" s="155"/>
      <c r="M483" s="163"/>
      <c r="N483" s="163"/>
      <c r="O483" s="158"/>
      <c r="P483" s="178"/>
      <c r="Q483" s="157"/>
      <c r="R483" s="297"/>
      <c r="S483" s="529"/>
    </row>
    <row r="484" spans="1:20" ht="43.5" customHeight="1" x14ac:dyDescent="0.35">
      <c r="A484" s="515"/>
      <c r="B484" s="520"/>
      <c r="C484" s="152" t="s">
        <v>39</v>
      </c>
      <c r="D484" s="148" t="s">
        <v>566</v>
      </c>
      <c r="E484" s="155" t="s">
        <v>25</v>
      </c>
      <c r="F484" s="155">
        <v>100</v>
      </c>
      <c r="G484" s="155">
        <v>100</v>
      </c>
      <c r="H484" s="158">
        <f t="shared" si="6"/>
        <v>100</v>
      </c>
      <c r="I484" s="155"/>
      <c r="J484" s="162"/>
      <c r="K484" s="159"/>
      <c r="L484" s="155"/>
      <c r="M484" s="163"/>
      <c r="N484" s="163"/>
      <c r="O484" s="158"/>
      <c r="P484" s="178"/>
      <c r="Q484" s="157"/>
      <c r="R484" s="297"/>
      <c r="S484" s="529"/>
    </row>
    <row r="485" spans="1:20" ht="53.25" customHeight="1" x14ac:dyDescent="0.35">
      <c r="A485" s="515"/>
      <c r="B485" s="520"/>
      <c r="C485" s="152" t="s">
        <v>45</v>
      </c>
      <c r="D485" s="148" t="s">
        <v>89</v>
      </c>
      <c r="E485" s="155" t="s">
        <v>25</v>
      </c>
      <c r="F485" s="155">
        <v>90</v>
      </c>
      <c r="G485" s="155">
        <v>100</v>
      </c>
      <c r="H485" s="158">
        <v>100</v>
      </c>
      <c r="I485" s="155"/>
      <c r="J485" s="162"/>
      <c r="K485" s="159"/>
      <c r="L485" s="155"/>
      <c r="M485" s="163"/>
      <c r="N485" s="163"/>
      <c r="O485" s="158"/>
      <c r="P485" s="178"/>
      <c r="Q485" s="157"/>
      <c r="R485" s="297"/>
      <c r="S485" s="529"/>
    </row>
    <row r="486" spans="1:20" ht="108" customHeight="1" x14ac:dyDescent="0.35">
      <c r="A486" s="515"/>
      <c r="B486" s="520"/>
      <c r="C486" s="152" t="s">
        <v>66</v>
      </c>
      <c r="D486" s="148" t="s">
        <v>132</v>
      </c>
      <c r="E486" s="155" t="s">
        <v>25</v>
      </c>
      <c r="F486" s="155">
        <v>100</v>
      </c>
      <c r="G486" s="155">
        <v>100</v>
      </c>
      <c r="H486" s="158">
        <f t="shared" si="6"/>
        <v>100</v>
      </c>
      <c r="I486" s="155"/>
      <c r="J486" s="162"/>
      <c r="K486" s="159"/>
      <c r="L486" s="155"/>
      <c r="M486" s="163"/>
      <c r="N486" s="163"/>
      <c r="O486" s="158"/>
      <c r="P486" s="178"/>
      <c r="Q486" s="157"/>
      <c r="R486" s="297"/>
      <c r="S486" s="529"/>
    </row>
    <row r="487" spans="1:20" s="174" customFormat="1" ht="40.5" customHeight="1" x14ac:dyDescent="0.35">
      <c r="A487" s="515"/>
      <c r="B487" s="520"/>
      <c r="C487" s="167"/>
      <c r="D487" s="168" t="s">
        <v>6</v>
      </c>
      <c r="E487" s="167"/>
      <c r="F487" s="169"/>
      <c r="G487" s="169"/>
      <c r="H487" s="170"/>
      <c r="I487" s="170">
        <f>(H482+H483+H484+H485+H486)/5</f>
        <v>100</v>
      </c>
      <c r="J487" s="171"/>
      <c r="K487" s="168" t="s">
        <v>6</v>
      </c>
      <c r="L487" s="169"/>
      <c r="M487" s="172"/>
      <c r="N487" s="172"/>
      <c r="O487" s="170"/>
      <c r="P487" s="170">
        <f>O482</f>
        <v>99.145299145299148</v>
      </c>
      <c r="Q487" s="170">
        <f>(I487+P487)/2</f>
        <v>99.572649572649567</v>
      </c>
      <c r="R487" s="290" t="s">
        <v>424</v>
      </c>
      <c r="S487" s="529"/>
      <c r="T487" s="146"/>
    </row>
    <row r="488" spans="1:20" ht="63" customHeight="1" x14ac:dyDescent="0.35">
      <c r="A488" s="515"/>
      <c r="B488" s="520"/>
      <c r="C488" s="342" t="s">
        <v>28</v>
      </c>
      <c r="D488" s="150" t="s">
        <v>136</v>
      </c>
      <c r="E488" s="155"/>
      <c r="F488" s="155"/>
      <c r="G488" s="155"/>
      <c r="H488" s="153"/>
      <c r="I488" s="153"/>
      <c r="J488" s="342" t="s">
        <v>28</v>
      </c>
      <c r="K488" s="150" t="str">
        <f>D488</f>
        <v>Реализация основных общеобразовательных программ среднего общего образования</v>
      </c>
      <c r="L488" s="155"/>
      <c r="M488" s="163"/>
      <c r="N488" s="163"/>
      <c r="O488" s="153"/>
      <c r="P488" s="178"/>
      <c r="Q488" s="153"/>
      <c r="R488" s="298"/>
      <c r="S488" s="529"/>
    </row>
    <row r="489" spans="1:20" ht="65.25" customHeight="1" x14ac:dyDescent="0.35">
      <c r="A489" s="515"/>
      <c r="B489" s="520"/>
      <c r="C489" s="152" t="s">
        <v>29</v>
      </c>
      <c r="D489" s="148" t="s">
        <v>137</v>
      </c>
      <c r="E489" s="155" t="s">
        <v>25</v>
      </c>
      <c r="F489" s="155">
        <v>100</v>
      </c>
      <c r="G489" s="155">
        <v>100</v>
      </c>
      <c r="H489" s="158">
        <f t="shared" si="6"/>
        <v>100</v>
      </c>
      <c r="I489" s="155"/>
      <c r="J489" s="162" t="s">
        <v>29</v>
      </c>
      <c r="K489" s="159" t="s">
        <v>90</v>
      </c>
      <c r="L489" s="155" t="s">
        <v>38</v>
      </c>
      <c r="M489" s="155">
        <v>108</v>
      </c>
      <c r="N489" s="155">
        <v>110</v>
      </c>
      <c r="O489" s="158">
        <f>IF(N489/M489*100&gt;110,110,N489/M489*100)</f>
        <v>101.85185185185186</v>
      </c>
      <c r="P489" s="152"/>
      <c r="Q489" s="157"/>
      <c r="R489" s="297"/>
      <c r="S489" s="529"/>
    </row>
    <row r="490" spans="1:20" ht="39.75" customHeight="1" x14ac:dyDescent="0.35">
      <c r="A490" s="515"/>
      <c r="B490" s="520"/>
      <c r="C490" s="152" t="s">
        <v>30</v>
      </c>
      <c r="D490" s="148" t="s">
        <v>138</v>
      </c>
      <c r="E490" s="155" t="s">
        <v>25</v>
      </c>
      <c r="F490" s="155">
        <v>100</v>
      </c>
      <c r="G490" s="155">
        <v>100</v>
      </c>
      <c r="H490" s="158">
        <f t="shared" si="6"/>
        <v>100</v>
      </c>
      <c r="I490" s="155"/>
      <c r="J490" s="162"/>
      <c r="K490" s="159"/>
      <c r="L490" s="155"/>
      <c r="M490" s="163"/>
      <c r="N490" s="163"/>
      <c r="O490" s="158"/>
      <c r="P490" s="178"/>
      <c r="Q490" s="157"/>
      <c r="R490" s="297"/>
      <c r="S490" s="529"/>
    </row>
    <row r="491" spans="1:20" ht="39.75" customHeight="1" x14ac:dyDescent="0.35">
      <c r="A491" s="515"/>
      <c r="B491" s="520"/>
      <c r="C491" s="152" t="s">
        <v>52</v>
      </c>
      <c r="D491" s="148" t="s">
        <v>566</v>
      </c>
      <c r="E491" s="155" t="s">
        <v>25</v>
      </c>
      <c r="F491" s="155">
        <v>100</v>
      </c>
      <c r="G491" s="155">
        <v>100</v>
      </c>
      <c r="H491" s="158">
        <f t="shared" si="6"/>
        <v>100</v>
      </c>
      <c r="I491" s="155"/>
      <c r="J491" s="162"/>
      <c r="K491" s="159"/>
      <c r="L491" s="155"/>
      <c r="M491" s="163"/>
      <c r="N491" s="163"/>
      <c r="O491" s="158"/>
      <c r="P491" s="178"/>
      <c r="Q491" s="157"/>
      <c r="R491" s="297"/>
      <c r="S491" s="529"/>
    </row>
    <row r="492" spans="1:20" ht="78" customHeight="1" x14ac:dyDescent="0.35">
      <c r="A492" s="515"/>
      <c r="B492" s="520"/>
      <c r="C492" s="152" t="s">
        <v>53</v>
      </c>
      <c r="D492" s="148" t="s">
        <v>89</v>
      </c>
      <c r="E492" s="155" t="s">
        <v>25</v>
      </c>
      <c r="F492" s="155">
        <v>90</v>
      </c>
      <c r="G492" s="155">
        <v>100</v>
      </c>
      <c r="H492" s="158">
        <v>100</v>
      </c>
      <c r="I492" s="155"/>
      <c r="J492" s="162"/>
      <c r="K492" s="159"/>
      <c r="L492" s="155"/>
      <c r="M492" s="163"/>
      <c r="N492" s="163"/>
      <c r="O492" s="158"/>
      <c r="P492" s="178"/>
      <c r="Q492" s="157"/>
      <c r="R492" s="297"/>
      <c r="S492" s="529"/>
    </row>
    <row r="493" spans="1:20" ht="106.5" customHeight="1" x14ac:dyDescent="0.35">
      <c r="A493" s="515"/>
      <c r="B493" s="520"/>
      <c r="C493" s="152" t="s">
        <v>139</v>
      </c>
      <c r="D493" s="148" t="s">
        <v>132</v>
      </c>
      <c r="E493" s="155" t="s">
        <v>25</v>
      </c>
      <c r="F493" s="155">
        <v>100</v>
      </c>
      <c r="G493" s="155">
        <v>100</v>
      </c>
      <c r="H493" s="158">
        <f t="shared" si="6"/>
        <v>100</v>
      </c>
      <c r="I493" s="155"/>
      <c r="J493" s="162"/>
      <c r="K493" s="159"/>
      <c r="L493" s="155"/>
      <c r="M493" s="163"/>
      <c r="N493" s="163"/>
      <c r="O493" s="158"/>
      <c r="P493" s="178"/>
      <c r="Q493" s="157"/>
      <c r="R493" s="297"/>
      <c r="S493" s="529"/>
    </row>
    <row r="494" spans="1:20" s="174" customFormat="1" ht="40.5" customHeight="1" x14ac:dyDescent="0.35">
      <c r="A494" s="515"/>
      <c r="B494" s="520"/>
      <c r="C494" s="167"/>
      <c r="D494" s="168" t="s">
        <v>6</v>
      </c>
      <c r="E494" s="167"/>
      <c r="F494" s="169"/>
      <c r="G494" s="169"/>
      <c r="H494" s="170"/>
      <c r="I494" s="170">
        <f>(H489+H490+H491+H492+H493)/5</f>
        <v>100</v>
      </c>
      <c r="J494" s="171"/>
      <c r="K494" s="168" t="s">
        <v>6</v>
      </c>
      <c r="L494" s="169"/>
      <c r="M494" s="172"/>
      <c r="N494" s="172"/>
      <c r="O494" s="170"/>
      <c r="P494" s="170">
        <f>O489</f>
        <v>101.85185185185186</v>
      </c>
      <c r="Q494" s="170">
        <f>(I494+P494)/2</f>
        <v>100.92592592592592</v>
      </c>
      <c r="R494" s="290" t="s">
        <v>31</v>
      </c>
      <c r="S494" s="529"/>
      <c r="T494" s="146"/>
    </row>
    <row r="495" spans="1:20" ht="37.5" customHeight="1" x14ac:dyDescent="0.35">
      <c r="A495" s="515"/>
      <c r="B495" s="520"/>
      <c r="C495" s="342" t="s">
        <v>42</v>
      </c>
      <c r="D495" s="150" t="s">
        <v>91</v>
      </c>
      <c r="E495" s="155"/>
      <c r="F495" s="155"/>
      <c r="G495" s="155"/>
      <c r="H495" s="153"/>
      <c r="I495" s="153"/>
      <c r="J495" s="342" t="s">
        <v>42</v>
      </c>
      <c r="K495" s="150" t="s">
        <v>91</v>
      </c>
      <c r="L495" s="155"/>
      <c r="M495" s="163"/>
      <c r="N495" s="163"/>
      <c r="O495" s="153"/>
      <c r="P495" s="178"/>
      <c r="Q495" s="157"/>
      <c r="R495" s="298"/>
      <c r="S495" s="529"/>
    </row>
    <row r="496" spans="1:20" ht="48.75" customHeight="1" x14ac:dyDescent="0.35">
      <c r="A496" s="515"/>
      <c r="B496" s="520"/>
      <c r="C496" s="152" t="s">
        <v>43</v>
      </c>
      <c r="D496" s="148" t="s">
        <v>140</v>
      </c>
      <c r="E496" s="155" t="s">
        <v>25</v>
      </c>
      <c r="F496" s="155">
        <v>100</v>
      </c>
      <c r="G496" s="155">
        <v>100</v>
      </c>
      <c r="H496" s="158">
        <f t="shared" si="6"/>
        <v>100</v>
      </c>
      <c r="I496" s="155"/>
      <c r="J496" s="162" t="s">
        <v>43</v>
      </c>
      <c r="K496" s="159" t="s">
        <v>90</v>
      </c>
      <c r="L496" s="155" t="s">
        <v>38</v>
      </c>
      <c r="M496" s="155">
        <v>308</v>
      </c>
      <c r="N496" s="155">
        <v>332</v>
      </c>
      <c r="O496" s="158">
        <f>IF(N496/M496*100&gt;110,110,N496/M496*100)</f>
        <v>107.79220779220779</v>
      </c>
      <c r="P496" s="178"/>
      <c r="Q496" s="157"/>
      <c r="R496" s="297"/>
      <c r="S496" s="529"/>
    </row>
    <row r="497" spans="1:20" ht="93.75" customHeight="1" x14ac:dyDescent="0.35">
      <c r="A497" s="515"/>
      <c r="B497" s="520"/>
      <c r="C497" s="152" t="s">
        <v>141</v>
      </c>
      <c r="D497" s="148" t="s">
        <v>142</v>
      </c>
      <c r="E497" s="155" t="s">
        <v>25</v>
      </c>
      <c r="F497" s="155">
        <v>90</v>
      </c>
      <c r="G497" s="155">
        <v>90</v>
      </c>
      <c r="H497" s="158">
        <f t="shared" si="6"/>
        <v>100</v>
      </c>
      <c r="I497" s="155"/>
      <c r="J497" s="162"/>
      <c r="K497" s="159"/>
      <c r="L497" s="155"/>
      <c r="M497" s="163"/>
      <c r="N497" s="163"/>
      <c r="O497" s="158"/>
      <c r="P497" s="178"/>
      <c r="Q497" s="157"/>
      <c r="R497" s="297"/>
      <c r="S497" s="529"/>
    </row>
    <row r="498" spans="1:20" s="174" customFormat="1" ht="40.5" customHeight="1" x14ac:dyDescent="0.35">
      <c r="A498" s="515"/>
      <c r="B498" s="520"/>
      <c r="C498" s="167"/>
      <c r="D498" s="168" t="s">
        <v>6</v>
      </c>
      <c r="E498" s="167"/>
      <c r="F498" s="169"/>
      <c r="G498" s="169"/>
      <c r="H498" s="170"/>
      <c r="I498" s="170">
        <f>(H496+H497)/2</f>
        <v>100</v>
      </c>
      <c r="J498" s="171"/>
      <c r="K498" s="168" t="s">
        <v>6</v>
      </c>
      <c r="L498" s="169"/>
      <c r="M498" s="172"/>
      <c r="N498" s="172"/>
      <c r="O498" s="170"/>
      <c r="P498" s="170">
        <f>O496</f>
        <v>107.79220779220779</v>
      </c>
      <c r="Q498" s="170">
        <f>(I498+P498)/2</f>
        <v>103.8961038961039</v>
      </c>
      <c r="R498" s="290" t="s">
        <v>31</v>
      </c>
      <c r="S498" s="529"/>
      <c r="T498" s="146"/>
    </row>
    <row r="499" spans="1:20" ht="57" customHeight="1" x14ac:dyDescent="0.35">
      <c r="A499" s="515"/>
      <c r="B499" s="520"/>
      <c r="C499" s="342" t="s">
        <v>168</v>
      </c>
      <c r="D499" s="150" t="s">
        <v>217</v>
      </c>
      <c r="E499" s="155"/>
      <c r="F499" s="155"/>
      <c r="G499" s="155"/>
      <c r="H499" s="153"/>
      <c r="I499" s="153"/>
      <c r="J499" s="342" t="str">
        <f>C499</f>
        <v>V</v>
      </c>
      <c r="K499" s="150" t="str">
        <f>D499</f>
        <v>Реализация дополнительных общеразвивающих программ</v>
      </c>
      <c r="L499" s="155"/>
      <c r="M499" s="163"/>
      <c r="N499" s="163"/>
      <c r="O499" s="153"/>
      <c r="P499" s="178"/>
      <c r="Q499" s="157"/>
      <c r="R499" s="298"/>
      <c r="S499" s="529"/>
    </row>
    <row r="500" spans="1:20" ht="49.5" customHeight="1" x14ac:dyDescent="0.35">
      <c r="A500" s="515"/>
      <c r="B500" s="520"/>
      <c r="C500" s="152" t="s">
        <v>169</v>
      </c>
      <c r="D500" s="148" t="s">
        <v>142</v>
      </c>
      <c r="E500" s="155" t="s">
        <v>25</v>
      </c>
      <c r="F500" s="155">
        <v>90</v>
      </c>
      <c r="G500" s="155">
        <v>90</v>
      </c>
      <c r="H500" s="158">
        <f t="shared" si="6"/>
        <v>100</v>
      </c>
      <c r="I500" s="155"/>
      <c r="J500" s="162" t="str">
        <f>C500</f>
        <v>5.1.</v>
      </c>
      <c r="K500" s="159" t="s">
        <v>567</v>
      </c>
      <c r="L500" s="155" t="s">
        <v>373</v>
      </c>
      <c r="M500" s="155">
        <v>83156</v>
      </c>
      <c r="N500" s="155">
        <v>83156</v>
      </c>
      <c r="O500" s="158">
        <f>IF(N500/M500*100&gt;110,110,N500/M500*100)</f>
        <v>100</v>
      </c>
      <c r="P500" s="178"/>
      <c r="Q500" s="157"/>
      <c r="R500" s="297"/>
      <c r="S500" s="529"/>
    </row>
    <row r="501" spans="1:20" s="174" customFormat="1" ht="40.5" customHeight="1" x14ac:dyDescent="0.35">
      <c r="A501" s="515"/>
      <c r="B501" s="520"/>
      <c r="C501" s="167"/>
      <c r="D501" s="168" t="s">
        <v>6</v>
      </c>
      <c r="E501" s="167"/>
      <c r="F501" s="169"/>
      <c r="G501" s="169"/>
      <c r="H501" s="170"/>
      <c r="I501" s="170">
        <f>H500</f>
        <v>100</v>
      </c>
      <c r="J501" s="171"/>
      <c r="K501" s="168" t="s">
        <v>6</v>
      </c>
      <c r="L501" s="169"/>
      <c r="M501" s="172"/>
      <c r="N501" s="172"/>
      <c r="O501" s="170"/>
      <c r="P501" s="170">
        <f>O500</f>
        <v>100</v>
      </c>
      <c r="Q501" s="170">
        <f>(I501+P501)/2</f>
        <v>100</v>
      </c>
      <c r="R501" s="290" t="s">
        <v>31</v>
      </c>
      <c r="S501" s="529"/>
      <c r="T501" s="146"/>
    </row>
    <row r="502" spans="1:20" ht="76.5" customHeight="1" x14ac:dyDescent="0.35">
      <c r="A502" s="515"/>
      <c r="B502" s="520"/>
      <c r="C502" s="342" t="s">
        <v>174</v>
      </c>
      <c r="D502" s="150" t="s">
        <v>551</v>
      </c>
      <c r="E502" s="155"/>
      <c r="F502" s="155"/>
      <c r="G502" s="155"/>
      <c r="H502" s="153"/>
      <c r="I502" s="153"/>
      <c r="J502" s="342" t="str">
        <f>C502</f>
        <v>VI</v>
      </c>
      <c r="K502" s="150" t="str">
        <f>D502</f>
        <v>Психолого-медико-педагогическое обследование детей начальное общее образование</v>
      </c>
      <c r="L502" s="155"/>
      <c r="M502" s="163"/>
      <c r="N502" s="163"/>
      <c r="O502" s="153"/>
      <c r="P502" s="178"/>
      <c r="Q502" s="157"/>
      <c r="R502" s="298"/>
      <c r="S502" s="529"/>
    </row>
    <row r="503" spans="1:20" ht="49.5" customHeight="1" x14ac:dyDescent="0.35">
      <c r="A503" s="515"/>
      <c r="B503" s="520"/>
      <c r="C503" s="152" t="s">
        <v>175</v>
      </c>
      <c r="D503" s="148" t="s">
        <v>285</v>
      </c>
      <c r="E503" s="155" t="s">
        <v>25</v>
      </c>
      <c r="F503" s="155">
        <v>100</v>
      </c>
      <c r="G503" s="155">
        <v>100</v>
      </c>
      <c r="H503" s="158">
        <f t="shared" si="6"/>
        <v>100</v>
      </c>
      <c r="I503" s="155"/>
      <c r="J503" s="162" t="str">
        <f>C503</f>
        <v>6.1.</v>
      </c>
      <c r="K503" s="159" t="s">
        <v>90</v>
      </c>
      <c r="L503" s="155" t="s">
        <v>38</v>
      </c>
      <c r="M503" s="155">
        <v>725</v>
      </c>
      <c r="N503" s="155">
        <v>686</v>
      </c>
      <c r="O503" s="158">
        <f>IF(N503/M503*100&gt;110,110,N503/M503*100)</f>
        <v>94.620689655172413</v>
      </c>
      <c r="P503" s="178"/>
      <c r="Q503" s="157"/>
      <c r="R503" s="297"/>
      <c r="S503" s="529"/>
    </row>
    <row r="504" spans="1:20" s="174" customFormat="1" ht="49.5" customHeight="1" x14ac:dyDescent="0.35">
      <c r="A504" s="515"/>
      <c r="B504" s="520"/>
      <c r="C504" s="167"/>
      <c r="D504" s="168" t="s">
        <v>6</v>
      </c>
      <c r="E504" s="167"/>
      <c r="F504" s="169"/>
      <c r="G504" s="169"/>
      <c r="H504" s="170"/>
      <c r="I504" s="170">
        <f>H503</f>
        <v>100</v>
      </c>
      <c r="J504" s="171"/>
      <c r="K504" s="168" t="s">
        <v>6</v>
      </c>
      <c r="L504" s="169"/>
      <c r="M504" s="172"/>
      <c r="N504" s="172"/>
      <c r="O504" s="170"/>
      <c r="P504" s="170">
        <f>O503</f>
        <v>94.620689655172413</v>
      </c>
      <c r="Q504" s="170">
        <f>(I504+P504)/2</f>
        <v>97.310344827586206</v>
      </c>
      <c r="R504" s="290" t="s">
        <v>424</v>
      </c>
      <c r="S504" s="529"/>
      <c r="T504" s="146"/>
    </row>
    <row r="505" spans="1:20" ht="76.5" customHeight="1" x14ac:dyDescent="0.35">
      <c r="A505" s="515"/>
      <c r="B505" s="520"/>
      <c r="C505" s="342" t="s">
        <v>212</v>
      </c>
      <c r="D505" s="150" t="s">
        <v>552</v>
      </c>
      <c r="E505" s="155"/>
      <c r="F505" s="155"/>
      <c r="G505" s="155"/>
      <c r="H505" s="153"/>
      <c r="I505" s="153"/>
      <c r="J505" s="342" t="str">
        <f>C505</f>
        <v>VII</v>
      </c>
      <c r="K505" s="150" t="str">
        <f>D505</f>
        <v xml:space="preserve">Психолого-медико-педагогическое обследование детей основное общее образование </v>
      </c>
      <c r="L505" s="155"/>
      <c r="M505" s="163"/>
      <c r="N505" s="163"/>
      <c r="O505" s="153"/>
      <c r="P505" s="178"/>
      <c r="Q505" s="157"/>
      <c r="R505" s="298"/>
      <c r="S505" s="529"/>
    </row>
    <row r="506" spans="1:20" ht="49.5" customHeight="1" x14ac:dyDescent="0.35">
      <c r="A506" s="515"/>
      <c r="B506" s="520"/>
      <c r="C506" s="152" t="s">
        <v>213</v>
      </c>
      <c r="D506" s="148" t="s">
        <v>285</v>
      </c>
      <c r="E506" s="155" t="s">
        <v>25</v>
      </c>
      <c r="F506" s="155">
        <v>100</v>
      </c>
      <c r="G506" s="155">
        <v>100</v>
      </c>
      <c r="H506" s="158">
        <f t="shared" ref="H506" si="7">(G506/F506)*100</f>
        <v>100</v>
      </c>
      <c r="I506" s="155"/>
      <c r="J506" s="162" t="str">
        <f>C506</f>
        <v>7.1.</v>
      </c>
      <c r="K506" s="159" t="s">
        <v>90</v>
      </c>
      <c r="L506" s="155" t="s">
        <v>38</v>
      </c>
      <c r="M506" s="155">
        <v>171</v>
      </c>
      <c r="N506" s="155">
        <v>176</v>
      </c>
      <c r="O506" s="158">
        <f>IF(N506/M506*100&gt;110,110,N506/M506*100)</f>
        <v>102.92397660818713</v>
      </c>
      <c r="P506" s="178"/>
      <c r="Q506" s="157"/>
      <c r="R506" s="297"/>
      <c r="S506" s="529"/>
    </row>
    <row r="507" spans="1:20" s="174" customFormat="1" ht="49.5" customHeight="1" x14ac:dyDescent="0.35">
      <c r="A507" s="515"/>
      <c r="B507" s="520"/>
      <c r="C507" s="167"/>
      <c r="D507" s="168" t="s">
        <v>6</v>
      </c>
      <c r="E507" s="167"/>
      <c r="F507" s="169"/>
      <c r="G507" s="169"/>
      <c r="H507" s="170"/>
      <c r="I507" s="170">
        <f>H506</f>
        <v>100</v>
      </c>
      <c r="J507" s="171"/>
      <c r="K507" s="168" t="s">
        <v>6</v>
      </c>
      <c r="L507" s="169"/>
      <c r="M507" s="172"/>
      <c r="N507" s="172"/>
      <c r="O507" s="170"/>
      <c r="P507" s="170">
        <f>O506</f>
        <v>102.92397660818713</v>
      </c>
      <c r="Q507" s="170">
        <f>(I507+P507)/2</f>
        <v>101.46198830409357</v>
      </c>
      <c r="R507" s="290" t="s">
        <v>31</v>
      </c>
      <c r="S507" s="529"/>
      <c r="T507" s="146"/>
    </row>
    <row r="508" spans="1:20" ht="76.5" customHeight="1" x14ac:dyDescent="0.35">
      <c r="A508" s="515"/>
      <c r="B508" s="520"/>
      <c r="C508" s="342" t="s">
        <v>214</v>
      </c>
      <c r="D508" s="150" t="s">
        <v>553</v>
      </c>
      <c r="E508" s="155"/>
      <c r="F508" s="155"/>
      <c r="G508" s="155"/>
      <c r="H508" s="153"/>
      <c r="I508" s="153"/>
      <c r="J508" s="342" t="str">
        <f>C508</f>
        <v>VIII</v>
      </c>
      <c r="K508" s="150" t="str">
        <f>D508</f>
        <v xml:space="preserve">Психолого-медико-педагогическое обследование детей среднее общее образование </v>
      </c>
      <c r="L508" s="155"/>
      <c r="M508" s="163"/>
      <c r="N508" s="163"/>
      <c r="O508" s="153"/>
      <c r="P508" s="178"/>
      <c r="Q508" s="157"/>
      <c r="R508" s="298"/>
      <c r="S508" s="529"/>
    </row>
    <row r="509" spans="1:20" ht="49.5" customHeight="1" x14ac:dyDescent="0.35">
      <c r="A509" s="515"/>
      <c r="B509" s="520"/>
      <c r="C509" s="152" t="s">
        <v>215</v>
      </c>
      <c r="D509" s="148" t="s">
        <v>285</v>
      </c>
      <c r="E509" s="155" t="s">
        <v>25</v>
      </c>
      <c r="F509" s="155">
        <v>100</v>
      </c>
      <c r="G509" s="155">
        <v>100</v>
      </c>
      <c r="H509" s="158">
        <f t="shared" ref="H509" si="8">(G509/F509)*100</f>
        <v>100</v>
      </c>
      <c r="I509" s="155"/>
      <c r="J509" s="162" t="str">
        <f>C509</f>
        <v>8.1.</v>
      </c>
      <c r="K509" s="159" t="s">
        <v>90</v>
      </c>
      <c r="L509" s="155" t="s">
        <v>38</v>
      </c>
      <c r="M509" s="155">
        <v>19</v>
      </c>
      <c r="N509" s="155">
        <v>19</v>
      </c>
      <c r="O509" s="158">
        <f>IF(N509/M509*100&gt;110,110,N509/M509*100)</f>
        <v>100</v>
      </c>
      <c r="P509" s="178"/>
      <c r="Q509" s="157"/>
      <c r="R509" s="297"/>
      <c r="S509" s="529"/>
    </row>
    <row r="510" spans="1:20" s="174" customFormat="1" ht="49.5" customHeight="1" x14ac:dyDescent="0.35">
      <c r="A510" s="515"/>
      <c r="B510" s="520"/>
      <c r="C510" s="167"/>
      <c r="D510" s="168" t="s">
        <v>6</v>
      </c>
      <c r="E510" s="167"/>
      <c r="F510" s="169"/>
      <c r="G510" s="169"/>
      <c r="H510" s="170"/>
      <c r="I510" s="170">
        <f>H509</f>
        <v>100</v>
      </c>
      <c r="J510" s="171"/>
      <c r="K510" s="168" t="s">
        <v>6</v>
      </c>
      <c r="L510" s="169"/>
      <c r="M510" s="172"/>
      <c r="N510" s="172"/>
      <c r="O510" s="170"/>
      <c r="P510" s="170">
        <f>O509</f>
        <v>100</v>
      </c>
      <c r="Q510" s="170">
        <f>(I510+P510)/2</f>
        <v>100</v>
      </c>
      <c r="R510" s="290" t="s">
        <v>31</v>
      </c>
      <c r="S510" s="529"/>
      <c r="T510" s="146"/>
    </row>
    <row r="511" spans="1:20" ht="76.5" customHeight="1" x14ac:dyDescent="0.35">
      <c r="A511" s="515"/>
      <c r="B511" s="520"/>
      <c r="C511" s="342" t="s">
        <v>420</v>
      </c>
      <c r="D511" s="150" t="s">
        <v>554</v>
      </c>
      <c r="E511" s="155"/>
      <c r="F511" s="155"/>
      <c r="G511" s="155"/>
      <c r="H511" s="153"/>
      <c r="I511" s="153"/>
      <c r="J511" s="342" t="str">
        <f>C511</f>
        <v>IX</v>
      </c>
      <c r="K511" s="150" t="str">
        <f>D511</f>
        <v>Психолого-медико-педагогическое обследование детей дошкольное общее образование</v>
      </c>
      <c r="L511" s="155"/>
      <c r="M511" s="163"/>
      <c r="N511" s="163"/>
      <c r="O511" s="153"/>
      <c r="P511" s="178"/>
      <c r="Q511" s="157"/>
      <c r="R511" s="298"/>
      <c r="S511" s="529"/>
    </row>
    <row r="512" spans="1:20" ht="49.5" customHeight="1" x14ac:dyDescent="0.35">
      <c r="A512" s="515"/>
      <c r="B512" s="520"/>
      <c r="C512" s="152" t="s">
        <v>421</v>
      </c>
      <c r="D512" s="148" t="s">
        <v>285</v>
      </c>
      <c r="E512" s="155" t="s">
        <v>25</v>
      </c>
      <c r="F512" s="155">
        <v>100</v>
      </c>
      <c r="G512" s="155">
        <v>100</v>
      </c>
      <c r="H512" s="158">
        <f t="shared" ref="H512" si="9">(G512/F512)*100</f>
        <v>100</v>
      </c>
      <c r="I512" s="155"/>
      <c r="J512" s="162" t="str">
        <f>C512</f>
        <v>9.1.</v>
      </c>
      <c r="K512" s="159" t="s">
        <v>90</v>
      </c>
      <c r="L512" s="155" t="s">
        <v>38</v>
      </c>
      <c r="M512" s="155">
        <v>1229</v>
      </c>
      <c r="N512" s="155">
        <v>1186</v>
      </c>
      <c r="O512" s="158">
        <f>IF(N512/M512*100&gt;110,110,N512/M512*100)</f>
        <v>96.501220504475185</v>
      </c>
      <c r="P512" s="178"/>
      <c r="Q512" s="157"/>
      <c r="R512" s="297"/>
      <c r="S512" s="529"/>
    </row>
    <row r="513" spans="1:20" s="174" customFormat="1" ht="49.5" customHeight="1" x14ac:dyDescent="0.35">
      <c r="A513" s="517"/>
      <c r="B513" s="521"/>
      <c r="C513" s="167"/>
      <c r="D513" s="168" t="s">
        <v>6</v>
      </c>
      <c r="E513" s="167"/>
      <c r="F513" s="169"/>
      <c r="G513" s="169"/>
      <c r="H513" s="170"/>
      <c r="I513" s="170">
        <f>H512</f>
        <v>100</v>
      </c>
      <c r="J513" s="171"/>
      <c r="K513" s="168" t="s">
        <v>6</v>
      </c>
      <c r="L513" s="169"/>
      <c r="M513" s="172"/>
      <c r="N513" s="172"/>
      <c r="O513" s="170"/>
      <c r="P513" s="170">
        <f>O512</f>
        <v>96.501220504475185</v>
      </c>
      <c r="Q513" s="170">
        <f>(I513+P513)/2</f>
        <v>98.250610252237593</v>
      </c>
      <c r="R513" s="290" t="s">
        <v>424</v>
      </c>
      <c r="S513" s="529"/>
      <c r="T513" s="146"/>
    </row>
    <row r="514" spans="1:20" ht="62.25" customHeight="1" x14ac:dyDescent="0.35">
      <c r="A514" s="513">
        <v>42</v>
      </c>
      <c r="B514" s="519" t="s">
        <v>146</v>
      </c>
      <c r="C514" s="342" t="s">
        <v>12</v>
      </c>
      <c r="D514" s="150" t="s">
        <v>129</v>
      </c>
      <c r="E514" s="154"/>
      <c r="F514" s="154"/>
      <c r="G514" s="154"/>
      <c r="H514" s="153"/>
      <c r="I514" s="153"/>
      <c r="J514" s="154" t="s">
        <v>12</v>
      </c>
      <c r="K514" s="150" t="s">
        <v>129</v>
      </c>
      <c r="L514" s="155"/>
      <c r="M514" s="155"/>
      <c r="N514" s="155"/>
      <c r="O514" s="153"/>
      <c r="P514" s="178"/>
      <c r="Q514" s="157"/>
      <c r="R514" s="298"/>
      <c r="S514" s="529" t="s">
        <v>424</v>
      </c>
    </row>
    <row r="515" spans="1:20" ht="73.5" customHeight="1" x14ac:dyDescent="0.35">
      <c r="A515" s="515"/>
      <c r="B515" s="520"/>
      <c r="C515" s="152" t="s">
        <v>7</v>
      </c>
      <c r="D515" s="148" t="s">
        <v>130</v>
      </c>
      <c r="E515" s="155" t="s">
        <v>25</v>
      </c>
      <c r="F515" s="155">
        <v>100</v>
      </c>
      <c r="G515" s="155">
        <v>100</v>
      </c>
      <c r="H515" s="158">
        <f t="shared" ref="H515:H540" si="10">(G515/F515)*100</f>
        <v>100</v>
      </c>
      <c r="I515" s="155"/>
      <c r="J515" s="155" t="s">
        <v>7</v>
      </c>
      <c r="K515" s="159" t="s">
        <v>90</v>
      </c>
      <c r="L515" s="155" t="s">
        <v>38</v>
      </c>
      <c r="M515" s="155">
        <v>375</v>
      </c>
      <c r="N515" s="155">
        <v>377</v>
      </c>
      <c r="O515" s="158">
        <f>IF(N515/M515*100&gt;110,110,N515/M515*100)</f>
        <v>100.53333333333335</v>
      </c>
      <c r="P515" s="178"/>
      <c r="Q515" s="157"/>
      <c r="R515" s="297"/>
      <c r="S515" s="529"/>
    </row>
    <row r="516" spans="1:20" ht="38.25" customHeight="1" x14ac:dyDescent="0.35">
      <c r="A516" s="515"/>
      <c r="B516" s="520"/>
      <c r="C516" s="152" t="s">
        <v>8</v>
      </c>
      <c r="D516" s="148" t="s">
        <v>131</v>
      </c>
      <c r="E516" s="155" t="s">
        <v>25</v>
      </c>
      <c r="F516" s="155">
        <v>100</v>
      </c>
      <c r="G516" s="155">
        <v>100</v>
      </c>
      <c r="H516" s="158">
        <f t="shared" si="10"/>
        <v>100</v>
      </c>
      <c r="I516" s="155"/>
      <c r="J516" s="155"/>
      <c r="K516" s="179"/>
      <c r="L516" s="155"/>
      <c r="M516" s="161"/>
      <c r="N516" s="161"/>
      <c r="O516" s="158"/>
      <c r="P516" s="178"/>
      <c r="Q516" s="157"/>
      <c r="R516" s="297"/>
      <c r="S516" s="529"/>
    </row>
    <row r="517" spans="1:20" ht="54" customHeight="1" x14ac:dyDescent="0.35">
      <c r="A517" s="515"/>
      <c r="B517" s="520"/>
      <c r="C517" s="152" t="s">
        <v>9</v>
      </c>
      <c r="D517" s="148" t="s">
        <v>566</v>
      </c>
      <c r="E517" s="155" t="s">
        <v>25</v>
      </c>
      <c r="F517" s="155">
        <v>100</v>
      </c>
      <c r="G517" s="155">
        <v>100</v>
      </c>
      <c r="H517" s="158">
        <f t="shared" si="10"/>
        <v>100</v>
      </c>
      <c r="I517" s="155"/>
      <c r="J517" s="162"/>
      <c r="K517" s="159"/>
      <c r="L517" s="155"/>
      <c r="M517" s="163"/>
      <c r="N517" s="163"/>
      <c r="O517" s="158"/>
      <c r="P517" s="178"/>
      <c r="Q517" s="157"/>
      <c r="R517" s="297"/>
      <c r="S517" s="529"/>
    </row>
    <row r="518" spans="1:20" ht="63.75" customHeight="1" x14ac:dyDescent="0.35">
      <c r="A518" s="515"/>
      <c r="B518" s="520"/>
      <c r="C518" s="152" t="s">
        <v>10</v>
      </c>
      <c r="D518" s="148" t="s">
        <v>89</v>
      </c>
      <c r="E518" s="155" t="s">
        <v>25</v>
      </c>
      <c r="F518" s="155">
        <v>90</v>
      </c>
      <c r="G518" s="155">
        <v>90</v>
      </c>
      <c r="H518" s="158">
        <f t="shared" si="10"/>
        <v>100</v>
      </c>
      <c r="I518" s="155"/>
      <c r="J518" s="162"/>
      <c r="K518" s="159"/>
      <c r="L518" s="155"/>
      <c r="M518" s="163"/>
      <c r="N518" s="163"/>
      <c r="O518" s="158"/>
      <c r="P518" s="178"/>
      <c r="Q518" s="157"/>
      <c r="R518" s="297"/>
      <c r="S518" s="529"/>
    </row>
    <row r="519" spans="1:20" ht="116.25" customHeight="1" x14ac:dyDescent="0.35">
      <c r="A519" s="515"/>
      <c r="B519" s="520"/>
      <c r="C519" s="152" t="s">
        <v>35</v>
      </c>
      <c r="D519" s="148" t="s">
        <v>132</v>
      </c>
      <c r="E519" s="155" t="s">
        <v>25</v>
      </c>
      <c r="F519" s="155">
        <v>100</v>
      </c>
      <c r="G519" s="155">
        <v>100</v>
      </c>
      <c r="H519" s="158">
        <f t="shared" si="10"/>
        <v>100</v>
      </c>
      <c r="I519" s="155"/>
      <c r="J519" s="162"/>
      <c r="K519" s="159"/>
      <c r="L519" s="155"/>
      <c r="M519" s="163"/>
      <c r="N519" s="163"/>
      <c r="O519" s="158"/>
      <c r="P519" s="178"/>
      <c r="Q519" s="157"/>
      <c r="R519" s="297"/>
      <c r="S519" s="529"/>
    </row>
    <row r="520" spans="1:20" s="174" customFormat="1" ht="40.5" customHeight="1" x14ac:dyDescent="0.35">
      <c r="A520" s="515"/>
      <c r="B520" s="520"/>
      <c r="C520" s="167"/>
      <c r="D520" s="168" t="s">
        <v>6</v>
      </c>
      <c r="E520" s="167"/>
      <c r="F520" s="169"/>
      <c r="G520" s="169"/>
      <c r="H520" s="170"/>
      <c r="I520" s="170">
        <f>(H515+H516+H517+H518+H519)/5</f>
        <v>100</v>
      </c>
      <c r="J520" s="171"/>
      <c r="K520" s="168" t="s">
        <v>6</v>
      </c>
      <c r="L520" s="169"/>
      <c r="M520" s="172"/>
      <c r="N520" s="172"/>
      <c r="O520" s="170"/>
      <c r="P520" s="170">
        <f>O515</f>
        <v>100.53333333333335</v>
      </c>
      <c r="Q520" s="170">
        <f>(I520+P520)/2</f>
        <v>100.26666666666668</v>
      </c>
      <c r="R520" s="290" t="s">
        <v>31</v>
      </c>
      <c r="S520" s="529"/>
      <c r="T520" s="146"/>
    </row>
    <row r="521" spans="1:20" ht="60.75" customHeight="1" x14ac:dyDescent="0.35">
      <c r="A521" s="515"/>
      <c r="B521" s="520"/>
      <c r="C521" s="342" t="s">
        <v>13</v>
      </c>
      <c r="D521" s="150" t="s">
        <v>133</v>
      </c>
      <c r="E521" s="155"/>
      <c r="F521" s="155"/>
      <c r="G521" s="155"/>
      <c r="H521" s="153"/>
      <c r="I521" s="153"/>
      <c r="J521" s="342" t="s">
        <v>13</v>
      </c>
      <c r="K521" s="150" t="s">
        <v>133</v>
      </c>
      <c r="L521" s="155"/>
      <c r="M521" s="163"/>
      <c r="N521" s="163"/>
      <c r="O521" s="153"/>
      <c r="P521" s="178"/>
      <c r="Q521" s="157"/>
      <c r="R521" s="298"/>
      <c r="S521" s="529"/>
    </row>
    <row r="522" spans="1:20" ht="67.5" customHeight="1" x14ac:dyDescent="0.35">
      <c r="A522" s="515"/>
      <c r="B522" s="520"/>
      <c r="C522" s="152" t="s">
        <v>14</v>
      </c>
      <c r="D522" s="148" t="s">
        <v>134</v>
      </c>
      <c r="E522" s="155" t="s">
        <v>25</v>
      </c>
      <c r="F522" s="155">
        <v>100</v>
      </c>
      <c r="G522" s="155">
        <v>100</v>
      </c>
      <c r="H522" s="158">
        <f t="shared" si="10"/>
        <v>100</v>
      </c>
      <c r="I522" s="155"/>
      <c r="J522" s="162" t="s">
        <v>14</v>
      </c>
      <c r="K522" s="159" t="s">
        <v>90</v>
      </c>
      <c r="L522" s="155" t="s">
        <v>38</v>
      </c>
      <c r="M522" s="155">
        <v>392</v>
      </c>
      <c r="N522" s="155">
        <v>391</v>
      </c>
      <c r="O522" s="158">
        <f>IF(N522/M522*100&gt;110,110,N522/M522*100)</f>
        <v>99.744897959183675</v>
      </c>
      <c r="P522" s="152"/>
      <c r="Q522" s="157"/>
      <c r="R522" s="297"/>
      <c r="S522" s="529"/>
    </row>
    <row r="523" spans="1:20" ht="42.75" customHeight="1" x14ac:dyDescent="0.35">
      <c r="A523" s="515"/>
      <c r="B523" s="520"/>
      <c r="C523" s="152" t="s">
        <v>15</v>
      </c>
      <c r="D523" s="148" t="s">
        <v>135</v>
      </c>
      <c r="E523" s="155" t="s">
        <v>25</v>
      </c>
      <c r="F523" s="155">
        <v>100</v>
      </c>
      <c r="G523" s="155">
        <v>100</v>
      </c>
      <c r="H523" s="158">
        <f t="shared" si="10"/>
        <v>100</v>
      </c>
      <c r="I523" s="155"/>
      <c r="J523" s="162"/>
      <c r="K523" s="159"/>
      <c r="L523" s="155"/>
      <c r="M523" s="163"/>
      <c r="N523" s="163"/>
      <c r="O523" s="158"/>
      <c r="P523" s="178"/>
      <c r="Q523" s="157"/>
      <c r="R523" s="297"/>
      <c r="S523" s="529"/>
    </row>
    <row r="524" spans="1:20" ht="51" customHeight="1" x14ac:dyDescent="0.35">
      <c r="A524" s="515"/>
      <c r="B524" s="520"/>
      <c r="C524" s="152" t="s">
        <v>39</v>
      </c>
      <c r="D524" s="148" t="s">
        <v>566</v>
      </c>
      <c r="E524" s="155" t="s">
        <v>25</v>
      </c>
      <c r="F524" s="155">
        <v>100</v>
      </c>
      <c r="G524" s="155">
        <v>100</v>
      </c>
      <c r="H524" s="158">
        <f t="shared" si="10"/>
        <v>100</v>
      </c>
      <c r="I524" s="155"/>
      <c r="J524" s="162"/>
      <c r="K524" s="159"/>
      <c r="L524" s="155"/>
      <c r="M524" s="163"/>
      <c r="N524" s="163"/>
      <c r="O524" s="158"/>
      <c r="P524" s="178"/>
      <c r="Q524" s="157"/>
      <c r="R524" s="297"/>
      <c r="S524" s="529"/>
    </row>
    <row r="525" spans="1:20" ht="77.25" customHeight="1" x14ac:dyDescent="0.35">
      <c r="A525" s="515"/>
      <c r="B525" s="520"/>
      <c r="C525" s="152" t="s">
        <v>45</v>
      </c>
      <c r="D525" s="148" t="s">
        <v>89</v>
      </c>
      <c r="E525" s="155" t="s">
        <v>25</v>
      </c>
      <c r="F525" s="155">
        <v>90</v>
      </c>
      <c r="G525" s="155">
        <v>90</v>
      </c>
      <c r="H525" s="158">
        <f t="shared" si="10"/>
        <v>100</v>
      </c>
      <c r="I525" s="155"/>
      <c r="J525" s="162"/>
      <c r="K525" s="159"/>
      <c r="L525" s="155"/>
      <c r="M525" s="163"/>
      <c r="N525" s="163"/>
      <c r="O525" s="158"/>
      <c r="P525" s="178"/>
      <c r="Q525" s="157"/>
      <c r="R525" s="297"/>
      <c r="S525" s="529"/>
    </row>
    <row r="526" spans="1:20" ht="121.5" customHeight="1" x14ac:dyDescent="0.35">
      <c r="A526" s="515"/>
      <c r="B526" s="520"/>
      <c r="C526" s="152" t="s">
        <v>66</v>
      </c>
      <c r="D526" s="148" t="s">
        <v>132</v>
      </c>
      <c r="E526" s="155" t="s">
        <v>25</v>
      </c>
      <c r="F526" s="155">
        <v>100</v>
      </c>
      <c r="G526" s="155">
        <v>100</v>
      </c>
      <c r="H526" s="158">
        <f t="shared" si="10"/>
        <v>100</v>
      </c>
      <c r="I526" s="155"/>
      <c r="J526" s="162"/>
      <c r="K526" s="159"/>
      <c r="L526" s="155"/>
      <c r="M526" s="163"/>
      <c r="N526" s="163"/>
      <c r="O526" s="158"/>
      <c r="P526" s="178"/>
      <c r="Q526" s="157"/>
      <c r="R526" s="297"/>
      <c r="S526" s="529"/>
    </row>
    <row r="527" spans="1:20" s="174" customFormat="1" ht="40.5" customHeight="1" x14ac:dyDescent="0.35">
      <c r="A527" s="515"/>
      <c r="B527" s="520"/>
      <c r="C527" s="167"/>
      <c r="D527" s="168" t="s">
        <v>6</v>
      </c>
      <c r="E527" s="167"/>
      <c r="F527" s="169"/>
      <c r="G527" s="169"/>
      <c r="H527" s="170"/>
      <c r="I527" s="170">
        <f>(H522+H523+H524+H525+H526)/5</f>
        <v>100</v>
      </c>
      <c r="J527" s="171"/>
      <c r="K527" s="168" t="s">
        <v>6</v>
      </c>
      <c r="L527" s="169"/>
      <c r="M527" s="172"/>
      <c r="N527" s="172"/>
      <c r="O527" s="170"/>
      <c r="P527" s="170">
        <f>O522</f>
        <v>99.744897959183675</v>
      </c>
      <c r="Q527" s="170">
        <f>(I527+P527)/2</f>
        <v>99.872448979591837</v>
      </c>
      <c r="R527" s="290" t="s">
        <v>424</v>
      </c>
      <c r="S527" s="529"/>
      <c r="T527" s="146"/>
    </row>
    <row r="528" spans="1:20" ht="81" customHeight="1" x14ac:dyDescent="0.35">
      <c r="A528" s="515"/>
      <c r="B528" s="520"/>
      <c r="C528" s="342" t="s">
        <v>28</v>
      </c>
      <c r="D528" s="150" t="s">
        <v>136</v>
      </c>
      <c r="E528" s="155"/>
      <c r="F528" s="155"/>
      <c r="G528" s="155"/>
      <c r="H528" s="153"/>
      <c r="I528" s="153"/>
      <c r="J528" s="342" t="s">
        <v>28</v>
      </c>
      <c r="K528" s="150" t="str">
        <f>D528</f>
        <v>Реализация основных общеобразовательных программ среднего общего образования</v>
      </c>
      <c r="L528" s="155"/>
      <c r="M528" s="163"/>
      <c r="N528" s="163"/>
      <c r="O528" s="153"/>
      <c r="P528" s="178"/>
      <c r="Q528" s="157"/>
      <c r="R528" s="298"/>
      <c r="S528" s="529"/>
    </row>
    <row r="529" spans="1:20" ht="77.25" customHeight="1" x14ac:dyDescent="0.35">
      <c r="A529" s="515"/>
      <c r="B529" s="520"/>
      <c r="C529" s="152" t="s">
        <v>29</v>
      </c>
      <c r="D529" s="148" t="s">
        <v>137</v>
      </c>
      <c r="E529" s="155" t="s">
        <v>25</v>
      </c>
      <c r="F529" s="155">
        <v>100</v>
      </c>
      <c r="G529" s="155">
        <v>100</v>
      </c>
      <c r="H529" s="158">
        <f t="shared" si="10"/>
        <v>100</v>
      </c>
      <c r="I529" s="155"/>
      <c r="J529" s="162" t="s">
        <v>29</v>
      </c>
      <c r="K529" s="159" t="s">
        <v>90</v>
      </c>
      <c r="L529" s="155" t="s">
        <v>38</v>
      </c>
      <c r="M529" s="155">
        <v>62</v>
      </c>
      <c r="N529" s="155">
        <v>64</v>
      </c>
      <c r="O529" s="158">
        <f>IF(N529/M529*100&gt;110,110,N529/M529*100)</f>
        <v>103.2258064516129</v>
      </c>
      <c r="P529" s="152"/>
      <c r="Q529" s="157"/>
      <c r="R529" s="297"/>
      <c r="S529" s="529"/>
    </row>
    <row r="530" spans="1:20" ht="50.25" customHeight="1" x14ac:dyDescent="0.35">
      <c r="A530" s="515"/>
      <c r="B530" s="520"/>
      <c r="C530" s="152" t="s">
        <v>30</v>
      </c>
      <c r="D530" s="148" t="s">
        <v>138</v>
      </c>
      <c r="E530" s="155" t="s">
        <v>25</v>
      </c>
      <c r="F530" s="155">
        <v>100</v>
      </c>
      <c r="G530" s="155">
        <v>100</v>
      </c>
      <c r="H530" s="158">
        <f t="shared" si="10"/>
        <v>100</v>
      </c>
      <c r="I530" s="155"/>
      <c r="J530" s="162"/>
      <c r="K530" s="159"/>
      <c r="L530" s="155"/>
      <c r="M530" s="163"/>
      <c r="N530" s="163"/>
      <c r="O530" s="158"/>
      <c r="P530" s="178"/>
      <c r="Q530" s="157"/>
      <c r="R530" s="297"/>
      <c r="S530" s="529"/>
    </row>
    <row r="531" spans="1:20" ht="54.75" customHeight="1" x14ac:dyDescent="0.35">
      <c r="A531" s="515"/>
      <c r="B531" s="520"/>
      <c r="C531" s="152" t="s">
        <v>52</v>
      </c>
      <c r="D531" s="148" t="s">
        <v>566</v>
      </c>
      <c r="E531" s="155" t="s">
        <v>25</v>
      </c>
      <c r="F531" s="155">
        <v>100</v>
      </c>
      <c r="G531" s="155">
        <v>100</v>
      </c>
      <c r="H531" s="158">
        <f t="shared" si="10"/>
        <v>100</v>
      </c>
      <c r="I531" s="155"/>
      <c r="J531" s="162"/>
      <c r="K531" s="159"/>
      <c r="L531" s="155"/>
      <c r="M531" s="163"/>
      <c r="N531" s="163"/>
      <c r="O531" s="158"/>
      <c r="P531" s="178"/>
      <c r="Q531" s="157"/>
      <c r="R531" s="297"/>
      <c r="S531" s="529"/>
    </row>
    <row r="532" spans="1:20" ht="69" customHeight="1" x14ac:dyDescent="0.35">
      <c r="A532" s="515"/>
      <c r="B532" s="520"/>
      <c r="C532" s="152" t="s">
        <v>53</v>
      </c>
      <c r="D532" s="148" t="s">
        <v>89</v>
      </c>
      <c r="E532" s="155" t="s">
        <v>25</v>
      </c>
      <c r="F532" s="155">
        <v>90</v>
      </c>
      <c r="G532" s="155">
        <v>90</v>
      </c>
      <c r="H532" s="158">
        <f t="shared" si="10"/>
        <v>100</v>
      </c>
      <c r="I532" s="155"/>
      <c r="J532" s="162"/>
      <c r="K532" s="159"/>
      <c r="L532" s="155"/>
      <c r="M532" s="163"/>
      <c r="N532" s="163"/>
      <c r="O532" s="158"/>
      <c r="P532" s="178"/>
      <c r="Q532" s="157"/>
      <c r="R532" s="297"/>
      <c r="S532" s="529"/>
    </row>
    <row r="533" spans="1:20" ht="111.75" customHeight="1" x14ac:dyDescent="0.35">
      <c r="A533" s="515"/>
      <c r="B533" s="520"/>
      <c r="C533" s="152" t="s">
        <v>139</v>
      </c>
      <c r="D533" s="148" t="s">
        <v>132</v>
      </c>
      <c r="E533" s="155" t="s">
        <v>25</v>
      </c>
      <c r="F533" s="155">
        <v>100</v>
      </c>
      <c r="G533" s="155">
        <v>100</v>
      </c>
      <c r="H533" s="158">
        <f t="shared" si="10"/>
        <v>100</v>
      </c>
      <c r="I533" s="155"/>
      <c r="J533" s="162"/>
      <c r="K533" s="159"/>
      <c r="L533" s="155"/>
      <c r="M533" s="163"/>
      <c r="N533" s="163"/>
      <c r="O533" s="158"/>
      <c r="P533" s="178"/>
      <c r="Q533" s="157"/>
      <c r="R533" s="297"/>
      <c r="S533" s="529"/>
    </row>
    <row r="534" spans="1:20" s="174" customFormat="1" ht="40.5" customHeight="1" x14ac:dyDescent="0.35">
      <c r="A534" s="515"/>
      <c r="B534" s="520"/>
      <c r="C534" s="167"/>
      <c r="D534" s="168" t="s">
        <v>6</v>
      </c>
      <c r="E534" s="167"/>
      <c r="F534" s="169"/>
      <c r="G534" s="169"/>
      <c r="H534" s="170"/>
      <c r="I534" s="170">
        <f>(H529+H530+H531+H532+H533)/5</f>
        <v>100</v>
      </c>
      <c r="J534" s="171"/>
      <c r="K534" s="168" t="s">
        <v>6</v>
      </c>
      <c r="L534" s="169"/>
      <c r="M534" s="172"/>
      <c r="N534" s="172"/>
      <c r="O534" s="170"/>
      <c r="P534" s="170">
        <f>O529</f>
        <v>103.2258064516129</v>
      </c>
      <c r="Q534" s="170">
        <f>(I534+P534)/2</f>
        <v>101.61290322580645</v>
      </c>
      <c r="R534" s="290" t="s">
        <v>31</v>
      </c>
      <c r="S534" s="529"/>
      <c r="T534" s="146"/>
    </row>
    <row r="535" spans="1:20" ht="45" customHeight="1" x14ac:dyDescent="0.35">
      <c r="A535" s="515"/>
      <c r="B535" s="520"/>
      <c r="C535" s="342" t="s">
        <v>42</v>
      </c>
      <c r="D535" s="150" t="s">
        <v>91</v>
      </c>
      <c r="E535" s="155"/>
      <c r="F535" s="155"/>
      <c r="G535" s="155"/>
      <c r="H535" s="153"/>
      <c r="I535" s="153"/>
      <c r="J535" s="342" t="s">
        <v>42</v>
      </c>
      <c r="K535" s="150" t="s">
        <v>91</v>
      </c>
      <c r="L535" s="155"/>
      <c r="M535" s="163"/>
      <c r="N535" s="163"/>
      <c r="O535" s="153"/>
      <c r="P535" s="178"/>
      <c r="Q535" s="157"/>
      <c r="R535" s="298"/>
      <c r="S535" s="529"/>
    </row>
    <row r="536" spans="1:20" ht="43.5" customHeight="1" x14ac:dyDescent="0.35">
      <c r="A536" s="515"/>
      <c r="B536" s="520"/>
      <c r="C536" s="152" t="s">
        <v>43</v>
      </c>
      <c r="D536" s="148" t="s">
        <v>140</v>
      </c>
      <c r="E536" s="155" t="s">
        <v>25</v>
      </c>
      <c r="F536" s="155">
        <v>100</v>
      </c>
      <c r="G536" s="155">
        <v>100</v>
      </c>
      <c r="H536" s="158">
        <f t="shared" si="10"/>
        <v>100</v>
      </c>
      <c r="I536" s="155"/>
      <c r="J536" s="162" t="s">
        <v>43</v>
      </c>
      <c r="K536" s="159" t="s">
        <v>90</v>
      </c>
      <c r="L536" s="155" t="s">
        <v>38</v>
      </c>
      <c r="M536" s="155">
        <v>159</v>
      </c>
      <c r="N536" s="155">
        <v>156</v>
      </c>
      <c r="O536" s="158">
        <f>IF(N536/M536*100&gt;110,110,N536/M536*100)</f>
        <v>98.113207547169807</v>
      </c>
      <c r="P536" s="178"/>
      <c r="Q536" s="157"/>
      <c r="R536" s="180"/>
      <c r="S536" s="529"/>
    </row>
    <row r="537" spans="1:20" ht="79.5" customHeight="1" x14ac:dyDescent="0.35">
      <c r="A537" s="515"/>
      <c r="B537" s="520"/>
      <c r="C537" s="152" t="s">
        <v>141</v>
      </c>
      <c r="D537" s="148" t="s">
        <v>142</v>
      </c>
      <c r="E537" s="155" t="s">
        <v>25</v>
      </c>
      <c r="F537" s="155">
        <v>90</v>
      </c>
      <c r="G537" s="155">
        <v>90</v>
      </c>
      <c r="H537" s="158">
        <f t="shared" si="10"/>
        <v>100</v>
      </c>
      <c r="I537" s="155"/>
      <c r="J537" s="162"/>
      <c r="K537" s="159"/>
      <c r="L537" s="155"/>
      <c r="M537" s="163"/>
      <c r="N537" s="163"/>
      <c r="O537" s="158"/>
      <c r="P537" s="178"/>
      <c r="Q537" s="157"/>
      <c r="R537" s="297"/>
      <c r="S537" s="529"/>
    </row>
    <row r="538" spans="1:20" s="174" customFormat="1" ht="40.5" customHeight="1" x14ac:dyDescent="0.35">
      <c r="A538" s="515"/>
      <c r="B538" s="520"/>
      <c r="C538" s="167"/>
      <c r="D538" s="168" t="s">
        <v>6</v>
      </c>
      <c r="E538" s="167"/>
      <c r="F538" s="169"/>
      <c r="G538" s="169"/>
      <c r="H538" s="170"/>
      <c r="I538" s="170">
        <f>(H536+H537)/2</f>
        <v>100</v>
      </c>
      <c r="J538" s="171"/>
      <c r="K538" s="168" t="s">
        <v>6</v>
      </c>
      <c r="L538" s="169"/>
      <c r="M538" s="172"/>
      <c r="N538" s="172"/>
      <c r="O538" s="170"/>
      <c r="P538" s="170">
        <f>O536</f>
        <v>98.113207547169807</v>
      </c>
      <c r="Q538" s="170">
        <f>(I538+P538)/2</f>
        <v>99.056603773584897</v>
      </c>
      <c r="R538" s="290" t="s">
        <v>424</v>
      </c>
      <c r="S538" s="529"/>
      <c r="T538" s="146"/>
    </row>
    <row r="539" spans="1:20" ht="49.5" customHeight="1" x14ac:dyDescent="0.35">
      <c r="A539" s="515"/>
      <c r="B539" s="520"/>
      <c r="C539" s="342" t="s">
        <v>168</v>
      </c>
      <c r="D539" s="150" t="s">
        <v>217</v>
      </c>
      <c r="E539" s="155"/>
      <c r="F539" s="155"/>
      <c r="G539" s="155"/>
      <c r="H539" s="153"/>
      <c r="I539" s="153"/>
      <c r="J539" s="342" t="s">
        <v>168</v>
      </c>
      <c r="K539" s="150" t="str">
        <f>D539</f>
        <v>Реализация дополнительных общеразвивающих программ</v>
      </c>
      <c r="L539" s="155"/>
      <c r="M539" s="163"/>
      <c r="N539" s="163"/>
      <c r="O539" s="153"/>
      <c r="P539" s="178"/>
      <c r="Q539" s="153"/>
      <c r="R539" s="298"/>
      <c r="S539" s="529"/>
    </row>
    <row r="540" spans="1:20" ht="74.25" customHeight="1" x14ac:dyDescent="0.35">
      <c r="A540" s="515"/>
      <c r="B540" s="520"/>
      <c r="C540" s="152" t="s">
        <v>169</v>
      </c>
      <c r="D540" s="148" t="s">
        <v>142</v>
      </c>
      <c r="E540" s="155" t="s">
        <v>25</v>
      </c>
      <c r="F540" s="155">
        <v>90</v>
      </c>
      <c r="G540" s="155">
        <v>90</v>
      </c>
      <c r="H540" s="158">
        <f t="shared" si="10"/>
        <v>100</v>
      </c>
      <c r="I540" s="155"/>
      <c r="J540" s="162" t="s">
        <v>169</v>
      </c>
      <c r="K540" s="159" t="s">
        <v>567</v>
      </c>
      <c r="L540" s="155" t="s">
        <v>371</v>
      </c>
      <c r="M540" s="155">
        <v>64883</v>
      </c>
      <c r="N540" s="155">
        <v>64883</v>
      </c>
      <c r="O540" s="158">
        <f>IF(N540/M540*100&gt;110,110,N540/M540*100)</f>
        <v>100</v>
      </c>
      <c r="P540" s="178"/>
      <c r="Q540" s="157"/>
      <c r="R540" s="297"/>
      <c r="S540" s="529"/>
    </row>
    <row r="541" spans="1:20" s="174" customFormat="1" ht="39" customHeight="1" x14ac:dyDescent="0.35">
      <c r="A541" s="517"/>
      <c r="B541" s="521"/>
      <c r="C541" s="167"/>
      <c r="D541" s="168" t="s">
        <v>6</v>
      </c>
      <c r="E541" s="167"/>
      <c r="F541" s="169"/>
      <c r="G541" s="169"/>
      <c r="H541" s="170"/>
      <c r="I541" s="170">
        <f>H540</f>
        <v>100</v>
      </c>
      <c r="J541" s="171"/>
      <c r="K541" s="168" t="s">
        <v>6</v>
      </c>
      <c r="L541" s="169"/>
      <c r="M541" s="172"/>
      <c r="N541" s="172"/>
      <c r="O541" s="170"/>
      <c r="P541" s="170">
        <f>O540</f>
        <v>100</v>
      </c>
      <c r="Q541" s="170">
        <f>(I541+P541)/2</f>
        <v>100</v>
      </c>
      <c r="R541" s="290" t="s">
        <v>31</v>
      </c>
      <c r="S541" s="529"/>
      <c r="T541" s="146"/>
    </row>
    <row r="542" spans="1:20" ht="66.75" customHeight="1" x14ac:dyDescent="0.35">
      <c r="A542" s="513">
        <v>43</v>
      </c>
      <c r="B542" s="519" t="s">
        <v>147</v>
      </c>
      <c r="C542" s="342" t="s">
        <v>12</v>
      </c>
      <c r="D542" s="150" t="s">
        <v>129</v>
      </c>
      <c r="E542" s="154"/>
      <c r="F542" s="154"/>
      <c r="G542" s="154"/>
      <c r="H542" s="153"/>
      <c r="I542" s="153"/>
      <c r="J542" s="154" t="s">
        <v>12</v>
      </c>
      <c r="K542" s="150" t="s">
        <v>129</v>
      </c>
      <c r="L542" s="155"/>
      <c r="M542" s="155"/>
      <c r="N542" s="155"/>
      <c r="O542" s="153"/>
      <c r="P542" s="178"/>
      <c r="Q542" s="157"/>
      <c r="R542" s="298"/>
      <c r="S542" s="529" t="s">
        <v>424</v>
      </c>
    </row>
    <row r="543" spans="1:20" ht="66.75" customHeight="1" x14ac:dyDescent="0.35">
      <c r="A543" s="515"/>
      <c r="B543" s="520"/>
      <c r="C543" s="152" t="s">
        <v>7</v>
      </c>
      <c r="D543" s="148" t="s">
        <v>130</v>
      </c>
      <c r="E543" s="155" t="s">
        <v>25</v>
      </c>
      <c r="F543" s="155">
        <v>100</v>
      </c>
      <c r="G543" s="155">
        <v>100</v>
      </c>
      <c r="H543" s="158">
        <f>(G543/F543)*100</f>
        <v>100</v>
      </c>
      <c r="I543" s="155"/>
      <c r="J543" s="155" t="s">
        <v>7</v>
      </c>
      <c r="K543" s="159" t="s">
        <v>90</v>
      </c>
      <c r="L543" s="155" t="s">
        <v>38</v>
      </c>
      <c r="M543" s="155">
        <v>213</v>
      </c>
      <c r="N543" s="155">
        <v>213</v>
      </c>
      <c r="O543" s="158">
        <f>IF(N543/M543*100&gt;110,110,N543/M543*100)</f>
        <v>100</v>
      </c>
      <c r="P543" s="178"/>
      <c r="Q543" s="157"/>
      <c r="R543" s="297"/>
      <c r="S543" s="529"/>
    </row>
    <row r="544" spans="1:20" ht="39.75" customHeight="1" x14ac:dyDescent="0.35">
      <c r="A544" s="515"/>
      <c r="B544" s="520"/>
      <c r="C544" s="152" t="s">
        <v>8</v>
      </c>
      <c r="D544" s="148" t="s">
        <v>131</v>
      </c>
      <c r="E544" s="155" t="s">
        <v>25</v>
      </c>
      <c r="F544" s="155">
        <v>100</v>
      </c>
      <c r="G544" s="155">
        <v>100</v>
      </c>
      <c r="H544" s="158">
        <f>(G544/F544)*100</f>
        <v>100</v>
      </c>
      <c r="I544" s="155"/>
      <c r="J544" s="155"/>
      <c r="K544" s="179"/>
      <c r="L544" s="155"/>
      <c r="M544" s="161"/>
      <c r="N544" s="161"/>
      <c r="O544" s="158"/>
      <c r="P544" s="178"/>
      <c r="Q544" s="157"/>
      <c r="R544" s="297"/>
      <c r="S544" s="529"/>
    </row>
    <row r="545" spans="1:20" ht="47.25" customHeight="1" x14ac:dyDescent="0.35">
      <c r="A545" s="515"/>
      <c r="B545" s="520"/>
      <c r="C545" s="152" t="s">
        <v>9</v>
      </c>
      <c r="D545" s="148" t="s">
        <v>566</v>
      </c>
      <c r="E545" s="155" t="s">
        <v>25</v>
      </c>
      <c r="F545" s="155">
        <v>100</v>
      </c>
      <c r="G545" s="155">
        <v>100</v>
      </c>
      <c r="H545" s="158">
        <f>(G545/F545)*100</f>
        <v>100</v>
      </c>
      <c r="I545" s="155"/>
      <c r="J545" s="162"/>
      <c r="K545" s="159"/>
      <c r="L545" s="155"/>
      <c r="M545" s="163"/>
      <c r="N545" s="163"/>
      <c r="O545" s="158"/>
      <c r="P545" s="178"/>
      <c r="Q545" s="157"/>
      <c r="R545" s="297"/>
      <c r="S545" s="529"/>
    </row>
    <row r="546" spans="1:20" ht="64.5" customHeight="1" x14ac:dyDescent="0.35">
      <c r="A546" s="515"/>
      <c r="B546" s="520"/>
      <c r="C546" s="152" t="s">
        <v>10</v>
      </c>
      <c r="D546" s="148" t="s">
        <v>89</v>
      </c>
      <c r="E546" s="155" t="s">
        <v>25</v>
      </c>
      <c r="F546" s="155">
        <v>90</v>
      </c>
      <c r="G546" s="155">
        <v>100</v>
      </c>
      <c r="H546" s="158">
        <v>100</v>
      </c>
      <c r="I546" s="155"/>
      <c r="J546" s="162"/>
      <c r="K546" s="159"/>
      <c r="L546" s="155"/>
      <c r="M546" s="163"/>
      <c r="N546" s="163"/>
      <c r="O546" s="158"/>
      <c r="P546" s="178"/>
      <c r="Q546" s="157"/>
      <c r="R546" s="297"/>
      <c r="S546" s="529"/>
    </row>
    <row r="547" spans="1:20" ht="119.25" customHeight="1" x14ac:dyDescent="0.35">
      <c r="A547" s="515"/>
      <c r="B547" s="520"/>
      <c r="C547" s="152" t="s">
        <v>35</v>
      </c>
      <c r="D547" s="148" t="s">
        <v>132</v>
      </c>
      <c r="E547" s="155" t="s">
        <v>25</v>
      </c>
      <c r="F547" s="155">
        <v>100</v>
      </c>
      <c r="G547" s="155">
        <v>100</v>
      </c>
      <c r="H547" s="158">
        <f>(G547/F547)*100</f>
        <v>100</v>
      </c>
      <c r="I547" s="155"/>
      <c r="J547" s="162"/>
      <c r="K547" s="159"/>
      <c r="L547" s="155"/>
      <c r="M547" s="163"/>
      <c r="N547" s="163"/>
      <c r="O547" s="158"/>
      <c r="P547" s="178"/>
      <c r="Q547" s="157"/>
      <c r="R547" s="297"/>
      <c r="S547" s="529"/>
    </row>
    <row r="548" spans="1:20" s="174" customFormat="1" ht="40.5" customHeight="1" x14ac:dyDescent="0.35">
      <c r="A548" s="515"/>
      <c r="B548" s="520"/>
      <c r="C548" s="167"/>
      <c r="D548" s="168" t="s">
        <v>6</v>
      </c>
      <c r="E548" s="167"/>
      <c r="F548" s="169"/>
      <c r="G548" s="169"/>
      <c r="H548" s="170"/>
      <c r="I548" s="170">
        <f>(H543+H544+H545+H546+H547)/5</f>
        <v>100</v>
      </c>
      <c r="J548" s="171"/>
      <c r="K548" s="168" t="s">
        <v>6</v>
      </c>
      <c r="L548" s="169"/>
      <c r="M548" s="172"/>
      <c r="N548" s="172"/>
      <c r="O548" s="170"/>
      <c r="P548" s="170">
        <f>O543</f>
        <v>100</v>
      </c>
      <c r="Q548" s="170">
        <f>(I548+P548)/2</f>
        <v>100</v>
      </c>
      <c r="R548" s="290" t="s">
        <v>31</v>
      </c>
      <c r="S548" s="529"/>
      <c r="T548" s="146"/>
    </row>
    <row r="549" spans="1:20" ht="57.75" customHeight="1" x14ac:dyDescent="0.35">
      <c r="A549" s="515"/>
      <c r="B549" s="520"/>
      <c r="C549" s="342" t="s">
        <v>13</v>
      </c>
      <c r="D549" s="150" t="s">
        <v>133</v>
      </c>
      <c r="E549" s="155"/>
      <c r="F549" s="155"/>
      <c r="G549" s="155"/>
      <c r="H549" s="153"/>
      <c r="I549" s="153"/>
      <c r="J549" s="342" t="s">
        <v>13</v>
      </c>
      <c r="K549" s="150" t="s">
        <v>133</v>
      </c>
      <c r="L549" s="155"/>
      <c r="M549" s="163"/>
      <c r="N549" s="163"/>
      <c r="O549" s="153"/>
      <c r="P549" s="178"/>
      <c r="Q549" s="157"/>
      <c r="R549" s="298"/>
      <c r="S549" s="529"/>
    </row>
    <row r="550" spans="1:20" ht="63.75" customHeight="1" x14ac:dyDescent="0.35">
      <c r="A550" s="515"/>
      <c r="B550" s="520"/>
      <c r="C550" s="152" t="s">
        <v>14</v>
      </c>
      <c r="D550" s="148" t="s">
        <v>134</v>
      </c>
      <c r="E550" s="155" t="s">
        <v>25</v>
      </c>
      <c r="F550" s="155">
        <v>100</v>
      </c>
      <c r="G550" s="155">
        <v>100</v>
      </c>
      <c r="H550" s="158">
        <f>(G550/F550)*100</f>
        <v>100</v>
      </c>
      <c r="I550" s="155"/>
      <c r="J550" s="162" t="s">
        <v>14</v>
      </c>
      <c r="K550" s="159" t="s">
        <v>90</v>
      </c>
      <c r="L550" s="155" t="s">
        <v>38</v>
      </c>
      <c r="M550" s="155">
        <v>245</v>
      </c>
      <c r="N550" s="155">
        <v>248</v>
      </c>
      <c r="O550" s="158">
        <f>IF(N550/M550*100&gt;110,110,N550/M550*100)</f>
        <v>101.22448979591836</v>
      </c>
      <c r="P550" s="152"/>
      <c r="Q550" s="157"/>
      <c r="R550" s="297"/>
      <c r="S550" s="529"/>
    </row>
    <row r="551" spans="1:20" ht="45.75" customHeight="1" x14ac:dyDescent="0.35">
      <c r="A551" s="515"/>
      <c r="B551" s="520"/>
      <c r="C551" s="152" t="s">
        <v>15</v>
      </c>
      <c r="D551" s="148" t="s">
        <v>135</v>
      </c>
      <c r="E551" s="155" t="s">
        <v>25</v>
      </c>
      <c r="F551" s="155">
        <v>100</v>
      </c>
      <c r="G551" s="155">
        <v>100</v>
      </c>
      <c r="H551" s="158">
        <f>(G551/F551)*100</f>
        <v>100</v>
      </c>
      <c r="I551" s="155"/>
      <c r="J551" s="162"/>
      <c r="K551" s="159"/>
      <c r="L551" s="155"/>
      <c r="M551" s="163"/>
      <c r="N551" s="163"/>
      <c r="O551" s="158"/>
      <c r="P551" s="178"/>
      <c r="Q551" s="157"/>
      <c r="R551" s="297"/>
      <c r="S551" s="529"/>
    </row>
    <row r="552" spans="1:20" ht="54" customHeight="1" x14ac:dyDescent="0.35">
      <c r="A552" s="515"/>
      <c r="B552" s="520"/>
      <c r="C552" s="152" t="s">
        <v>39</v>
      </c>
      <c r="D552" s="148" t="s">
        <v>566</v>
      </c>
      <c r="E552" s="155" t="s">
        <v>25</v>
      </c>
      <c r="F552" s="155">
        <v>100</v>
      </c>
      <c r="G552" s="155">
        <v>100</v>
      </c>
      <c r="H552" s="158">
        <f>(G552/F552)*100</f>
        <v>100</v>
      </c>
      <c r="I552" s="155"/>
      <c r="J552" s="162"/>
      <c r="K552" s="159"/>
      <c r="L552" s="155"/>
      <c r="M552" s="163"/>
      <c r="N552" s="163"/>
      <c r="O552" s="158"/>
      <c r="P552" s="178"/>
      <c r="Q552" s="157"/>
      <c r="R552" s="297"/>
      <c r="S552" s="529"/>
    </row>
    <row r="553" spans="1:20" ht="63.75" customHeight="1" x14ac:dyDescent="0.35">
      <c r="A553" s="515"/>
      <c r="B553" s="520"/>
      <c r="C553" s="152" t="s">
        <v>45</v>
      </c>
      <c r="D553" s="148" t="s">
        <v>89</v>
      </c>
      <c r="E553" s="155" t="s">
        <v>25</v>
      </c>
      <c r="F553" s="155">
        <v>90</v>
      </c>
      <c r="G553" s="155">
        <v>100</v>
      </c>
      <c r="H553" s="158">
        <v>100</v>
      </c>
      <c r="I553" s="155"/>
      <c r="J553" s="162"/>
      <c r="K553" s="159"/>
      <c r="L553" s="155"/>
      <c r="M553" s="163"/>
      <c r="N553" s="163"/>
      <c r="O553" s="158"/>
      <c r="P553" s="178"/>
      <c r="Q553" s="157"/>
      <c r="R553" s="297"/>
      <c r="S553" s="529"/>
    </row>
    <row r="554" spans="1:20" ht="102.75" customHeight="1" x14ac:dyDescent="0.35">
      <c r="A554" s="515"/>
      <c r="B554" s="520"/>
      <c r="C554" s="152" t="s">
        <v>66</v>
      </c>
      <c r="D554" s="148" t="s">
        <v>132</v>
      </c>
      <c r="E554" s="155" t="s">
        <v>25</v>
      </c>
      <c r="F554" s="155">
        <v>100</v>
      </c>
      <c r="G554" s="155">
        <v>100</v>
      </c>
      <c r="H554" s="158">
        <f>(G554/F554)*100</f>
        <v>100</v>
      </c>
      <c r="I554" s="155"/>
      <c r="J554" s="162"/>
      <c r="K554" s="159"/>
      <c r="L554" s="155"/>
      <c r="M554" s="163"/>
      <c r="N554" s="163"/>
      <c r="O554" s="158"/>
      <c r="P554" s="178"/>
      <c r="Q554" s="157"/>
      <c r="R554" s="297"/>
      <c r="S554" s="529"/>
    </row>
    <row r="555" spans="1:20" s="174" customFormat="1" ht="40.5" customHeight="1" x14ac:dyDescent="0.35">
      <c r="A555" s="515"/>
      <c r="B555" s="520"/>
      <c r="C555" s="167"/>
      <c r="D555" s="168" t="s">
        <v>6</v>
      </c>
      <c r="E555" s="167"/>
      <c r="F555" s="169"/>
      <c r="G555" s="169"/>
      <c r="H555" s="170"/>
      <c r="I555" s="170">
        <f>(H550+H551+H552+H553+H554)/5</f>
        <v>100</v>
      </c>
      <c r="J555" s="171"/>
      <c r="K555" s="168" t="s">
        <v>6</v>
      </c>
      <c r="L555" s="169"/>
      <c r="M555" s="172"/>
      <c r="N555" s="172"/>
      <c r="O555" s="170"/>
      <c r="P555" s="170">
        <f>O550</f>
        <v>101.22448979591836</v>
      </c>
      <c r="Q555" s="170">
        <f>(I555+P555)/2</f>
        <v>100.61224489795919</v>
      </c>
      <c r="R555" s="290" t="s">
        <v>31</v>
      </c>
      <c r="S555" s="529"/>
      <c r="T555" s="146"/>
    </row>
    <row r="556" spans="1:20" ht="55.5" customHeight="1" x14ac:dyDescent="0.35">
      <c r="A556" s="515"/>
      <c r="B556" s="520"/>
      <c r="C556" s="342" t="s">
        <v>28</v>
      </c>
      <c r="D556" s="150" t="s">
        <v>136</v>
      </c>
      <c r="E556" s="155"/>
      <c r="F556" s="155"/>
      <c r="G556" s="155"/>
      <c r="H556" s="153"/>
      <c r="I556" s="153"/>
      <c r="J556" s="342" t="s">
        <v>28</v>
      </c>
      <c r="K556" s="150" t="str">
        <f>D556</f>
        <v>Реализация основных общеобразовательных программ среднего общего образования</v>
      </c>
      <c r="L556" s="155"/>
      <c r="M556" s="163"/>
      <c r="N556" s="163"/>
      <c r="O556" s="153"/>
      <c r="P556" s="178"/>
      <c r="Q556" s="157"/>
      <c r="R556" s="298"/>
      <c r="S556" s="529"/>
    </row>
    <row r="557" spans="1:20" ht="68.25" customHeight="1" x14ac:dyDescent="0.35">
      <c r="A557" s="515"/>
      <c r="B557" s="520"/>
      <c r="C557" s="152" t="s">
        <v>29</v>
      </c>
      <c r="D557" s="148" t="s">
        <v>137</v>
      </c>
      <c r="E557" s="155" t="s">
        <v>25</v>
      </c>
      <c r="F557" s="155">
        <v>100</v>
      </c>
      <c r="G557" s="155">
        <v>100</v>
      </c>
      <c r="H557" s="158">
        <f>(G557/F557)*100</f>
        <v>100</v>
      </c>
      <c r="I557" s="155"/>
      <c r="J557" s="162" t="s">
        <v>29</v>
      </c>
      <c r="K557" s="159" t="s">
        <v>90</v>
      </c>
      <c r="L557" s="155" t="s">
        <v>38</v>
      </c>
      <c r="M557" s="155">
        <v>68</v>
      </c>
      <c r="N557" s="155">
        <v>67</v>
      </c>
      <c r="O557" s="158">
        <f>IF(N557/M557*100&gt;110,110,N557/M557*100)</f>
        <v>98.529411764705884</v>
      </c>
      <c r="P557" s="152"/>
      <c r="Q557" s="157"/>
      <c r="R557" s="297"/>
      <c r="S557" s="529"/>
    </row>
    <row r="558" spans="1:20" ht="49.5" customHeight="1" x14ac:dyDescent="0.35">
      <c r="A558" s="515"/>
      <c r="B558" s="520"/>
      <c r="C558" s="152" t="s">
        <v>30</v>
      </c>
      <c r="D558" s="148" t="s">
        <v>138</v>
      </c>
      <c r="E558" s="155" t="s">
        <v>25</v>
      </c>
      <c r="F558" s="155">
        <v>100</v>
      </c>
      <c r="G558" s="155">
        <v>100</v>
      </c>
      <c r="H558" s="158">
        <f>(G558/F558)*100</f>
        <v>100</v>
      </c>
      <c r="I558" s="155"/>
      <c r="J558" s="162"/>
      <c r="K558" s="159"/>
      <c r="L558" s="155"/>
      <c r="M558" s="163"/>
      <c r="N558" s="163"/>
      <c r="O558" s="158"/>
      <c r="P558" s="178"/>
      <c r="Q558" s="157"/>
      <c r="R558" s="297"/>
      <c r="S558" s="529"/>
    </row>
    <row r="559" spans="1:20" ht="66" customHeight="1" x14ac:dyDescent="0.35">
      <c r="A559" s="515"/>
      <c r="B559" s="520"/>
      <c r="C559" s="152" t="s">
        <v>52</v>
      </c>
      <c r="D559" s="148" t="s">
        <v>566</v>
      </c>
      <c r="E559" s="155" t="s">
        <v>25</v>
      </c>
      <c r="F559" s="155">
        <v>100</v>
      </c>
      <c r="G559" s="155">
        <v>100</v>
      </c>
      <c r="H559" s="158">
        <f>(G559/F559)*100</f>
        <v>100</v>
      </c>
      <c r="I559" s="155"/>
      <c r="J559" s="162"/>
      <c r="K559" s="159"/>
      <c r="L559" s="155"/>
      <c r="M559" s="163"/>
      <c r="N559" s="163"/>
      <c r="O559" s="158"/>
      <c r="P559" s="178"/>
      <c r="Q559" s="157"/>
      <c r="R559" s="297"/>
      <c r="S559" s="529"/>
    </row>
    <row r="560" spans="1:20" ht="60" customHeight="1" x14ac:dyDescent="0.35">
      <c r="A560" s="515"/>
      <c r="B560" s="520"/>
      <c r="C560" s="152" t="s">
        <v>53</v>
      </c>
      <c r="D560" s="148" t="s">
        <v>89</v>
      </c>
      <c r="E560" s="155" t="s">
        <v>25</v>
      </c>
      <c r="F560" s="155">
        <v>90</v>
      </c>
      <c r="G560" s="155">
        <v>100</v>
      </c>
      <c r="H560" s="158">
        <v>100</v>
      </c>
      <c r="I560" s="155"/>
      <c r="J560" s="162"/>
      <c r="K560" s="159"/>
      <c r="L560" s="155"/>
      <c r="M560" s="163"/>
      <c r="N560" s="163"/>
      <c r="O560" s="158"/>
      <c r="P560" s="178"/>
      <c r="Q560" s="157"/>
      <c r="R560" s="297"/>
      <c r="S560" s="529"/>
    </row>
    <row r="561" spans="1:20" ht="122.25" customHeight="1" x14ac:dyDescent="0.35">
      <c r="A561" s="515"/>
      <c r="B561" s="520"/>
      <c r="C561" s="152" t="s">
        <v>139</v>
      </c>
      <c r="D561" s="148" t="s">
        <v>132</v>
      </c>
      <c r="E561" s="155" t="s">
        <v>25</v>
      </c>
      <c r="F561" s="155">
        <v>100</v>
      </c>
      <c r="G561" s="155">
        <v>100</v>
      </c>
      <c r="H561" s="158">
        <f>(G561/F561)*100</f>
        <v>100</v>
      </c>
      <c r="I561" s="155"/>
      <c r="J561" s="162"/>
      <c r="K561" s="159"/>
      <c r="L561" s="155"/>
      <c r="M561" s="163"/>
      <c r="N561" s="163"/>
      <c r="O561" s="158"/>
      <c r="P561" s="178"/>
      <c r="Q561" s="157"/>
      <c r="R561" s="297"/>
      <c r="S561" s="529"/>
    </row>
    <row r="562" spans="1:20" s="174" customFormat="1" ht="40.5" customHeight="1" x14ac:dyDescent="0.35">
      <c r="A562" s="515"/>
      <c r="B562" s="520"/>
      <c r="C562" s="167"/>
      <c r="D562" s="168" t="s">
        <v>6</v>
      </c>
      <c r="E562" s="167"/>
      <c r="F562" s="169"/>
      <c r="G562" s="169"/>
      <c r="H562" s="170"/>
      <c r="I562" s="170">
        <f>(H557+H558+H559+H560+H561)/5</f>
        <v>100</v>
      </c>
      <c r="J562" s="171"/>
      <c r="K562" s="168" t="s">
        <v>6</v>
      </c>
      <c r="L562" s="169"/>
      <c r="M562" s="172"/>
      <c r="N562" s="172"/>
      <c r="O562" s="170"/>
      <c r="P562" s="170">
        <f>O557</f>
        <v>98.529411764705884</v>
      </c>
      <c r="Q562" s="170">
        <f>(I562+P562)/2</f>
        <v>99.264705882352942</v>
      </c>
      <c r="R562" s="290" t="s">
        <v>424</v>
      </c>
      <c r="S562" s="529"/>
      <c r="T562" s="146"/>
    </row>
    <row r="563" spans="1:20" ht="41.25" customHeight="1" x14ac:dyDescent="0.35">
      <c r="A563" s="515"/>
      <c r="B563" s="520"/>
      <c r="C563" s="342" t="s">
        <v>42</v>
      </c>
      <c r="D563" s="150" t="s">
        <v>91</v>
      </c>
      <c r="E563" s="155"/>
      <c r="F563" s="155"/>
      <c r="G563" s="155"/>
      <c r="H563" s="153"/>
      <c r="I563" s="153"/>
      <c r="J563" s="342" t="s">
        <v>42</v>
      </c>
      <c r="K563" s="150" t="s">
        <v>91</v>
      </c>
      <c r="L563" s="155"/>
      <c r="M563" s="163"/>
      <c r="N563" s="163"/>
      <c r="O563" s="153"/>
      <c r="P563" s="178"/>
      <c r="Q563" s="157"/>
      <c r="R563" s="298"/>
      <c r="S563" s="529"/>
    </row>
    <row r="564" spans="1:20" ht="57.75" customHeight="1" x14ac:dyDescent="0.35">
      <c r="A564" s="515"/>
      <c r="B564" s="520"/>
      <c r="C564" s="152" t="s">
        <v>43</v>
      </c>
      <c r="D564" s="148" t="s">
        <v>140</v>
      </c>
      <c r="E564" s="155" t="s">
        <v>25</v>
      </c>
      <c r="F564" s="155">
        <v>100</v>
      </c>
      <c r="G564" s="155">
        <v>100</v>
      </c>
      <c r="H564" s="158">
        <f>(G564/F564)*100</f>
        <v>100</v>
      </c>
      <c r="I564" s="155"/>
      <c r="J564" s="162" t="s">
        <v>43</v>
      </c>
      <c r="K564" s="159" t="s">
        <v>90</v>
      </c>
      <c r="L564" s="155" t="s">
        <v>38</v>
      </c>
      <c r="M564" s="155">
        <v>50</v>
      </c>
      <c r="N564" s="155">
        <v>50</v>
      </c>
      <c r="O564" s="158">
        <f>IF(N564/M564*100&gt;110,110,N564/M564*100)</f>
        <v>100</v>
      </c>
      <c r="P564" s="178"/>
      <c r="Q564" s="157"/>
      <c r="R564" s="297"/>
      <c r="S564" s="529"/>
    </row>
    <row r="565" spans="1:20" ht="84.75" customHeight="1" x14ac:dyDescent="0.35">
      <c r="A565" s="515"/>
      <c r="B565" s="520"/>
      <c r="C565" s="152" t="s">
        <v>141</v>
      </c>
      <c r="D565" s="148" t="s">
        <v>142</v>
      </c>
      <c r="E565" s="155" t="s">
        <v>25</v>
      </c>
      <c r="F565" s="155">
        <v>90</v>
      </c>
      <c r="G565" s="155">
        <v>90</v>
      </c>
      <c r="H565" s="158">
        <f>(G565/F565)*100</f>
        <v>100</v>
      </c>
      <c r="I565" s="155"/>
      <c r="J565" s="162"/>
      <c r="K565" s="159"/>
      <c r="L565" s="155"/>
      <c r="M565" s="163"/>
      <c r="N565" s="163"/>
      <c r="O565" s="158"/>
      <c r="P565" s="178"/>
      <c r="Q565" s="157"/>
      <c r="R565" s="297"/>
      <c r="S565" s="529"/>
    </row>
    <row r="566" spans="1:20" s="174" customFormat="1" ht="40.5" customHeight="1" x14ac:dyDescent="0.35">
      <c r="A566" s="515"/>
      <c r="B566" s="520"/>
      <c r="C566" s="167"/>
      <c r="D566" s="168" t="s">
        <v>6</v>
      </c>
      <c r="E566" s="167"/>
      <c r="F566" s="169"/>
      <c r="G566" s="169"/>
      <c r="H566" s="170"/>
      <c r="I566" s="170">
        <f>(H564+H565)/2</f>
        <v>100</v>
      </c>
      <c r="J566" s="171"/>
      <c r="K566" s="168" t="s">
        <v>6</v>
      </c>
      <c r="L566" s="169"/>
      <c r="M566" s="172"/>
      <c r="N566" s="172"/>
      <c r="O566" s="170"/>
      <c r="P566" s="170">
        <f>O564</f>
        <v>100</v>
      </c>
      <c r="Q566" s="170">
        <f>(I566+P566)/2</f>
        <v>100</v>
      </c>
      <c r="R566" s="290" t="s">
        <v>31</v>
      </c>
      <c r="S566" s="529"/>
      <c r="T566" s="146"/>
    </row>
    <row r="567" spans="1:20" ht="49.5" customHeight="1" x14ac:dyDescent="0.35">
      <c r="A567" s="515"/>
      <c r="B567" s="520"/>
      <c r="C567" s="342" t="s">
        <v>168</v>
      </c>
      <c r="D567" s="150" t="s">
        <v>217</v>
      </c>
      <c r="E567" s="155"/>
      <c r="F567" s="155"/>
      <c r="G567" s="155"/>
      <c r="H567" s="153"/>
      <c r="I567" s="153"/>
      <c r="J567" s="342" t="s">
        <v>168</v>
      </c>
      <c r="K567" s="150" t="str">
        <f>D567</f>
        <v>Реализация дополнительных общеразвивающих программ</v>
      </c>
      <c r="L567" s="155"/>
      <c r="M567" s="163"/>
      <c r="N567" s="163"/>
      <c r="O567" s="153"/>
      <c r="P567" s="178"/>
      <c r="Q567" s="153"/>
      <c r="R567" s="296"/>
      <c r="S567" s="529"/>
    </row>
    <row r="568" spans="1:20" ht="49.5" customHeight="1" x14ac:dyDescent="0.35">
      <c r="A568" s="515"/>
      <c r="B568" s="520"/>
      <c r="C568" s="152" t="s">
        <v>169</v>
      </c>
      <c r="D568" s="148" t="s">
        <v>142</v>
      </c>
      <c r="E568" s="155" t="s">
        <v>25</v>
      </c>
      <c r="F568" s="155">
        <v>90</v>
      </c>
      <c r="G568" s="155">
        <v>90</v>
      </c>
      <c r="H568" s="158">
        <v>100</v>
      </c>
      <c r="I568" s="155"/>
      <c r="J568" s="162" t="s">
        <v>169</v>
      </c>
      <c r="K568" s="159" t="s">
        <v>567</v>
      </c>
      <c r="L568" s="155" t="s">
        <v>371</v>
      </c>
      <c r="M568" s="155">
        <v>48960</v>
      </c>
      <c r="N568" s="155">
        <v>48960</v>
      </c>
      <c r="O568" s="158">
        <f>IF(N568/M568*100&gt;110,110,N568/M568*100)</f>
        <v>100</v>
      </c>
      <c r="P568" s="178"/>
      <c r="Q568" s="157"/>
      <c r="R568" s="297"/>
      <c r="S568" s="529"/>
    </row>
    <row r="569" spans="1:20" s="174" customFormat="1" ht="39" customHeight="1" x14ac:dyDescent="0.35">
      <c r="A569" s="517"/>
      <c r="B569" s="521"/>
      <c r="C569" s="167"/>
      <c r="D569" s="168" t="s">
        <v>6</v>
      </c>
      <c r="E569" s="167"/>
      <c r="F569" s="169"/>
      <c r="G569" s="169"/>
      <c r="H569" s="170"/>
      <c r="I569" s="170">
        <f>H568</f>
        <v>100</v>
      </c>
      <c r="J569" s="171"/>
      <c r="K569" s="168" t="s">
        <v>6</v>
      </c>
      <c r="L569" s="169"/>
      <c r="M569" s="172"/>
      <c r="N569" s="172"/>
      <c r="O569" s="170"/>
      <c r="P569" s="170">
        <f>O568</f>
        <v>100</v>
      </c>
      <c r="Q569" s="170">
        <f>(I569+P569)/2</f>
        <v>100</v>
      </c>
      <c r="R569" s="290" t="s">
        <v>31</v>
      </c>
      <c r="S569" s="529"/>
      <c r="T569" s="146"/>
    </row>
    <row r="570" spans="1:20" ht="69" customHeight="1" x14ac:dyDescent="0.35">
      <c r="A570" s="513">
        <v>44</v>
      </c>
      <c r="B570" s="519" t="s">
        <v>148</v>
      </c>
      <c r="C570" s="342" t="s">
        <v>12</v>
      </c>
      <c r="D570" s="198" t="s">
        <v>129</v>
      </c>
      <c r="E570" s="164"/>
      <c r="F570" s="164"/>
      <c r="G570" s="164"/>
      <c r="H570" s="157"/>
      <c r="I570" s="157"/>
      <c r="J570" s="164" t="s">
        <v>12</v>
      </c>
      <c r="K570" s="198" t="s">
        <v>129</v>
      </c>
      <c r="L570" s="160"/>
      <c r="M570" s="160"/>
      <c r="N570" s="160"/>
      <c r="O570" s="157"/>
      <c r="P570" s="199"/>
      <c r="Q570" s="157"/>
      <c r="R570" s="297"/>
      <c r="S570" s="529" t="s">
        <v>424</v>
      </c>
    </row>
    <row r="571" spans="1:20" ht="71.25" customHeight="1" x14ac:dyDescent="0.35">
      <c r="A571" s="515"/>
      <c r="B571" s="520"/>
      <c r="C571" s="152" t="s">
        <v>7</v>
      </c>
      <c r="D571" s="200" t="s">
        <v>130</v>
      </c>
      <c r="E571" s="160" t="s">
        <v>25</v>
      </c>
      <c r="F571" s="160">
        <v>100</v>
      </c>
      <c r="G571" s="160">
        <v>100</v>
      </c>
      <c r="H571" s="201">
        <f t="shared" ref="H571:H596" si="11">(G571/F571)*100</f>
        <v>100</v>
      </c>
      <c r="I571" s="160"/>
      <c r="J571" s="160" t="s">
        <v>7</v>
      </c>
      <c r="K571" s="200" t="s">
        <v>457</v>
      </c>
      <c r="L571" s="160" t="s">
        <v>38</v>
      </c>
      <c r="M571" s="160">
        <v>240</v>
      </c>
      <c r="N571" s="160">
        <v>243</v>
      </c>
      <c r="O571" s="158">
        <f>IF(N571/M571*100&gt;110,110,N571/M571*100)</f>
        <v>101.25</v>
      </c>
      <c r="P571" s="199"/>
      <c r="Q571" s="157"/>
      <c r="R571" s="297"/>
      <c r="S571" s="529"/>
    </row>
    <row r="572" spans="1:20" ht="45.75" customHeight="1" x14ac:dyDescent="0.35">
      <c r="A572" s="515"/>
      <c r="B572" s="520"/>
      <c r="C572" s="152" t="s">
        <v>8</v>
      </c>
      <c r="D572" s="200" t="s">
        <v>131</v>
      </c>
      <c r="E572" s="160" t="s">
        <v>25</v>
      </c>
      <c r="F572" s="160">
        <v>100</v>
      </c>
      <c r="G572" s="160">
        <v>100</v>
      </c>
      <c r="H572" s="201">
        <f t="shared" si="11"/>
        <v>100</v>
      </c>
      <c r="I572" s="160"/>
      <c r="J572" s="160"/>
      <c r="K572" s="202"/>
      <c r="L572" s="160"/>
      <c r="M572" s="203"/>
      <c r="N572" s="203"/>
      <c r="O572" s="201"/>
      <c r="P572" s="199"/>
      <c r="Q572" s="157"/>
      <c r="R572" s="297"/>
      <c r="S572" s="529"/>
    </row>
    <row r="573" spans="1:20" ht="43.5" customHeight="1" x14ac:dyDescent="0.35">
      <c r="A573" s="515"/>
      <c r="B573" s="520"/>
      <c r="C573" s="152" t="s">
        <v>9</v>
      </c>
      <c r="D573" s="200" t="s">
        <v>566</v>
      </c>
      <c r="E573" s="160" t="s">
        <v>455</v>
      </c>
      <c r="F573" s="160">
        <v>100</v>
      </c>
      <c r="G573" s="160">
        <v>100</v>
      </c>
      <c r="H573" s="201">
        <f t="shared" si="11"/>
        <v>100</v>
      </c>
      <c r="I573" s="160"/>
      <c r="J573" s="204"/>
      <c r="K573" s="200"/>
      <c r="L573" s="160"/>
      <c r="M573" s="205"/>
      <c r="N573" s="205"/>
      <c r="O573" s="201"/>
      <c r="P573" s="199"/>
      <c r="Q573" s="157"/>
      <c r="R573" s="297"/>
      <c r="S573" s="529"/>
    </row>
    <row r="574" spans="1:20" ht="60" customHeight="1" x14ac:dyDescent="0.35">
      <c r="A574" s="515"/>
      <c r="B574" s="520"/>
      <c r="C574" s="152" t="s">
        <v>10</v>
      </c>
      <c r="D574" s="200" t="s">
        <v>456</v>
      </c>
      <c r="E574" s="160" t="s">
        <v>25</v>
      </c>
      <c r="F574" s="160">
        <v>90</v>
      </c>
      <c r="G574" s="160">
        <v>100</v>
      </c>
      <c r="H574" s="201">
        <v>100</v>
      </c>
      <c r="I574" s="160"/>
      <c r="J574" s="204"/>
      <c r="K574" s="200"/>
      <c r="L574" s="160"/>
      <c r="M574" s="205"/>
      <c r="N574" s="205"/>
      <c r="O574" s="201"/>
      <c r="P574" s="199"/>
      <c r="Q574" s="157"/>
      <c r="R574" s="297"/>
      <c r="S574" s="529"/>
    </row>
    <row r="575" spans="1:20" ht="111.75" customHeight="1" x14ac:dyDescent="0.35">
      <c r="A575" s="515"/>
      <c r="B575" s="520"/>
      <c r="C575" s="152" t="s">
        <v>35</v>
      </c>
      <c r="D575" s="200" t="s">
        <v>132</v>
      </c>
      <c r="E575" s="160" t="s">
        <v>25</v>
      </c>
      <c r="F575" s="160">
        <v>100</v>
      </c>
      <c r="G575" s="160">
        <v>100</v>
      </c>
      <c r="H575" s="201">
        <f t="shared" si="11"/>
        <v>100</v>
      </c>
      <c r="I575" s="160"/>
      <c r="J575" s="204"/>
      <c r="K575" s="200"/>
      <c r="L575" s="160"/>
      <c r="M575" s="205"/>
      <c r="N575" s="205"/>
      <c r="O575" s="201"/>
      <c r="P575" s="199"/>
      <c r="Q575" s="157"/>
      <c r="R575" s="297"/>
      <c r="S575" s="529"/>
    </row>
    <row r="576" spans="1:20" s="174" customFormat="1" ht="40.5" customHeight="1" x14ac:dyDescent="0.35">
      <c r="A576" s="515"/>
      <c r="B576" s="520"/>
      <c r="C576" s="167"/>
      <c r="D576" s="168" t="s">
        <v>6</v>
      </c>
      <c r="E576" s="167"/>
      <c r="F576" s="169"/>
      <c r="G576" s="169"/>
      <c r="H576" s="170"/>
      <c r="I576" s="170">
        <f>(H571+H572+H573+H574+H575)/5</f>
        <v>100</v>
      </c>
      <c r="J576" s="171"/>
      <c r="K576" s="168" t="s">
        <v>6</v>
      </c>
      <c r="L576" s="169"/>
      <c r="M576" s="172"/>
      <c r="N576" s="172"/>
      <c r="O576" s="170"/>
      <c r="P576" s="170">
        <f>O571</f>
        <v>101.25</v>
      </c>
      <c r="Q576" s="170">
        <f>(I576+P576)/2</f>
        <v>100.625</v>
      </c>
      <c r="R576" s="290" t="s">
        <v>31</v>
      </c>
      <c r="S576" s="529"/>
      <c r="T576" s="146"/>
    </row>
    <row r="577" spans="1:20" ht="66" customHeight="1" x14ac:dyDescent="0.35">
      <c r="A577" s="515"/>
      <c r="B577" s="520"/>
      <c r="C577" s="342" t="s">
        <v>13</v>
      </c>
      <c r="D577" s="198" t="s">
        <v>133</v>
      </c>
      <c r="E577" s="160"/>
      <c r="F577" s="160"/>
      <c r="G577" s="160"/>
      <c r="H577" s="157"/>
      <c r="I577" s="157"/>
      <c r="J577" s="164" t="s">
        <v>13</v>
      </c>
      <c r="K577" s="198" t="s">
        <v>133</v>
      </c>
      <c r="L577" s="160"/>
      <c r="M577" s="205"/>
      <c r="N577" s="205"/>
      <c r="O577" s="157"/>
      <c r="P577" s="199"/>
      <c r="Q577" s="157"/>
      <c r="R577" s="297"/>
      <c r="S577" s="529"/>
    </row>
    <row r="578" spans="1:20" ht="69.75" customHeight="1" x14ac:dyDescent="0.35">
      <c r="A578" s="515"/>
      <c r="B578" s="520"/>
      <c r="C578" s="152" t="s">
        <v>14</v>
      </c>
      <c r="D578" s="200" t="s">
        <v>134</v>
      </c>
      <c r="E578" s="160" t="s">
        <v>25</v>
      </c>
      <c r="F578" s="160">
        <v>100</v>
      </c>
      <c r="G578" s="160">
        <v>100</v>
      </c>
      <c r="H578" s="201">
        <f t="shared" si="11"/>
        <v>100</v>
      </c>
      <c r="I578" s="160"/>
      <c r="J578" s="204" t="s">
        <v>14</v>
      </c>
      <c r="K578" s="200" t="s">
        <v>457</v>
      </c>
      <c r="L578" s="160" t="s">
        <v>38</v>
      </c>
      <c r="M578" s="160">
        <v>291</v>
      </c>
      <c r="N578" s="160">
        <v>288</v>
      </c>
      <c r="O578" s="158">
        <f>IF(N578/M578*100&gt;110,110,N578/M578*100)</f>
        <v>98.969072164948457</v>
      </c>
      <c r="P578" s="160"/>
      <c r="Q578" s="157"/>
      <c r="R578" s="297"/>
      <c r="S578" s="529"/>
    </row>
    <row r="579" spans="1:20" ht="51" customHeight="1" x14ac:dyDescent="0.35">
      <c r="A579" s="515"/>
      <c r="B579" s="520"/>
      <c r="C579" s="152" t="s">
        <v>15</v>
      </c>
      <c r="D579" s="200" t="s">
        <v>135</v>
      </c>
      <c r="E579" s="160" t="s">
        <v>25</v>
      </c>
      <c r="F579" s="160">
        <v>100</v>
      </c>
      <c r="G579" s="160">
        <v>100</v>
      </c>
      <c r="H579" s="201">
        <f t="shared" si="11"/>
        <v>100</v>
      </c>
      <c r="I579" s="160"/>
      <c r="J579" s="204"/>
      <c r="K579" s="200"/>
      <c r="L579" s="160"/>
      <c r="M579" s="205"/>
      <c r="N579" s="205"/>
      <c r="O579" s="201"/>
      <c r="P579" s="199"/>
      <c r="Q579" s="157"/>
      <c r="R579" s="297"/>
      <c r="S579" s="529"/>
    </row>
    <row r="580" spans="1:20" ht="60" customHeight="1" x14ac:dyDescent="0.35">
      <c r="A580" s="515"/>
      <c r="B580" s="520"/>
      <c r="C580" s="152" t="s">
        <v>39</v>
      </c>
      <c r="D580" s="200" t="s">
        <v>566</v>
      </c>
      <c r="E580" s="160" t="s">
        <v>455</v>
      </c>
      <c r="F580" s="160">
        <v>100</v>
      </c>
      <c r="G580" s="160">
        <v>100</v>
      </c>
      <c r="H580" s="201">
        <f t="shared" si="11"/>
        <v>100</v>
      </c>
      <c r="I580" s="160"/>
      <c r="J580" s="204"/>
      <c r="K580" s="200"/>
      <c r="L580" s="160"/>
      <c r="M580" s="205"/>
      <c r="N580" s="205"/>
      <c r="O580" s="201"/>
      <c r="P580" s="199"/>
      <c r="Q580" s="157"/>
      <c r="R580" s="297"/>
      <c r="S580" s="529"/>
    </row>
    <row r="581" spans="1:20" ht="67.5" customHeight="1" x14ac:dyDescent="0.35">
      <c r="A581" s="515"/>
      <c r="B581" s="520"/>
      <c r="C581" s="152" t="s">
        <v>45</v>
      </c>
      <c r="D581" s="200" t="s">
        <v>456</v>
      </c>
      <c r="E581" s="160" t="s">
        <v>25</v>
      </c>
      <c r="F581" s="160">
        <v>90</v>
      </c>
      <c r="G581" s="160">
        <v>100</v>
      </c>
      <c r="H581" s="201">
        <v>100</v>
      </c>
      <c r="I581" s="160"/>
      <c r="J581" s="204"/>
      <c r="K581" s="200"/>
      <c r="L581" s="160"/>
      <c r="M581" s="205"/>
      <c r="N581" s="205"/>
      <c r="O581" s="201"/>
      <c r="P581" s="199"/>
      <c r="Q581" s="157"/>
      <c r="R581" s="297"/>
      <c r="S581" s="529"/>
    </row>
    <row r="582" spans="1:20" ht="104.25" customHeight="1" x14ac:dyDescent="0.35">
      <c r="A582" s="515"/>
      <c r="B582" s="520"/>
      <c r="C582" s="152" t="s">
        <v>66</v>
      </c>
      <c r="D582" s="200" t="s">
        <v>132</v>
      </c>
      <c r="E582" s="160" t="s">
        <v>25</v>
      </c>
      <c r="F582" s="160">
        <v>100</v>
      </c>
      <c r="G582" s="160">
        <v>100</v>
      </c>
      <c r="H582" s="201">
        <f t="shared" si="11"/>
        <v>100</v>
      </c>
      <c r="I582" s="160"/>
      <c r="J582" s="204"/>
      <c r="K582" s="200"/>
      <c r="L582" s="160"/>
      <c r="M582" s="205"/>
      <c r="N582" s="205"/>
      <c r="O582" s="201"/>
      <c r="P582" s="199"/>
      <c r="Q582" s="157"/>
      <c r="R582" s="297"/>
      <c r="S582" s="529"/>
    </row>
    <row r="583" spans="1:20" s="174" customFormat="1" ht="40.5" customHeight="1" x14ac:dyDescent="0.35">
      <c r="A583" s="515"/>
      <c r="B583" s="520"/>
      <c r="C583" s="167"/>
      <c r="D583" s="168" t="s">
        <v>6</v>
      </c>
      <c r="E583" s="167"/>
      <c r="F583" s="169"/>
      <c r="G583" s="169"/>
      <c r="H583" s="170"/>
      <c r="I583" s="170">
        <f>(H578+H579+H580+H581+H582)/5</f>
        <v>100</v>
      </c>
      <c r="J583" s="171"/>
      <c r="K583" s="168" t="s">
        <v>6</v>
      </c>
      <c r="L583" s="169"/>
      <c r="M583" s="172"/>
      <c r="N583" s="172"/>
      <c r="O583" s="170"/>
      <c r="P583" s="170">
        <f>O578</f>
        <v>98.969072164948457</v>
      </c>
      <c r="Q583" s="170">
        <f>(I583+P583)/2</f>
        <v>99.484536082474222</v>
      </c>
      <c r="R583" s="290" t="s">
        <v>424</v>
      </c>
      <c r="S583" s="529"/>
      <c r="T583" s="146"/>
    </row>
    <row r="584" spans="1:20" ht="59.25" customHeight="1" x14ac:dyDescent="0.35">
      <c r="A584" s="515"/>
      <c r="B584" s="520"/>
      <c r="C584" s="342" t="s">
        <v>28</v>
      </c>
      <c r="D584" s="198" t="s">
        <v>136</v>
      </c>
      <c r="E584" s="160"/>
      <c r="F584" s="160"/>
      <c r="G584" s="160"/>
      <c r="H584" s="157"/>
      <c r="I584" s="157"/>
      <c r="J584" s="164" t="s">
        <v>28</v>
      </c>
      <c r="K584" s="198" t="str">
        <f>D584</f>
        <v>Реализация основных общеобразовательных программ среднего общего образования</v>
      </c>
      <c r="L584" s="160"/>
      <c r="M584" s="205"/>
      <c r="N584" s="205"/>
      <c r="O584" s="157"/>
      <c r="P584" s="199"/>
      <c r="Q584" s="157"/>
      <c r="R584" s="297"/>
      <c r="S584" s="529"/>
    </row>
    <row r="585" spans="1:20" ht="66" customHeight="1" x14ac:dyDescent="0.35">
      <c r="A585" s="515"/>
      <c r="B585" s="520"/>
      <c r="C585" s="152" t="s">
        <v>29</v>
      </c>
      <c r="D585" s="200" t="s">
        <v>137</v>
      </c>
      <c r="E585" s="160" t="s">
        <v>25</v>
      </c>
      <c r="F585" s="160">
        <v>100</v>
      </c>
      <c r="G585" s="160">
        <v>100</v>
      </c>
      <c r="H585" s="201">
        <f t="shared" si="11"/>
        <v>100</v>
      </c>
      <c r="I585" s="160"/>
      <c r="J585" s="204" t="s">
        <v>29</v>
      </c>
      <c r="K585" s="200" t="s">
        <v>457</v>
      </c>
      <c r="L585" s="160" t="s">
        <v>38</v>
      </c>
      <c r="M585" s="160">
        <v>80</v>
      </c>
      <c r="N585" s="160">
        <v>81</v>
      </c>
      <c r="O585" s="158">
        <f>IF(N585/M585*100&gt;110,110,N585/M585*100)</f>
        <v>101.25</v>
      </c>
      <c r="P585" s="160"/>
      <c r="Q585" s="157"/>
      <c r="R585" s="297"/>
      <c r="S585" s="529"/>
    </row>
    <row r="586" spans="1:20" ht="54" customHeight="1" x14ac:dyDescent="0.35">
      <c r="A586" s="515"/>
      <c r="B586" s="520"/>
      <c r="C586" s="152" t="s">
        <v>30</v>
      </c>
      <c r="D586" s="200" t="s">
        <v>138</v>
      </c>
      <c r="E586" s="160" t="s">
        <v>25</v>
      </c>
      <c r="F586" s="160">
        <v>100</v>
      </c>
      <c r="G586" s="160">
        <v>100</v>
      </c>
      <c r="H586" s="201">
        <f t="shared" si="11"/>
        <v>100</v>
      </c>
      <c r="I586" s="160"/>
      <c r="J586" s="204"/>
      <c r="K586" s="200"/>
      <c r="L586" s="160"/>
      <c r="M586" s="205"/>
      <c r="N586" s="205"/>
      <c r="O586" s="201"/>
      <c r="P586" s="199"/>
      <c r="Q586" s="157"/>
      <c r="R586" s="297"/>
      <c r="S586" s="529"/>
    </row>
    <row r="587" spans="1:20" ht="63.75" customHeight="1" x14ac:dyDescent="0.35">
      <c r="A587" s="515"/>
      <c r="B587" s="520"/>
      <c r="C587" s="152" t="s">
        <v>52</v>
      </c>
      <c r="D587" s="200" t="s">
        <v>566</v>
      </c>
      <c r="E587" s="160" t="s">
        <v>455</v>
      </c>
      <c r="F587" s="160">
        <v>100</v>
      </c>
      <c r="G587" s="160">
        <v>100</v>
      </c>
      <c r="H587" s="201">
        <f t="shared" si="11"/>
        <v>100</v>
      </c>
      <c r="I587" s="160"/>
      <c r="J587" s="204"/>
      <c r="K587" s="200"/>
      <c r="L587" s="160"/>
      <c r="M587" s="205"/>
      <c r="N587" s="205"/>
      <c r="O587" s="201"/>
      <c r="P587" s="199"/>
      <c r="Q587" s="157"/>
      <c r="R587" s="297"/>
      <c r="S587" s="529"/>
    </row>
    <row r="588" spans="1:20" ht="81.75" customHeight="1" x14ac:dyDescent="0.35">
      <c r="A588" s="515"/>
      <c r="B588" s="520"/>
      <c r="C588" s="152" t="s">
        <v>53</v>
      </c>
      <c r="D588" s="200" t="s">
        <v>456</v>
      </c>
      <c r="E588" s="160" t="s">
        <v>25</v>
      </c>
      <c r="F588" s="160">
        <v>90</v>
      </c>
      <c r="G588" s="160">
        <v>100</v>
      </c>
      <c r="H588" s="201">
        <v>100</v>
      </c>
      <c r="I588" s="160"/>
      <c r="J588" s="204"/>
      <c r="K588" s="200"/>
      <c r="L588" s="160"/>
      <c r="M588" s="205"/>
      <c r="N588" s="205"/>
      <c r="O588" s="201"/>
      <c r="P588" s="199"/>
      <c r="Q588" s="157"/>
      <c r="R588" s="297"/>
      <c r="S588" s="529"/>
    </row>
    <row r="589" spans="1:20" ht="110.25" customHeight="1" x14ac:dyDescent="0.35">
      <c r="A589" s="515"/>
      <c r="B589" s="520"/>
      <c r="C589" s="152" t="s">
        <v>139</v>
      </c>
      <c r="D589" s="200" t="s">
        <v>132</v>
      </c>
      <c r="E589" s="160" t="s">
        <v>25</v>
      </c>
      <c r="F589" s="160">
        <v>100</v>
      </c>
      <c r="G589" s="160">
        <v>100</v>
      </c>
      <c r="H589" s="201">
        <f t="shared" si="11"/>
        <v>100</v>
      </c>
      <c r="I589" s="160"/>
      <c r="J589" s="204"/>
      <c r="K589" s="200"/>
      <c r="L589" s="160"/>
      <c r="M589" s="205"/>
      <c r="N589" s="205"/>
      <c r="O589" s="201"/>
      <c r="P589" s="199"/>
      <c r="Q589" s="157"/>
      <c r="R589" s="297"/>
      <c r="S589" s="529"/>
    </row>
    <row r="590" spans="1:20" s="174" customFormat="1" ht="40.5" customHeight="1" x14ac:dyDescent="0.35">
      <c r="A590" s="515"/>
      <c r="B590" s="520"/>
      <c r="C590" s="167"/>
      <c r="D590" s="168" t="s">
        <v>6</v>
      </c>
      <c r="E590" s="167"/>
      <c r="F590" s="169"/>
      <c r="G590" s="169"/>
      <c r="H590" s="170"/>
      <c r="I590" s="170">
        <f>(H585+H586+H587+H588+H589)/5</f>
        <v>100</v>
      </c>
      <c r="J590" s="171"/>
      <c r="K590" s="168" t="s">
        <v>6</v>
      </c>
      <c r="L590" s="169"/>
      <c r="M590" s="172"/>
      <c r="N590" s="172"/>
      <c r="O590" s="170"/>
      <c r="P590" s="170">
        <f>O585</f>
        <v>101.25</v>
      </c>
      <c r="Q590" s="170">
        <f>(I590+P590)/2</f>
        <v>100.625</v>
      </c>
      <c r="R590" s="290" t="s">
        <v>31</v>
      </c>
      <c r="S590" s="529"/>
      <c r="T590" s="146"/>
    </row>
    <row r="591" spans="1:20" ht="49.5" customHeight="1" x14ac:dyDescent="0.35">
      <c r="A591" s="515"/>
      <c r="B591" s="520"/>
      <c r="C591" s="342" t="s">
        <v>42</v>
      </c>
      <c r="D591" s="198" t="s">
        <v>91</v>
      </c>
      <c r="E591" s="160"/>
      <c r="F591" s="160"/>
      <c r="G591" s="160"/>
      <c r="H591" s="157"/>
      <c r="I591" s="157"/>
      <c r="J591" s="164" t="s">
        <v>42</v>
      </c>
      <c r="K591" s="198" t="s">
        <v>91</v>
      </c>
      <c r="L591" s="160"/>
      <c r="M591" s="205"/>
      <c r="N591" s="205"/>
      <c r="O591" s="157"/>
      <c r="P591" s="199"/>
      <c r="Q591" s="157"/>
      <c r="R591" s="297"/>
      <c r="S591" s="529"/>
    </row>
    <row r="592" spans="1:20" ht="81.75" customHeight="1" x14ac:dyDescent="0.35">
      <c r="A592" s="515"/>
      <c r="B592" s="520"/>
      <c r="C592" s="152" t="s">
        <v>43</v>
      </c>
      <c r="D592" s="200" t="s">
        <v>140</v>
      </c>
      <c r="E592" s="160" t="s">
        <v>25</v>
      </c>
      <c r="F592" s="160">
        <v>100</v>
      </c>
      <c r="G592" s="160">
        <v>100</v>
      </c>
      <c r="H592" s="201">
        <f t="shared" si="11"/>
        <v>100</v>
      </c>
      <c r="I592" s="160"/>
      <c r="J592" s="204" t="s">
        <v>43</v>
      </c>
      <c r="K592" s="200" t="s">
        <v>457</v>
      </c>
      <c r="L592" s="160" t="s">
        <v>38</v>
      </c>
      <c r="M592" s="160">
        <v>74</v>
      </c>
      <c r="N592" s="160">
        <v>74</v>
      </c>
      <c r="O592" s="158">
        <f>IF(N592/M592*100&gt;110,110,N592/M592*100)</f>
        <v>100</v>
      </c>
      <c r="P592" s="199"/>
      <c r="Q592" s="157"/>
      <c r="R592" s="297"/>
      <c r="S592" s="529"/>
    </row>
    <row r="593" spans="1:20" ht="81.75" customHeight="1" x14ac:dyDescent="0.35">
      <c r="A593" s="515"/>
      <c r="B593" s="520"/>
      <c r="C593" s="152" t="s">
        <v>141</v>
      </c>
      <c r="D593" s="200" t="s">
        <v>142</v>
      </c>
      <c r="E593" s="160" t="s">
        <v>25</v>
      </c>
      <c r="F593" s="160">
        <v>90</v>
      </c>
      <c r="G593" s="160">
        <v>90</v>
      </c>
      <c r="H593" s="201">
        <f t="shared" si="11"/>
        <v>100</v>
      </c>
      <c r="I593" s="160"/>
      <c r="J593" s="204"/>
      <c r="K593" s="200"/>
      <c r="L593" s="160"/>
      <c r="M593" s="205"/>
      <c r="N593" s="205"/>
      <c r="O593" s="201"/>
      <c r="P593" s="199"/>
      <c r="Q593" s="157"/>
      <c r="R593" s="297"/>
      <c r="S593" s="529"/>
    </row>
    <row r="594" spans="1:20" s="174" customFormat="1" ht="40.5" customHeight="1" x14ac:dyDescent="0.35">
      <c r="A594" s="515"/>
      <c r="B594" s="520"/>
      <c r="C594" s="167"/>
      <c r="D594" s="168" t="s">
        <v>6</v>
      </c>
      <c r="E594" s="167"/>
      <c r="F594" s="169"/>
      <c r="G594" s="169"/>
      <c r="H594" s="170"/>
      <c r="I594" s="170">
        <f>(H592+H593)/2</f>
        <v>100</v>
      </c>
      <c r="J594" s="171"/>
      <c r="K594" s="168" t="s">
        <v>6</v>
      </c>
      <c r="L594" s="169"/>
      <c r="M594" s="172"/>
      <c r="N594" s="172"/>
      <c r="O594" s="170"/>
      <c r="P594" s="170">
        <f>O592</f>
        <v>100</v>
      </c>
      <c r="Q594" s="170">
        <f>(I594+P594)/2</f>
        <v>100</v>
      </c>
      <c r="R594" s="290" t="s">
        <v>31</v>
      </c>
      <c r="S594" s="529"/>
      <c r="T594" s="146"/>
    </row>
    <row r="595" spans="1:20" ht="51" customHeight="1" x14ac:dyDescent="0.35">
      <c r="A595" s="515"/>
      <c r="B595" s="520"/>
      <c r="C595" s="342" t="s">
        <v>168</v>
      </c>
      <c r="D595" s="198" t="s">
        <v>217</v>
      </c>
      <c r="E595" s="160"/>
      <c r="F595" s="160"/>
      <c r="G595" s="160"/>
      <c r="H595" s="157"/>
      <c r="I595" s="157"/>
      <c r="J595" s="164" t="s">
        <v>168</v>
      </c>
      <c r="K595" s="198" t="str">
        <f>D595</f>
        <v>Реализация дополнительных общеразвивающих программ</v>
      </c>
      <c r="L595" s="160"/>
      <c r="M595" s="205"/>
      <c r="N595" s="205"/>
      <c r="O595" s="157"/>
      <c r="P595" s="199"/>
      <c r="Q595" s="157"/>
      <c r="R595" s="297"/>
      <c r="S595" s="529"/>
    </row>
    <row r="596" spans="1:20" ht="49.5" customHeight="1" x14ac:dyDescent="0.35">
      <c r="A596" s="515"/>
      <c r="B596" s="520"/>
      <c r="C596" s="152" t="s">
        <v>169</v>
      </c>
      <c r="D596" s="200" t="s">
        <v>142</v>
      </c>
      <c r="E596" s="160" t="s">
        <v>25</v>
      </c>
      <c r="F596" s="160">
        <v>90</v>
      </c>
      <c r="G596" s="160">
        <v>90</v>
      </c>
      <c r="H596" s="201">
        <f t="shared" si="11"/>
        <v>100</v>
      </c>
      <c r="I596" s="160"/>
      <c r="J596" s="204" t="s">
        <v>169</v>
      </c>
      <c r="K596" s="200" t="s">
        <v>457</v>
      </c>
      <c r="L596" s="160" t="s">
        <v>194</v>
      </c>
      <c r="M596" s="160">
        <v>239568</v>
      </c>
      <c r="N596" s="160">
        <v>239570</v>
      </c>
      <c r="O596" s="158">
        <f>IF(N596/M596*100&gt;110,110,N596/M596*100)</f>
        <v>100.00083483603821</v>
      </c>
      <c r="P596" s="199"/>
      <c r="Q596" s="157"/>
      <c r="R596" s="297"/>
      <c r="S596" s="529"/>
    </row>
    <row r="597" spans="1:20" s="174" customFormat="1" ht="43.5" customHeight="1" x14ac:dyDescent="0.35">
      <c r="A597" s="517"/>
      <c r="B597" s="521"/>
      <c r="C597" s="167"/>
      <c r="D597" s="168" t="s">
        <v>6</v>
      </c>
      <c r="E597" s="167"/>
      <c r="F597" s="169"/>
      <c r="G597" s="169"/>
      <c r="H597" s="170"/>
      <c r="I597" s="170">
        <f>H596</f>
        <v>100</v>
      </c>
      <c r="J597" s="171"/>
      <c r="K597" s="168" t="s">
        <v>6</v>
      </c>
      <c r="L597" s="169"/>
      <c r="M597" s="172"/>
      <c r="N597" s="172"/>
      <c r="O597" s="170"/>
      <c r="P597" s="170">
        <f>O596</f>
        <v>100.00083483603821</v>
      </c>
      <c r="Q597" s="170">
        <f>(I597+P597)/2</f>
        <v>100.00041741801911</v>
      </c>
      <c r="R597" s="290" t="s">
        <v>31</v>
      </c>
      <c r="S597" s="529"/>
      <c r="T597" s="146"/>
    </row>
    <row r="598" spans="1:20" ht="60" customHeight="1" x14ac:dyDescent="0.35">
      <c r="A598" s="513">
        <v>45</v>
      </c>
      <c r="B598" s="519" t="s">
        <v>149</v>
      </c>
      <c r="C598" s="342" t="s">
        <v>12</v>
      </c>
      <c r="D598" s="150" t="s">
        <v>129</v>
      </c>
      <c r="E598" s="154"/>
      <c r="F598" s="154"/>
      <c r="G598" s="154"/>
      <c r="H598" s="153"/>
      <c r="I598" s="153"/>
      <c r="J598" s="154" t="s">
        <v>12</v>
      </c>
      <c r="K598" s="150" t="s">
        <v>129</v>
      </c>
      <c r="L598" s="155"/>
      <c r="M598" s="155"/>
      <c r="N598" s="155"/>
      <c r="O598" s="153"/>
      <c r="P598" s="178"/>
      <c r="Q598" s="157"/>
      <c r="R598" s="296"/>
      <c r="S598" s="529" t="s">
        <v>424</v>
      </c>
    </row>
    <row r="599" spans="1:20" ht="60" customHeight="1" x14ac:dyDescent="0.35">
      <c r="A599" s="515"/>
      <c r="B599" s="520"/>
      <c r="C599" s="152" t="s">
        <v>7</v>
      </c>
      <c r="D599" s="148" t="s">
        <v>130</v>
      </c>
      <c r="E599" s="155" t="s">
        <v>25</v>
      </c>
      <c r="F599" s="155">
        <v>100</v>
      </c>
      <c r="G599" s="155">
        <v>100</v>
      </c>
      <c r="H599" s="158">
        <f>(G599/F599)*100</f>
        <v>100</v>
      </c>
      <c r="I599" s="155"/>
      <c r="J599" s="155" t="s">
        <v>7</v>
      </c>
      <c r="K599" s="159" t="s">
        <v>90</v>
      </c>
      <c r="L599" s="155" t="s">
        <v>38</v>
      </c>
      <c r="M599" s="155">
        <v>322</v>
      </c>
      <c r="N599" s="155">
        <v>313</v>
      </c>
      <c r="O599" s="158">
        <f>IF(N599/M599*100&gt;110,110,N599/M599*100)</f>
        <v>97.204968944099377</v>
      </c>
      <c r="P599" s="178"/>
      <c r="Q599" s="157"/>
      <c r="R599" s="297"/>
      <c r="S599" s="529"/>
    </row>
    <row r="600" spans="1:20" ht="41.25" customHeight="1" x14ac:dyDescent="0.35">
      <c r="A600" s="515"/>
      <c r="B600" s="520"/>
      <c r="C600" s="152" t="s">
        <v>8</v>
      </c>
      <c r="D600" s="148" t="s">
        <v>131</v>
      </c>
      <c r="E600" s="155" t="s">
        <v>25</v>
      </c>
      <c r="F600" s="155">
        <v>100</v>
      </c>
      <c r="G600" s="155">
        <v>100</v>
      </c>
      <c r="H600" s="158">
        <f t="shared" ref="H600:H624" si="12">(G600/F600)*100</f>
        <v>100</v>
      </c>
      <c r="I600" s="155"/>
      <c r="J600" s="155"/>
      <c r="K600" s="179"/>
      <c r="L600" s="155"/>
      <c r="M600" s="161"/>
      <c r="N600" s="161"/>
      <c r="O600" s="158"/>
      <c r="P600" s="178"/>
      <c r="Q600" s="157"/>
      <c r="R600" s="297"/>
      <c r="S600" s="529"/>
    </row>
    <row r="601" spans="1:20" ht="60" customHeight="1" x14ac:dyDescent="0.35">
      <c r="A601" s="515"/>
      <c r="B601" s="520"/>
      <c r="C601" s="152" t="s">
        <v>9</v>
      </c>
      <c r="D601" s="148" t="s">
        <v>566</v>
      </c>
      <c r="E601" s="155" t="s">
        <v>25</v>
      </c>
      <c r="F601" s="155">
        <v>100</v>
      </c>
      <c r="G601" s="155">
        <v>100</v>
      </c>
      <c r="H601" s="158">
        <f t="shared" si="12"/>
        <v>100</v>
      </c>
      <c r="I601" s="155"/>
      <c r="J601" s="162"/>
      <c r="K601" s="159"/>
      <c r="L601" s="155"/>
      <c r="M601" s="163"/>
      <c r="N601" s="163"/>
      <c r="O601" s="158"/>
      <c r="P601" s="178"/>
      <c r="Q601" s="157"/>
      <c r="R601" s="297"/>
      <c r="S601" s="529"/>
    </row>
    <row r="602" spans="1:20" ht="60" customHeight="1" x14ac:dyDescent="0.35">
      <c r="A602" s="515"/>
      <c r="B602" s="520"/>
      <c r="C602" s="152" t="s">
        <v>10</v>
      </c>
      <c r="D602" s="148" t="s">
        <v>89</v>
      </c>
      <c r="E602" s="155" t="s">
        <v>25</v>
      </c>
      <c r="F602" s="155">
        <v>90</v>
      </c>
      <c r="G602" s="155">
        <v>90</v>
      </c>
      <c r="H602" s="158">
        <v>100</v>
      </c>
      <c r="I602" s="155"/>
      <c r="J602" s="162"/>
      <c r="K602" s="159"/>
      <c r="L602" s="155"/>
      <c r="M602" s="163"/>
      <c r="N602" s="163"/>
      <c r="O602" s="158"/>
      <c r="P602" s="178"/>
      <c r="Q602" s="157"/>
      <c r="R602" s="297"/>
      <c r="S602" s="529"/>
    </row>
    <row r="603" spans="1:20" ht="112.5" customHeight="1" x14ac:dyDescent="0.35">
      <c r="A603" s="515"/>
      <c r="B603" s="520"/>
      <c r="C603" s="152" t="s">
        <v>35</v>
      </c>
      <c r="D603" s="148" t="s">
        <v>132</v>
      </c>
      <c r="E603" s="155" t="s">
        <v>25</v>
      </c>
      <c r="F603" s="155">
        <v>100</v>
      </c>
      <c r="G603" s="155">
        <v>100</v>
      </c>
      <c r="H603" s="158">
        <f t="shared" si="12"/>
        <v>100</v>
      </c>
      <c r="I603" s="155"/>
      <c r="J603" s="162"/>
      <c r="K603" s="159"/>
      <c r="L603" s="155"/>
      <c r="M603" s="163"/>
      <c r="N603" s="163"/>
      <c r="O603" s="158"/>
      <c r="P603" s="178"/>
      <c r="Q603" s="157"/>
      <c r="R603" s="297"/>
      <c r="S603" s="529"/>
    </row>
    <row r="604" spans="1:20" s="174" customFormat="1" ht="40.5" customHeight="1" x14ac:dyDescent="0.35">
      <c r="A604" s="515"/>
      <c r="B604" s="520"/>
      <c r="C604" s="167"/>
      <c r="D604" s="168" t="s">
        <v>6</v>
      </c>
      <c r="E604" s="167"/>
      <c r="F604" s="169"/>
      <c r="G604" s="169"/>
      <c r="H604" s="170"/>
      <c r="I604" s="170">
        <f>(H599+H600+H601+H602+H603)/5</f>
        <v>100</v>
      </c>
      <c r="J604" s="171"/>
      <c r="K604" s="168" t="s">
        <v>6</v>
      </c>
      <c r="L604" s="169"/>
      <c r="M604" s="172"/>
      <c r="N604" s="172"/>
      <c r="O604" s="170"/>
      <c r="P604" s="170">
        <f>O599</f>
        <v>97.204968944099377</v>
      </c>
      <c r="Q604" s="170">
        <f>(I604+P604)/2</f>
        <v>98.602484472049696</v>
      </c>
      <c r="R604" s="290" t="s">
        <v>424</v>
      </c>
      <c r="S604" s="529"/>
      <c r="T604" s="146"/>
    </row>
    <row r="605" spans="1:20" ht="60" customHeight="1" x14ac:dyDescent="0.35">
      <c r="A605" s="515"/>
      <c r="B605" s="520"/>
      <c r="C605" s="342" t="s">
        <v>13</v>
      </c>
      <c r="D605" s="150" t="s">
        <v>133</v>
      </c>
      <c r="E605" s="155"/>
      <c r="F605" s="155"/>
      <c r="G605" s="155"/>
      <c r="H605" s="153"/>
      <c r="I605" s="153"/>
      <c r="J605" s="342" t="s">
        <v>13</v>
      </c>
      <c r="K605" s="150" t="s">
        <v>133</v>
      </c>
      <c r="L605" s="155"/>
      <c r="M605" s="163"/>
      <c r="N605" s="163"/>
      <c r="O605" s="153"/>
      <c r="P605" s="178"/>
      <c r="Q605" s="157"/>
      <c r="R605" s="296"/>
      <c r="S605" s="529"/>
    </row>
    <row r="606" spans="1:20" ht="60" customHeight="1" x14ac:dyDescent="0.35">
      <c r="A606" s="515"/>
      <c r="B606" s="520"/>
      <c r="C606" s="152" t="s">
        <v>14</v>
      </c>
      <c r="D606" s="148" t="s">
        <v>134</v>
      </c>
      <c r="E606" s="155" t="s">
        <v>25</v>
      </c>
      <c r="F606" s="155">
        <v>100</v>
      </c>
      <c r="G606" s="155">
        <v>100</v>
      </c>
      <c r="H606" s="158">
        <f t="shared" si="12"/>
        <v>100</v>
      </c>
      <c r="I606" s="155"/>
      <c r="J606" s="162" t="s">
        <v>14</v>
      </c>
      <c r="K606" s="159" t="s">
        <v>90</v>
      </c>
      <c r="L606" s="155" t="s">
        <v>38</v>
      </c>
      <c r="M606" s="155">
        <v>376</v>
      </c>
      <c r="N606" s="155">
        <v>372</v>
      </c>
      <c r="O606" s="158">
        <f>IF(N606/M606*100&gt;110,110,N606/M606*100)</f>
        <v>98.936170212765958</v>
      </c>
      <c r="P606" s="152"/>
      <c r="Q606" s="157"/>
      <c r="R606" s="297"/>
      <c r="S606" s="529"/>
    </row>
    <row r="607" spans="1:20" ht="52.5" customHeight="1" x14ac:dyDescent="0.35">
      <c r="A607" s="515"/>
      <c r="B607" s="520"/>
      <c r="C607" s="152" t="s">
        <v>15</v>
      </c>
      <c r="D607" s="148" t="s">
        <v>135</v>
      </c>
      <c r="E607" s="155" t="s">
        <v>25</v>
      </c>
      <c r="F607" s="155">
        <v>100</v>
      </c>
      <c r="G607" s="155">
        <v>100</v>
      </c>
      <c r="H607" s="158">
        <f t="shared" si="12"/>
        <v>100</v>
      </c>
      <c r="I607" s="155"/>
      <c r="J607" s="162"/>
      <c r="K607" s="159"/>
      <c r="L607" s="155"/>
      <c r="M607" s="163"/>
      <c r="N607" s="163"/>
      <c r="O607" s="158"/>
      <c r="P607" s="178"/>
      <c r="Q607" s="157"/>
      <c r="R607" s="297"/>
      <c r="S607" s="529"/>
    </row>
    <row r="608" spans="1:20" ht="60" customHeight="1" x14ac:dyDescent="0.35">
      <c r="A608" s="515"/>
      <c r="B608" s="520"/>
      <c r="C608" s="152" t="s">
        <v>39</v>
      </c>
      <c r="D608" s="148" t="s">
        <v>566</v>
      </c>
      <c r="E608" s="155" t="s">
        <v>25</v>
      </c>
      <c r="F608" s="155">
        <v>100</v>
      </c>
      <c r="G608" s="155">
        <v>100</v>
      </c>
      <c r="H608" s="158">
        <f t="shared" si="12"/>
        <v>100</v>
      </c>
      <c r="I608" s="155"/>
      <c r="J608" s="162"/>
      <c r="K608" s="159"/>
      <c r="L608" s="155"/>
      <c r="M608" s="163"/>
      <c r="N608" s="163"/>
      <c r="O608" s="158"/>
      <c r="P608" s="178"/>
      <c r="Q608" s="157"/>
      <c r="R608" s="297"/>
      <c r="S608" s="529"/>
    </row>
    <row r="609" spans="1:20" ht="60" customHeight="1" x14ac:dyDescent="0.35">
      <c r="A609" s="515"/>
      <c r="B609" s="520"/>
      <c r="C609" s="152" t="s">
        <v>45</v>
      </c>
      <c r="D609" s="148" t="s">
        <v>89</v>
      </c>
      <c r="E609" s="155" t="s">
        <v>25</v>
      </c>
      <c r="F609" s="155">
        <v>90</v>
      </c>
      <c r="G609" s="155">
        <v>90</v>
      </c>
      <c r="H609" s="158">
        <v>100</v>
      </c>
      <c r="I609" s="155"/>
      <c r="J609" s="162"/>
      <c r="K609" s="159"/>
      <c r="L609" s="155"/>
      <c r="M609" s="163"/>
      <c r="N609" s="163"/>
      <c r="O609" s="158"/>
      <c r="P609" s="178"/>
      <c r="Q609" s="157"/>
      <c r="R609" s="297"/>
      <c r="S609" s="529"/>
    </row>
    <row r="610" spans="1:20" ht="120.75" customHeight="1" x14ac:dyDescent="0.35">
      <c r="A610" s="515"/>
      <c r="B610" s="520"/>
      <c r="C610" s="152" t="s">
        <v>66</v>
      </c>
      <c r="D610" s="148" t="s">
        <v>132</v>
      </c>
      <c r="E610" s="155" t="s">
        <v>25</v>
      </c>
      <c r="F610" s="155">
        <v>100</v>
      </c>
      <c r="G610" s="155">
        <v>100</v>
      </c>
      <c r="H610" s="158">
        <f t="shared" si="12"/>
        <v>100</v>
      </c>
      <c r="I610" s="155"/>
      <c r="J610" s="162"/>
      <c r="K610" s="159"/>
      <c r="L610" s="155"/>
      <c r="M610" s="163"/>
      <c r="N610" s="163"/>
      <c r="O610" s="158"/>
      <c r="P610" s="178"/>
      <c r="Q610" s="157"/>
      <c r="R610" s="297"/>
      <c r="S610" s="529"/>
    </row>
    <row r="611" spans="1:20" s="174" customFormat="1" ht="40.5" customHeight="1" x14ac:dyDescent="0.35">
      <c r="A611" s="515"/>
      <c r="B611" s="520"/>
      <c r="C611" s="167"/>
      <c r="D611" s="168" t="s">
        <v>6</v>
      </c>
      <c r="E611" s="167"/>
      <c r="F611" s="169"/>
      <c r="G611" s="169"/>
      <c r="H611" s="170"/>
      <c r="I611" s="170">
        <f>(H606+H607+H608+H609+H610)/5</f>
        <v>100</v>
      </c>
      <c r="J611" s="171"/>
      <c r="K611" s="168" t="s">
        <v>6</v>
      </c>
      <c r="L611" s="169"/>
      <c r="M611" s="172"/>
      <c r="N611" s="172"/>
      <c r="O611" s="170"/>
      <c r="P611" s="170">
        <f>O606</f>
        <v>98.936170212765958</v>
      </c>
      <c r="Q611" s="170">
        <f>(I611+P611)/2</f>
        <v>99.468085106382972</v>
      </c>
      <c r="R611" s="290" t="s">
        <v>424</v>
      </c>
      <c r="S611" s="529"/>
      <c r="T611" s="146"/>
    </row>
    <row r="612" spans="1:20" ht="60" customHeight="1" x14ac:dyDescent="0.35">
      <c r="A612" s="515"/>
      <c r="B612" s="520"/>
      <c r="C612" s="342" t="s">
        <v>28</v>
      </c>
      <c r="D612" s="150" t="s">
        <v>136</v>
      </c>
      <c r="E612" s="155"/>
      <c r="F612" s="155"/>
      <c r="G612" s="155"/>
      <c r="H612" s="153"/>
      <c r="I612" s="153"/>
      <c r="J612" s="342" t="s">
        <v>28</v>
      </c>
      <c r="K612" s="150" t="s">
        <v>133</v>
      </c>
      <c r="L612" s="155"/>
      <c r="M612" s="163"/>
      <c r="N612" s="163"/>
      <c r="O612" s="153"/>
      <c r="P612" s="178"/>
      <c r="Q612" s="157"/>
      <c r="R612" s="296"/>
      <c r="S612" s="529"/>
    </row>
    <row r="613" spans="1:20" ht="60" customHeight="1" x14ac:dyDescent="0.35">
      <c r="A613" s="515"/>
      <c r="B613" s="520"/>
      <c r="C613" s="152" t="s">
        <v>29</v>
      </c>
      <c r="D613" s="148" t="s">
        <v>137</v>
      </c>
      <c r="E613" s="155" t="s">
        <v>25</v>
      </c>
      <c r="F613" s="155">
        <v>100</v>
      </c>
      <c r="G613" s="155">
        <v>100</v>
      </c>
      <c r="H613" s="158">
        <f t="shared" si="12"/>
        <v>100</v>
      </c>
      <c r="I613" s="155"/>
      <c r="J613" s="162" t="s">
        <v>29</v>
      </c>
      <c r="K613" s="159" t="s">
        <v>90</v>
      </c>
      <c r="L613" s="155" t="s">
        <v>38</v>
      </c>
      <c r="M613" s="155">
        <v>89</v>
      </c>
      <c r="N613" s="155">
        <v>85</v>
      </c>
      <c r="O613" s="158">
        <f>IF(N613/M613*100&gt;110,110,N613/M613*100)</f>
        <v>95.50561797752809</v>
      </c>
      <c r="P613" s="152"/>
      <c r="Q613" s="157"/>
      <c r="R613" s="297"/>
      <c r="S613" s="529"/>
    </row>
    <row r="614" spans="1:20" ht="45.75" customHeight="1" x14ac:dyDescent="0.35">
      <c r="A614" s="515"/>
      <c r="B614" s="520"/>
      <c r="C614" s="152" t="s">
        <v>30</v>
      </c>
      <c r="D614" s="148" t="s">
        <v>138</v>
      </c>
      <c r="E614" s="155" t="s">
        <v>25</v>
      </c>
      <c r="F614" s="155">
        <v>100</v>
      </c>
      <c r="G614" s="155">
        <v>100</v>
      </c>
      <c r="H614" s="158">
        <f t="shared" si="12"/>
        <v>100</v>
      </c>
      <c r="I614" s="155"/>
      <c r="J614" s="162"/>
      <c r="K614" s="159"/>
      <c r="L614" s="155"/>
      <c r="M614" s="163"/>
      <c r="N614" s="163"/>
      <c r="O614" s="158"/>
      <c r="P614" s="178"/>
      <c r="Q614" s="157"/>
      <c r="R614" s="297"/>
      <c r="S614" s="529"/>
    </row>
    <row r="615" spans="1:20" ht="51.75" customHeight="1" x14ac:dyDescent="0.35">
      <c r="A615" s="515"/>
      <c r="B615" s="520"/>
      <c r="C615" s="152" t="s">
        <v>52</v>
      </c>
      <c r="D615" s="148" t="s">
        <v>566</v>
      </c>
      <c r="E615" s="155" t="s">
        <v>25</v>
      </c>
      <c r="F615" s="155">
        <v>100</v>
      </c>
      <c r="G615" s="155">
        <v>100</v>
      </c>
      <c r="H615" s="158">
        <f t="shared" si="12"/>
        <v>100</v>
      </c>
      <c r="I615" s="155"/>
      <c r="J615" s="162"/>
      <c r="K615" s="159"/>
      <c r="L615" s="155"/>
      <c r="M615" s="163"/>
      <c r="N615" s="163"/>
      <c r="O615" s="158"/>
      <c r="P615" s="178"/>
      <c r="Q615" s="157"/>
      <c r="R615" s="297"/>
      <c r="S615" s="529"/>
    </row>
    <row r="616" spans="1:20" ht="60" customHeight="1" x14ac:dyDescent="0.35">
      <c r="A616" s="515"/>
      <c r="B616" s="520"/>
      <c r="C616" s="152" t="s">
        <v>53</v>
      </c>
      <c r="D616" s="148" t="s">
        <v>89</v>
      </c>
      <c r="E616" s="155" t="s">
        <v>25</v>
      </c>
      <c r="F616" s="155">
        <v>90</v>
      </c>
      <c r="G616" s="155">
        <v>90</v>
      </c>
      <c r="H616" s="158">
        <v>100</v>
      </c>
      <c r="I616" s="155"/>
      <c r="J616" s="162"/>
      <c r="K616" s="159"/>
      <c r="L616" s="155"/>
      <c r="M616" s="163"/>
      <c r="N616" s="163"/>
      <c r="O616" s="158"/>
      <c r="P616" s="178"/>
      <c r="Q616" s="157"/>
      <c r="R616" s="297"/>
      <c r="S616" s="529"/>
    </row>
    <row r="617" spans="1:20" ht="110.25" customHeight="1" x14ac:dyDescent="0.35">
      <c r="A617" s="515"/>
      <c r="B617" s="520"/>
      <c r="C617" s="152" t="s">
        <v>139</v>
      </c>
      <c r="D617" s="148" t="s">
        <v>132</v>
      </c>
      <c r="E617" s="155" t="s">
        <v>25</v>
      </c>
      <c r="F617" s="155">
        <v>100</v>
      </c>
      <c r="G617" s="155">
        <v>100</v>
      </c>
      <c r="H617" s="158">
        <f t="shared" si="12"/>
        <v>100</v>
      </c>
      <c r="I617" s="155"/>
      <c r="J617" s="162"/>
      <c r="K617" s="159"/>
      <c r="L617" s="155"/>
      <c r="M617" s="163"/>
      <c r="N617" s="163"/>
      <c r="O617" s="158"/>
      <c r="P617" s="178"/>
      <c r="Q617" s="157"/>
      <c r="R617" s="297"/>
      <c r="S617" s="529"/>
    </row>
    <row r="618" spans="1:20" s="174" customFormat="1" ht="40.5" customHeight="1" x14ac:dyDescent="0.35">
      <c r="A618" s="515"/>
      <c r="B618" s="520"/>
      <c r="C618" s="167"/>
      <c r="D618" s="168" t="s">
        <v>6</v>
      </c>
      <c r="E618" s="167"/>
      <c r="F618" s="169"/>
      <c r="G618" s="169"/>
      <c r="H618" s="170"/>
      <c r="I618" s="170">
        <f>(H613+H614+H615+H616+H617)/5</f>
        <v>100</v>
      </c>
      <c r="J618" s="171"/>
      <c r="K618" s="168" t="s">
        <v>6</v>
      </c>
      <c r="L618" s="169"/>
      <c r="M618" s="172"/>
      <c r="N618" s="172"/>
      <c r="O618" s="170"/>
      <c r="P618" s="170">
        <f>O613</f>
        <v>95.50561797752809</v>
      </c>
      <c r="Q618" s="170">
        <f>(I618+P618)/2</f>
        <v>97.752808988764045</v>
      </c>
      <c r="R618" s="290" t="s">
        <v>424</v>
      </c>
      <c r="S618" s="529"/>
      <c r="T618" s="146"/>
    </row>
    <row r="619" spans="1:20" ht="39.75" customHeight="1" x14ac:dyDescent="0.35">
      <c r="A619" s="515"/>
      <c r="B619" s="520"/>
      <c r="C619" s="342" t="s">
        <v>42</v>
      </c>
      <c r="D619" s="150" t="s">
        <v>91</v>
      </c>
      <c r="E619" s="155"/>
      <c r="F619" s="155"/>
      <c r="G619" s="155"/>
      <c r="H619" s="153"/>
      <c r="I619" s="153"/>
      <c r="J619" s="342" t="s">
        <v>42</v>
      </c>
      <c r="K619" s="150" t="s">
        <v>91</v>
      </c>
      <c r="L619" s="155"/>
      <c r="M619" s="163"/>
      <c r="N619" s="163"/>
      <c r="O619" s="153"/>
      <c r="P619" s="178"/>
      <c r="Q619" s="157"/>
      <c r="R619" s="296"/>
      <c r="S619" s="529"/>
    </row>
    <row r="620" spans="1:20" ht="60" customHeight="1" x14ac:dyDescent="0.35">
      <c r="A620" s="515"/>
      <c r="B620" s="520"/>
      <c r="C620" s="152" t="s">
        <v>43</v>
      </c>
      <c r="D620" s="148" t="s">
        <v>140</v>
      </c>
      <c r="E620" s="155" t="s">
        <v>25</v>
      </c>
      <c r="F620" s="155">
        <v>100</v>
      </c>
      <c r="G620" s="155">
        <v>100</v>
      </c>
      <c r="H620" s="158">
        <f t="shared" si="12"/>
        <v>100</v>
      </c>
      <c r="I620" s="155"/>
      <c r="J620" s="162" t="s">
        <v>43</v>
      </c>
      <c r="K620" s="159" t="s">
        <v>90</v>
      </c>
      <c r="L620" s="155" t="s">
        <v>38</v>
      </c>
      <c r="M620" s="155">
        <v>187</v>
      </c>
      <c r="N620" s="155">
        <v>170</v>
      </c>
      <c r="O620" s="158">
        <f>IF(N620/M620*100&gt;110,110,N620/M620*100)</f>
        <v>90.909090909090907</v>
      </c>
      <c r="P620" s="178"/>
      <c r="Q620" s="157"/>
      <c r="R620" s="297"/>
      <c r="S620" s="529"/>
    </row>
    <row r="621" spans="1:20" ht="92.25" customHeight="1" x14ac:dyDescent="0.35">
      <c r="A621" s="515"/>
      <c r="B621" s="520"/>
      <c r="C621" s="152" t="s">
        <v>141</v>
      </c>
      <c r="D621" s="148" t="s">
        <v>142</v>
      </c>
      <c r="E621" s="155" t="s">
        <v>25</v>
      </c>
      <c r="F621" s="155">
        <v>90</v>
      </c>
      <c r="G621" s="155">
        <v>90</v>
      </c>
      <c r="H621" s="158">
        <f t="shared" si="12"/>
        <v>100</v>
      </c>
      <c r="I621" s="155"/>
      <c r="J621" s="162"/>
      <c r="K621" s="159"/>
      <c r="L621" s="155"/>
      <c r="M621" s="163"/>
      <c r="N621" s="163"/>
      <c r="O621" s="158"/>
      <c r="P621" s="178"/>
      <c r="Q621" s="157"/>
      <c r="R621" s="297"/>
      <c r="S621" s="529"/>
    </row>
    <row r="622" spans="1:20" s="174" customFormat="1" ht="40.5" customHeight="1" x14ac:dyDescent="0.35">
      <c r="A622" s="515"/>
      <c r="B622" s="520"/>
      <c r="C622" s="167"/>
      <c r="D622" s="168" t="s">
        <v>6</v>
      </c>
      <c r="E622" s="167"/>
      <c r="F622" s="169"/>
      <c r="G622" s="169"/>
      <c r="H622" s="170"/>
      <c r="I622" s="170">
        <f>(H620+H621)/2</f>
        <v>100</v>
      </c>
      <c r="J622" s="171"/>
      <c r="K622" s="168" t="s">
        <v>6</v>
      </c>
      <c r="L622" s="169"/>
      <c r="M622" s="172"/>
      <c r="N622" s="172"/>
      <c r="O622" s="170"/>
      <c r="P622" s="170">
        <f>O620</f>
        <v>90.909090909090907</v>
      </c>
      <c r="Q622" s="170">
        <f>(I622+P622)/2</f>
        <v>95.454545454545453</v>
      </c>
      <c r="R622" s="290" t="s">
        <v>424</v>
      </c>
      <c r="S622" s="529"/>
      <c r="T622" s="146"/>
    </row>
    <row r="623" spans="1:20" ht="46.5" customHeight="1" x14ac:dyDescent="0.35">
      <c r="A623" s="515"/>
      <c r="B623" s="520"/>
      <c r="C623" s="342" t="s">
        <v>168</v>
      </c>
      <c r="D623" s="150" t="s">
        <v>217</v>
      </c>
      <c r="E623" s="155"/>
      <c r="F623" s="155"/>
      <c r="G623" s="155"/>
      <c r="H623" s="153"/>
      <c r="I623" s="153"/>
      <c r="J623" s="342" t="s">
        <v>168</v>
      </c>
      <c r="K623" s="150" t="str">
        <f>D623</f>
        <v>Реализация дополнительных общеразвивающих программ</v>
      </c>
      <c r="L623" s="155"/>
      <c r="M623" s="163"/>
      <c r="N623" s="163"/>
      <c r="O623" s="153"/>
      <c r="P623" s="178"/>
      <c r="Q623" s="157"/>
      <c r="R623" s="296"/>
      <c r="S623" s="529"/>
    </row>
    <row r="624" spans="1:20" ht="49.5" customHeight="1" x14ac:dyDescent="0.35">
      <c r="A624" s="515"/>
      <c r="B624" s="520"/>
      <c r="C624" s="152" t="s">
        <v>169</v>
      </c>
      <c r="D624" s="148" t="s">
        <v>142</v>
      </c>
      <c r="E624" s="155" t="s">
        <v>25</v>
      </c>
      <c r="F624" s="155">
        <v>90</v>
      </c>
      <c r="G624" s="155">
        <v>90</v>
      </c>
      <c r="H624" s="158">
        <f t="shared" si="12"/>
        <v>100</v>
      </c>
      <c r="I624" s="155"/>
      <c r="J624" s="162" t="s">
        <v>169</v>
      </c>
      <c r="K624" s="159" t="s">
        <v>567</v>
      </c>
      <c r="L624" s="155" t="s">
        <v>371</v>
      </c>
      <c r="M624" s="155">
        <v>66096</v>
      </c>
      <c r="N624" s="155">
        <v>66653</v>
      </c>
      <c r="O624" s="158">
        <f>IF(N624/M624*100&gt;110,110,N624/M624*100)</f>
        <v>100.84271362866136</v>
      </c>
      <c r="P624" s="178"/>
      <c r="Q624" s="157"/>
      <c r="R624" s="297"/>
      <c r="S624" s="529"/>
    </row>
    <row r="625" spans="1:20" s="174" customFormat="1" ht="40.5" customHeight="1" x14ac:dyDescent="0.35">
      <c r="A625" s="517"/>
      <c r="B625" s="521"/>
      <c r="C625" s="167"/>
      <c r="D625" s="168" t="s">
        <v>6</v>
      </c>
      <c r="E625" s="167"/>
      <c r="F625" s="169"/>
      <c r="G625" s="169"/>
      <c r="H625" s="170"/>
      <c r="I625" s="170">
        <f>H624</f>
        <v>100</v>
      </c>
      <c r="J625" s="171"/>
      <c r="K625" s="168" t="s">
        <v>6</v>
      </c>
      <c r="L625" s="169"/>
      <c r="M625" s="172"/>
      <c r="N625" s="172"/>
      <c r="O625" s="170"/>
      <c r="P625" s="170">
        <f>O624</f>
        <v>100.84271362866136</v>
      </c>
      <c r="Q625" s="170">
        <f>(I625+P625)/2</f>
        <v>100.42135681433068</v>
      </c>
      <c r="R625" s="290" t="s">
        <v>31</v>
      </c>
      <c r="S625" s="529"/>
      <c r="T625" s="146"/>
    </row>
    <row r="626" spans="1:20" ht="73.5" customHeight="1" x14ac:dyDescent="0.35">
      <c r="A626" s="513">
        <v>46</v>
      </c>
      <c r="B626" s="519" t="s">
        <v>150</v>
      </c>
      <c r="C626" s="342" t="s">
        <v>12</v>
      </c>
      <c r="D626" s="150" t="s">
        <v>129</v>
      </c>
      <c r="E626" s="154"/>
      <c r="F626" s="154"/>
      <c r="G626" s="154"/>
      <c r="H626" s="153"/>
      <c r="I626" s="153"/>
      <c r="J626" s="154" t="s">
        <v>12</v>
      </c>
      <c r="K626" s="150" t="s">
        <v>129</v>
      </c>
      <c r="L626" s="155"/>
      <c r="M626" s="155"/>
      <c r="N626" s="155"/>
      <c r="O626" s="153"/>
      <c r="P626" s="178"/>
      <c r="Q626" s="157"/>
      <c r="R626" s="296"/>
      <c r="S626" s="529" t="s">
        <v>31</v>
      </c>
    </row>
    <row r="627" spans="1:20" ht="69" customHeight="1" x14ac:dyDescent="0.35">
      <c r="A627" s="515"/>
      <c r="B627" s="520"/>
      <c r="C627" s="152" t="s">
        <v>7</v>
      </c>
      <c r="D627" s="148" t="s">
        <v>130</v>
      </c>
      <c r="E627" s="155" t="s">
        <v>25</v>
      </c>
      <c r="F627" s="155">
        <v>100</v>
      </c>
      <c r="G627" s="155">
        <v>100</v>
      </c>
      <c r="H627" s="158">
        <f>G627/F627*100</f>
        <v>100</v>
      </c>
      <c r="I627" s="155"/>
      <c r="J627" s="155" t="s">
        <v>7</v>
      </c>
      <c r="K627" s="159" t="s">
        <v>90</v>
      </c>
      <c r="L627" s="155" t="s">
        <v>38</v>
      </c>
      <c r="M627" s="155">
        <v>199</v>
      </c>
      <c r="N627" s="155">
        <v>208</v>
      </c>
      <c r="O627" s="158">
        <f>IF(N627/M627*100&gt;110,110,N627/M627*100)</f>
        <v>104.52261306532664</v>
      </c>
      <c r="P627" s="178"/>
      <c r="Q627" s="157"/>
      <c r="R627" s="297"/>
      <c r="S627" s="529"/>
    </row>
    <row r="628" spans="1:20" ht="40.5" customHeight="1" x14ac:dyDescent="0.35">
      <c r="A628" s="515"/>
      <c r="B628" s="520"/>
      <c r="C628" s="152" t="s">
        <v>8</v>
      </c>
      <c r="D628" s="148" t="s">
        <v>131</v>
      </c>
      <c r="E628" s="155" t="s">
        <v>25</v>
      </c>
      <c r="F628" s="155">
        <v>100</v>
      </c>
      <c r="G628" s="155">
        <v>100</v>
      </c>
      <c r="H628" s="158">
        <f t="shared" ref="H628:H631" si="13">G628/F628*100</f>
        <v>100</v>
      </c>
      <c r="I628" s="155"/>
      <c r="J628" s="155"/>
      <c r="K628" s="179"/>
      <c r="L628" s="155"/>
      <c r="M628" s="161"/>
      <c r="N628" s="161"/>
      <c r="O628" s="158"/>
      <c r="P628" s="178"/>
      <c r="Q628" s="157"/>
      <c r="R628" s="297"/>
      <c r="S628" s="529"/>
    </row>
    <row r="629" spans="1:20" ht="57.75" customHeight="1" x14ac:dyDescent="0.35">
      <c r="A629" s="515"/>
      <c r="B629" s="520"/>
      <c r="C629" s="152" t="s">
        <v>9</v>
      </c>
      <c r="D629" s="148" t="s">
        <v>566</v>
      </c>
      <c r="E629" s="155" t="s">
        <v>25</v>
      </c>
      <c r="F629" s="155">
        <v>100</v>
      </c>
      <c r="G629" s="155">
        <v>100</v>
      </c>
      <c r="H629" s="158">
        <f t="shared" si="13"/>
        <v>100</v>
      </c>
      <c r="I629" s="155"/>
      <c r="J629" s="162"/>
      <c r="K629" s="159"/>
      <c r="L629" s="155"/>
      <c r="M629" s="163"/>
      <c r="N629" s="163"/>
      <c r="O629" s="158"/>
      <c r="P629" s="178"/>
      <c r="Q629" s="157"/>
      <c r="R629" s="297"/>
      <c r="S629" s="529"/>
    </row>
    <row r="630" spans="1:20" ht="84" customHeight="1" x14ac:dyDescent="0.35">
      <c r="A630" s="515"/>
      <c r="B630" s="520"/>
      <c r="C630" s="152" t="s">
        <v>10</v>
      </c>
      <c r="D630" s="148" t="s">
        <v>89</v>
      </c>
      <c r="E630" s="155" t="s">
        <v>25</v>
      </c>
      <c r="F630" s="155">
        <v>90</v>
      </c>
      <c r="G630" s="155">
        <v>90</v>
      </c>
      <c r="H630" s="158">
        <v>100</v>
      </c>
      <c r="I630" s="155"/>
      <c r="J630" s="162"/>
      <c r="K630" s="159"/>
      <c r="L630" s="155"/>
      <c r="M630" s="163"/>
      <c r="N630" s="163"/>
      <c r="O630" s="158"/>
      <c r="P630" s="178"/>
      <c r="Q630" s="157"/>
      <c r="R630" s="297"/>
      <c r="S630" s="529"/>
    </row>
    <row r="631" spans="1:20" ht="112.5" customHeight="1" x14ac:dyDescent="0.35">
      <c r="A631" s="515"/>
      <c r="B631" s="520"/>
      <c r="C631" s="152" t="s">
        <v>35</v>
      </c>
      <c r="D631" s="148" t="s">
        <v>132</v>
      </c>
      <c r="E631" s="155" t="s">
        <v>25</v>
      </c>
      <c r="F631" s="155">
        <v>100</v>
      </c>
      <c r="G631" s="155">
        <v>100</v>
      </c>
      <c r="H631" s="158">
        <f t="shared" si="13"/>
        <v>100</v>
      </c>
      <c r="I631" s="155"/>
      <c r="J631" s="162"/>
      <c r="K631" s="159"/>
      <c r="L631" s="155"/>
      <c r="M631" s="163"/>
      <c r="N631" s="163"/>
      <c r="O631" s="158"/>
      <c r="P631" s="178"/>
      <c r="Q631" s="157"/>
      <c r="R631" s="297"/>
      <c r="S631" s="529"/>
    </row>
    <row r="632" spans="1:20" s="174" customFormat="1" ht="40.5" customHeight="1" x14ac:dyDescent="0.35">
      <c r="A632" s="515"/>
      <c r="B632" s="520"/>
      <c r="C632" s="167"/>
      <c r="D632" s="168" t="s">
        <v>6</v>
      </c>
      <c r="E632" s="167"/>
      <c r="F632" s="169"/>
      <c r="G632" s="169"/>
      <c r="H632" s="170"/>
      <c r="I632" s="170">
        <f>(H627+H628+H629+H630+H631)/5</f>
        <v>100</v>
      </c>
      <c r="J632" s="171"/>
      <c r="K632" s="168" t="s">
        <v>6</v>
      </c>
      <c r="L632" s="169"/>
      <c r="M632" s="172"/>
      <c r="N632" s="172"/>
      <c r="O632" s="170"/>
      <c r="P632" s="170">
        <f>O627</f>
        <v>104.52261306532664</v>
      </c>
      <c r="Q632" s="170">
        <f>(I632+P632)/2</f>
        <v>102.26130653266333</v>
      </c>
      <c r="R632" s="290" t="s">
        <v>31</v>
      </c>
      <c r="S632" s="529"/>
      <c r="T632" s="146"/>
    </row>
    <row r="633" spans="1:20" ht="73.5" customHeight="1" x14ac:dyDescent="0.35">
      <c r="A633" s="515"/>
      <c r="B633" s="520"/>
      <c r="C633" s="342" t="s">
        <v>13</v>
      </c>
      <c r="D633" s="150" t="s">
        <v>133</v>
      </c>
      <c r="E633" s="155"/>
      <c r="F633" s="155"/>
      <c r="G633" s="155"/>
      <c r="H633" s="153"/>
      <c r="I633" s="153"/>
      <c r="J633" s="342" t="s">
        <v>13</v>
      </c>
      <c r="K633" s="150" t="s">
        <v>133</v>
      </c>
      <c r="L633" s="155"/>
      <c r="M633" s="163"/>
      <c r="N633" s="163"/>
      <c r="O633" s="153"/>
      <c r="P633" s="178"/>
      <c r="Q633" s="157"/>
      <c r="R633" s="296"/>
      <c r="S633" s="529"/>
    </row>
    <row r="634" spans="1:20" ht="73.5" customHeight="1" x14ac:dyDescent="0.35">
      <c r="A634" s="515"/>
      <c r="B634" s="520"/>
      <c r="C634" s="152" t="s">
        <v>14</v>
      </c>
      <c r="D634" s="148" t="s">
        <v>134</v>
      </c>
      <c r="E634" s="155" t="s">
        <v>25</v>
      </c>
      <c r="F634" s="155">
        <v>100</v>
      </c>
      <c r="G634" s="155">
        <v>100</v>
      </c>
      <c r="H634" s="158">
        <f>(G634/F634)*100</f>
        <v>100</v>
      </c>
      <c r="I634" s="155"/>
      <c r="J634" s="162" t="s">
        <v>14</v>
      </c>
      <c r="K634" s="159" t="s">
        <v>90</v>
      </c>
      <c r="L634" s="155" t="s">
        <v>38</v>
      </c>
      <c r="M634" s="155">
        <v>325</v>
      </c>
      <c r="N634" s="155">
        <v>329</v>
      </c>
      <c r="O634" s="158">
        <f>IF(N634/M634*100&gt;110,110,N634/M634*100)</f>
        <v>101.23076923076924</v>
      </c>
      <c r="P634" s="152"/>
      <c r="Q634" s="157"/>
      <c r="R634" s="297"/>
      <c r="S634" s="529"/>
    </row>
    <row r="635" spans="1:20" ht="57" customHeight="1" x14ac:dyDescent="0.35">
      <c r="A635" s="515"/>
      <c r="B635" s="520"/>
      <c r="C635" s="152" t="s">
        <v>15</v>
      </c>
      <c r="D635" s="148" t="s">
        <v>135</v>
      </c>
      <c r="E635" s="155" t="s">
        <v>25</v>
      </c>
      <c r="F635" s="155">
        <v>100</v>
      </c>
      <c r="G635" s="155">
        <v>100</v>
      </c>
      <c r="H635" s="158">
        <f t="shared" ref="H635:H638" si="14">(G635/F635)*100</f>
        <v>100</v>
      </c>
      <c r="I635" s="155"/>
      <c r="J635" s="162"/>
      <c r="K635" s="159"/>
      <c r="L635" s="155"/>
      <c r="M635" s="163"/>
      <c r="N635" s="163"/>
      <c r="O635" s="158"/>
      <c r="P635" s="178"/>
      <c r="Q635" s="157"/>
      <c r="R635" s="297"/>
      <c r="S635" s="529"/>
    </row>
    <row r="636" spans="1:20" ht="59.25" customHeight="1" x14ac:dyDescent="0.35">
      <c r="A636" s="515"/>
      <c r="B636" s="520"/>
      <c r="C636" s="152" t="s">
        <v>39</v>
      </c>
      <c r="D636" s="148" t="s">
        <v>566</v>
      </c>
      <c r="E636" s="155" t="s">
        <v>25</v>
      </c>
      <c r="F636" s="155">
        <v>100</v>
      </c>
      <c r="G636" s="155">
        <v>100</v>
      </c>
      <c r="H636" s="158">
        <f t="shared" si="14"/>
        <v>100</v>
      </c>
      <c r="I636" s="155"/>
      <c r="J636" s="162"/>
      <c r="K636" s="159"/>
      <c r="L636" s="155"/>
      <c r="M636" s="163"/>
      <c r="N636" s="163"/>
      <c r="O636" s="158"/>
      <c r="P636" s="178"/>
      <c r="Q636" s="157"/>
      <c r="R636" s="297"/>
      <c r="S636" s="529"/>
    </row>
    <row r="637" spans="1:20" ht="73.5" customHeight="1" x14ac:dyDescent="0.35">
      <c r="A637" s="515"/>
      <c r="B637" s="520"/>
      <c r="C637" s="152" t="s">
        <v>45</v>
      </c>
      <c r="D637" s="148" t="s">
        <v>89</v>
      </c>
      <c r="E637" s="155" t="s">
        <v>25</v>
      </c>
      <c r="F637" s="155">
        <v>90</v>
      </c>
      <c r="G637" s="155">
        <v>90</v>
      </c>
      <c r="H637" s="158">
        <v>100</v>
      </c>
      <c r="I637" s="155"/>
      <c r="J637" s="162"/>
      <c r="K637" s="159"/>
      <c r="L637" s="155"/>
      <c r="M637" s="163"/>
      <c r="N637" s="163"/>
      <c r="O637" s="158"/>
      <c r="P637" s="178"/>
      <c r="Q637" s="157"/>
      <c r="R637" s="297"/>
      <c r="S637" s="529"/>
    </row>
    <row r="638" spans="1:20" ht="108.75" customHeight="1" x14ac:dyDescent="0.35">
      <c r="A638" s="515"/>
      <c r="B638" s="520"/>
      <c r="C638" s="152" t="s">
        <v>66</v>
      </c>
      <c r="D638" s="148" t="s">
        <v>132</v>
      </c>
      <c r="E638" s="155" t="s">
        <v>25</v>
      </c>
      <c r="F638" s="155">
        <v>100</v>
      </c>
      <c r="G638" s="155">
        <v>100</v>
      </c>
      <c r="H638" s="158">
        <f t="shared" si="14"/>
        <v>100</v>
      </c>
      <c r="I638" s="155"/>
      <c r="J638" s="162"/>
      <c r="K638" s="159"/>
      <c r="L638" s="155"/>
      <c r="M638" s="163"/>
      <c r="N638" s="163"/>
      <c r="O638" s="158"/>
      <c r="P638" s="178"/>
      <c r="Q638" s="157"/>
      <c r="R638" s="297"/>
      <c r="S638" s="529"/>
    </row>
    <row r="639" spans="1:20" s="174" customFormat="1" ht="40.5" customHeight="1" x14ac:dyDescent="0.35">
      <c r="A639" s="515"/>
      <c r="B639" s="520"/>
      <c r="C639" s="167"/>
      <c r="D639" s="168" t="s">
        <v>6</v>
      </c>
      <c r="E639" s="167"/>
      <c r="F639" s="169"/>
      <c r="G639" s="169"/>
      <c r="H639" s="170"/>
      <c r="I639" s="170">
        <f>(H634+H635+H636+H637+H638)/5</f>
        <v>100</v>
      </c>
      <c r="J639" s="171"/>
      <c r="K639" s="168" t="s">
        <v>6</v>
      </c>
      <c r="L639" s="169"/>
      <c r="M639" s="172"/>
      <c r="N639" s="172"/>
      <c r="O639" s="170"/>
      <c r="P639" s="170">
        <f>O634</f>
        <v>101.23076923076924</v>
      </c>
      <c r="Q639" s="170">
        <f>(I639+P639)/2</f>
        <v>100.61538461538461</v>
      </c>
      <c r="R639" s="290" t="s">
        <v>31</v>
      </c>
      <c r="S639" s="529"/>
      <c r="T639" s="146"/>
    </row>
    <row r="640" spans="1:20" ht="73.5" customHeight="1" x14ac:dyDescent="0.35">
      <c r="A640" s="515"/>
      <c r="B640" s="520"/>
      <c r="C640" s="342" t="s">
        <v>28</v>
      </c>
      <c r="D640" s="150" t="s">
        <v>136</v>
      </c>
      <c r="E640" s="155"/>
      <c r="F640" s="155"/>
      <c r="G640" s="155"/>
      <c r="H640" s="153"/>
      <c r="I640" s="153"/>
      <c r="J640" s="342" t="s">
        <v>28</v>
      </c>
      <c r="K640" s="150" t="str">
        <f>D640</f>
        <v>Реализация основных общеобразовательных программ среднего общего образования</v>
      </c>
      <c r="L640" s="155"/>
      <c r="M640" s="163"/>
      <c r="N640" s="163"/>
      <c r="O640" s="153"/>
      <c r="P640" s="178"/>
      <c r="Q640" s="157"/>
      <c r="R640" s="296"/>
      <c r="S640" s="529"/>
    </row>
    <row r="641" spans="1:20" ht="73.5" customHeight="1" x14ac:dyDescent="0.35">
      <c r="A641" s="515"/>
      <c r="B641" s="520"/>
      <c r="C641" s="152" t="s">
        <v>29</v>
      </c>
      <c r="D641" s="148" t="s">
        <v>137</v>
      </c>
      <c r="E641" s="155" t="s">
        <v>25</v>
      </c>
      <c r="F641" s="155">
        <v>100</v>
      </c>
      <c r="G641" s="155">
        <v>100</v>
      </c>
      <c r="H641" s="158">
        <f>(G641/F641)*100</f>
        <v>100</v>
      </c>
      <c r="I641" s="152"/>
      <c r="J641" s="162" t="s">
        <v>29</v>
      </c>
      <c r="K641" s="159" t="s">
        <v>90</v>
      </c>
      <c r="L641" s="155" t="s">
        <v>38</v>
      </c>
      <c r="M641" s="155">
        <v>72</v>
      </c>
      <c r="N641" s="155">
        <v>73</v>
      </c>
      <c r="O641" s="158">
        <f>IF(N641/M641*100&gt;110,110,N641/M641*100)</f>
        <v>101.38888888888889</v>
      </c>
      <c r="P641" s="152"/>
      <c r="Q641" s="157"/>
      <c r="R641" s="297"/>
      <c r="S641" s="529"/>
    </row>
    <row r="642" spans="1:20" ht="51" customHeight="1" x14ac:dyDescent="0.35">
      <c r="A642" s="515"/>
      <c r="B642" s="520"/>
      <c r="C642" s="152" t="s">
        <v>30</v>
      </c>
      <c r="D642" s="148" t="s">
        <v>138</v>
      </c>
      <c r="E642" s="155" t="s">
        <v>25</v>
      </c>
      <c r="F642" s="155">
        <v>100</v>
      </c>
      <c r="G642" s="155">
        <v>100</v>
      </c>
      <c r="H642" s="158">
        <f t="shared" ref="H642:H645" si="15">(G642/F642)*100</f>
        <v>100</v>
      </c>
      <c r="I642" s="152"/>
      <c r="J642" s="162"/>
      <c r="K642" s="159"/>
      <c r="L642" s="155"/>
      <c r="M642" s="163"/>
      <c r="N642" s="163"/>
      <c r="O642" s="158"/>
      <c r="P642" s="178"/>
      <c r="Q642" s="157"/>
      <c r="R642" s="297"/>
      <c r="S642" s="529"/>
    </row>
    <row r="643" spans="1:20" ht="63" customHeight="1" x14ac:dyDescent="0.35">
      <c r="A643" s="515"/>
      <c r="B643" s="520"/>
      <c r="C643" s="152" t="s">
        <v>52</v>
      </c>
      <c r="D643" s="148" t="s">
        <v>566</v>
      </c>
      <c r="E643" s="155" t="s">
        <v>25</v>
      </c>
      <c r="F643" s="155">
        <v>100</v>
      </c>
      <c r="G643" s="155">
        <v>100</v>
      </c>
      <c r="H643" s="158">
        <f t="shared" si="15"/>
        <v>100</v>
      </c>
      <c r="I643" s="152"/>
      <c r="J643" s="162"/>
      <c r="K643" s="159"/>
      <c r="L643" s="155"/>
      <c r="M643" s="163"/>
      <c r="N643" s="163"/>
      <c r="O643" s="158"/>
      <c r="P643" s="178"/>
      <c r="Q643" s="157"/>
      <c r="R643" s="297"/>
      <c r="S643" s="529"/>
    </row>
    <row r="644" spans="1:20" ht="73.5" customHeight="1" x14ac:dyDescent="0.35">
      <c r="A644" s="515"/>
      <c r="B644" s="520"/>
      <c r="C644" s="152" t="s">
        <v>53</v>
      </c>
      <c r="D644" s="148" t="s">
        <v>89</v>
      </c>
      <c r="E644" s="155" t="s">
        <v>25</v>
      </c>
      <c r="F644" s="155">
        <v>90</v>
      </c>
      <c r="G644" s="155">
        <v>90</v>
      </c>
      <c r="H644" s="158">
        <v>100</v>
      </c>
      <c r="I644" s="152"/>
      <c r="J644" s="162"/>
      <c r="K644" s="159"/>
      <c r="L644" s="155"/>
      <c r="M644" s="163"/>
      <c r="N644" s="163"/>
      <c r="O644" s="158"/>
      <c r="P644" s="178"/>
      <c r="Q644" s="157"/>
      <c r="R644" s="297"/>
      <c r="S644" s="529"/>
    </row>
    <row r="645" spans="1:20" ht="116.25" customHeight="1" x14ac:dyDescent="0.35">
      <c r="A645" s="515"/>
      <c r="B645" s="520"/>
      <c r="C645" s="152" t="s">
        <v>139</v>
      </c>
      <c r="D645" s="148" t="s">
        <v>132</v>
      </c>
      <c r="E645" s="155" t="s">
        <v>25</v>
      </c>
      <c r="F645" s="155">
        <v>100</v>
      </c>
      <c r="G645" s="155">
        <v>100</v>
      </c>
      <c r="H645" s="158">
        <f t="shared" si="15"/>
        <v>100</v>
      </c>
      <c r="I645" s="152"/>
      <c r="J645" s="162"/>
      <c r="K645" s="159"/>
      <c r="L645" s="155"/>
      <c r="M645" s="163"/>
      <c r="N645" s="163"/>
      <c r="O645" s="158"/>
      <c r="P645" s="178"/>
      <c r="Q645" s="157"/>
      <c r="R645" s="297"/>
      <c r="S645" s="529"/>
    </row>
    <row r="646" spans="1:20" s="174" customFormat="1" ht="40.5" customHeight="1" x14ac:dyDescent="0.35">
      <c r="A646" s="515"/>
      <c r="B646" s="520"/>
      <c r="C646" s="167"/>
      <c r="D646" s="168" t="s">
        <v>6</v>
      </c>
      <c r="E646" s="167"/>
      <c r="F646" s="169"/>
      <c r="G646" s="169"/>
      <c r="H646" s="170"/>
      <c r="I646" s="170">
        <f>(H641+H642+H643+H644+H645)/5</f>
        <v>100</v>
      </c>
      <c r="J646" s="171"/>
      <c r="K646" s="168" t="s">
        <v>6</v>
      </c>
      <c r="L646" s="169"/>
      <c r="M646" s="172"/>
      <c r="N646" s="172"/>
      <c r="O646" s="170"/>
      <c r="P646" s="170">
        <f>O641</f>
        <v>101.38888888888889</v>
      </c>
      <c r="Q646" s="170">
        <f>(I646+P646)/2</f>
        <v>100.69444444444444</v>
      </c>
      <c r="R646" s="290" t="s">
        <v>31</v>
      </c>
      <c r="S646" s="529"/>
      <c r="T646" s="146"/>
    </row>
    <row r="647" spans="1:20" ht="51" customHeight="1" x14ac:dyDescent="0.35">
      <c r="A647" s="515"/>
      <c r="B647" s="520"/>
      <c r="C647" s="342" t="s">
        <v>42</v>
      </c>
      <c r="D647" s="150" t="s">
        <v>91</v>
      </c>
      <c r="E647" s="155"/>
      <c r="F647" s="155"/>
      <c r="G647" s="155"/>
      <c r="H647" s="153"/>
      <c r="I647" s="153"/>
      <c r="J647" s="342" t="s">
        <v>42</v>
      </c>
      <c r="K647" s="150" t="s">
        <v>91</v>
      </c>
      <c r="L647" s="155"/>
      <c r="M647" s="163"/>
      <c r="N647" s="163"/>
      <c r="O647" s="153"/>
      <c r="P647" s="178"/>
      <c r="Q647" s="157"/>
      <c r="R647" s="296"/>
      <c r="S647" s="529"/>
    </row>
    <row r="648" spans="1:20" ht="55.5" customHeight="1" x14ac:dyDescent="0.35">
      <c r="A648" s="515"/>
      <c r="B648" s="520"/>
      <c r="C648" s="152" t="s">
        <v>43</v>
      </c>
      <c r="D648" s="148" t="s">
        <v>140</v>
      </c>
      <c r="E648" s="155" t="s">
        <v>25</v>
      </c>
      <c r="F648" s="155">
        <v>100</v>
      </c>
      <c r="G648" s="155">
        <v>100</v>
      </c>
      <c r="H648" s="158">
        <f>(G648/F648)*100</f>
        <v>100</v>
      </c>
      <c r="I648" s="152"/>
      <c r="J648" s="162" t="s">
        <v>43</v>
      </c>
      <c r="K648" s="159" t="s">
        <v>90</v>
      </c>
      <c r="L648" s="155" t="s">
        <v>38</v>
      </c>
      <c r="M648" s="155">
        <v>176</v>
      </c>
      <c r="N648" s="155">
        <v>188</v>
      </c>
      <c r="O648" s="158">
        <f>IF(N648/M648*100&gt;110,110,N648/M648*100)</f>
        <v>106.81818181818181</v>
      </c>
      <c r="P648" s="178"/>
      <c r="Q648" s="157"/>
      <c r="R648" s="297"/>
      <c r="S648" s="529"/>
    </row>
    <row r="649" spans="1:20" ht="73.5" customHeight="1" x14ac:dyDescent="0.35">
      <c r="A649" s="515"/>
      <c r="B649" s="520"/>
      <c r="C649" s="152" t="s">
        <v>141</v>
      </c>
      <c r="D649" s="148" t="s">
        <v>142</v>
      </c>
      <c r="E649" s="155" t="s">
        <v>25</v>
      </c>
      <c r="F649" s="155">
        <v>90</v>
      </c>
      <c r="G649" s="155">
        <v>90</v>
      </c>
      <c r="H649" s="158">
        <f>(G649/F649)*100</f>
        <v>100</v>
      </c>
      <c r="I649" s="155"/>
      <c r="J649" s="162"/>
      <c r="K649" s="159"/>
      <c r="L649" s="155"/>
      <c r="M649" s="163"/>
      <c r="N649" s="163"/>
      <c r="O649" s="158"/>
      <c r="P649" s="178"/>
      <c r="Q649" s="157"/>
      <c r="R649" s="297"/>
      <c r="S649" s="529"/>
    </row>
    <row r="650" spans="1:20" s="174" customFormat="1" ht="40.5" customHeight="1" x14ac:dyDescent="0.35">
      <c r="A650" s="515"/>
      <c r="B650" s="520"/>
      <c r="C650" s="167"/>
      <c r="D650" s="168" t="s">
        <v>6</v>
      </c>
      <c r="E650" s="167"/>
      <c r="F650" s="169"/>
      <c r="G650" s="169"/>
      <c r="H650" s="170"/>
      <c r="I650" s="170">
        <f>(H648+H649)/2</f>
        <v>100</v>
      </c>
      <c r="J650" s="171"/>
      <c r="K650" s="168" t="s">
        <v>6</v>
      </c>
      <c r="L650" s="169"/>
      <c r="M650" s="172"/>
      <c r="N650" s="172"/>
      <c r="O650" s="170"/>
      <c r="P650" s="170">
        <f>O648</f>
        <v>106.81818181818181</v>
      </c>
      <c r="Q650" s="170">
        <f>(I650+P650)/2</f>
        <v>103.40909090909091</v>
      </c>
      <c r="R650" s="290" t="s">
        <v>31</v>
      </c>
      <c r="S650" s="529"/>
      <c r="T650" s="146"/>
    </row>
    <row r="651" spans="1:20" ht="54" customHeight="1" x14ac:dyDescent="0.35">
      <c r="A651" s="515"/>
      <c r="B651" s="520"/>
      <c r="C651" s="342" t="s">
        <v>168</v>
      </c>
      <c r="D651" s="150" t="s">
        <v>217</v>
      </c>
      <c r="E651" s="155"/>
      <c r="F651" s="155"/>
      <c r="G651" s="155"/>
      <c r="H651" s="153"/>
      <c r="I651" s="153"/>
      <c r="J651" s="342" t="s">
        <v>168</v>
      </c>
      <c r="K651" s="150" t="str">
        <f>D651</f>
        <v>Реализация дополнительных общеразвивающих программ</v>
      </c>
      <c r="L651" s="155"/>
      <c r="M651" s="163"/>
      <c r="N651" s="163"/>
      <c r="O651" s="153"/>
      <c r="P651" s="178"/>
      <c r="Q651" s="157"/>
      <c r="R651" s="180"/>
      <c r="S651" s="529"/>
    </row>
    <row r="652" spans="1:20" ht="106.5" customHeight="1" x14ac:dyDescent="0.35">
      <c r="A652" s="515"/>
      <c r="B652" s="520"/>
      <c r="C652" s="152" t="s">
        <v>169</v>
      </c>
      <c r="D652" s="148" t="s">
        <v>142</v>
      </c>
      <c r="E652" s="155" t="s">
        <v>25</v>
      </c>
      <c r="F652" s="155">
        <v>90</v>
      </c>
      <c r="G652" s="155">
        <v>90</v>
      </c>
      <c r="H652" s="158">
        <f>(G652/F652)*100</f>
        <v>100</v>
      </c>
      <c r="I652" s="155"/>
      <c r="J652" s="162" t="s">
        <v>169</v>
      </c>
      <c r="K652" s="159" t="s">
        <v>567</v>
      </c>
      <c r="L652" s="155" t="s">
        <v>373</v>
      </c>
      <c r="M652" s="155">
        <v>48552</v>
      </c>
      <c r="N652" s="155">
        <v>48552</v>
      </c>
      <c r="O652" s="158">
        <f>IF(N652/M652*100&gt;110,110,N652/M652*100)</f>
        <v>100</v>
      </c>
      <c r="P652" s="178"/>
      <c r="Q652" s="157"/>
      <c r="R652" s="297"/>
      <c r="S652" s="529"/>
    </row>
    <row r="653" spans="1:20" s="174" customFormat="1" ht="54" customHeight="1" x14ac:dyDescent="0.35">
      <c r="A653" s="515"/>
      <c r="B653" s="520"/>
      <c r="C653" s="167"/>
      <c r="D653" s="168" t="s">
        <v>6</v>
      </c>
      <c r="E653" s="167"/>
      <c r="F653" s="169"/>
      <c r="G653" s="169"/>
      <c r="H653" s="170"/>
      <c r="I653" s="170">
        <f>H652</f>
        <v>100</v>
      </c>
      <c r="J653" s="171"/>
      <c r="K653" s="168" t="s">
        <v>6</v>
      </c>
      <c r="L653" s="169"/>
      <c r="M653" s="172"/>
      <c r="N653" s="172"/>
      <c r="O653" s="170"/>
      <c r="P653" s="170">
        <f>O652</f>
        <v>100</v>
      </c>
      <c r="Q653" s="170">
        <f>(I653+P653)/2</f>
        <v>100</v>
      </c>
      <c r="R653" s="290" t="s">
        <v>31</v>
      </c>
      <c r="S653" s="529"/>
      <c r="T653" s="146"/>
    </row>
    <row r="654" spans="1:20" ht="88.5" customHeight="1" x14ac:dyDescent="0.35">
      <c r="A654" s="515"/>
      <c r="B654" s="520"/>
      <c r="C654" s="342" t="s">
        <v>174</v>
      </c>
      <c r="D654" s="150" t="s">
        <v>568</v>
      </c>
      <c r="E654" s="155"/>
      <c r="F654" s="155"/>
      <c r="G654" s="155"/>
      <c r="H654" s="153"/>
      <c r="I654" s="153"/>
      <c r="J654" s="342" t="s">
        <v>174</v>
      </c>
      <c r="K654" s="150" t="str">
        <f>D654</f>
        <v>Научно-методическое и ресурсное обеспечение системы образования</v>
      </c>
      <c r="L654" s="155"/>
      <c r="M654" s="155"/>
      <c r="N654" s="153"/>
      <c r="O654" s="153"/>
      <c r="P654" s="178"/>
      <c r="Q654" s="157"/>
      <c r="R654" s="297"/>
      <c r="S654" s="529"/>
    </row>
    <row r="655" spans="1:20" ht="108" customHeight="1" x14ac:dyDescent="0.35">
      <c r="A655" s="515"/>
      <c r="B655" s="520"/>
      <c r="C655" s="152" t="s">
        <v>175</v>
      </c>
      <c r="D655" s="148" t="s">
        <v>550</v>
      </c>
      <c r="E655" s="155" t="s">
        <v>25</v>
      </c>
      <c r="F655" s="155">
        <v>90</v>
      </c>
      <c r="G655" s="155">
        <v>90</v>
      </c>
      <c r="H655" s="158">
        <f>(G655/F655)*100</f>
        <v>100</v>
      </c>
      <c r="I655" s="155"/>
      <c r="J655" s="162" t="s">
        <v>175</v>
      </c>
      <c r="K655" s="159" t="s">
        <v>361</v>
      </c>
      <c r="L655" s="155" t="s">
        <v>272</v>
      </c>
      <c r="M655" s="155">
        <v>3</v>
      </c>
      <c r="N655" s="155">
        <v>3</v>
      </c>
      <c r="O655" s="158">
        <f>IF(N655/M655*100&gt;110,110,N655/M655*100)</f>
        <v>100</v>
      </c>
      <c r="P655" s="178"/>
      <c r="Q655" s="157"/>
      <c r="R655" s="297"/>
      <c r="S655" s="529"/>
    </row>
    <row r="656" spans="1:20" s="174" customFormat="1" ht="42" customHeight="1" x14ac:dyDescent="0.35">
      <c r="A656" s="517"/>
      <c r="B656" s="521"/>
      <c r="C656" s="167"/>
      <c r="D656" s="168" t="s">
        <v>6</v>
      </c>
      <c r="E656" s="167"/>
      <c r="F656" s="169"/>
      <c r="G656" s="169"/>
      <c r="H656" s="170"/>
      <c r="I656" s="170">
        <f>H655</f>
        <v>100</v>
      </c>
      <c r="J656" s="171"/>
      <c r="K656" s="168" t="s">
        <v>6</v>
      </c>
      <c r="L656" s="169"/>
      <c r="M656" s="172"/>
      <c r="N656" s="172"/>
      <c r="O656" s="170"/>
      <c r="P656" s="170">
        <f>O655</f>
        <v>100</v>
      </c>
      <c r="Q656" s="170">
        <f>(I656+P656)/2</f>
        <v>100</v>
      </c>
      <c r="R656" s="310" t="s">
        <v>31</v>
      </c>
      <c r="S656" s="529"/>
      <c r="T656" s="146"/>
    </row>
    <row r="657" spans="1:20" ht="59.25" customHeight="1" x14ac:dyDescent="0.35">
      <c r="A657" s="513">
        <v>47</v>
      </c>
      <c r="B657" s="519" t="s">
        <v>151</v>
      </c>
      <c r="C657" s="342" t="s">
        <v>12</v>
      </c>
      <c r="D657" s="150" t="s">
        <v>129</v>
      </c>
      <c r="E657" s="154"/>
      <c r="F657" s="154"/>
      <c r="G657" s="154"/>
      <c r="H657" s="153"/>
      <c r="I657" s="153"/>
      <c r="J657" s="154" t="s">
        <v>12</v>
      </c>
      <c r="K657" s="150" t="s">
        <v>129</v>
      </c>
      <c r="L657" s="155"/>
      <c r="M657" s="155"/>
      <c r="N657" s="155"/>
      <c r="O657" s="153"/>
      <c r="P657" s="178"/>
      <c r="Q657" s="157"/>
      <c r="R657" s="152"/>
      <c r="S657" s="529" t="s">
        <v>31</v>
      </c>
    </row>
    <row r="658" spans="1:20" ht="55.5" customHeight="1" x14ac:dyDescent="0.35">
      <c r="A658" s="515"/>
      <c r="B658" s="520"/>
      <c r="C658" s="152" t="s">
        <v>7</v>
      </c>
      <c r="D658" s="148" t="s">
        <v>130</v>
      </c>
      <c r="E658" s="155" t="s">
        <v>25</v>
      </c>
      <c r="F658" s="155">
        <v>100</v>
      </c>
      <c r="G658" s="155">
        <v>100</v>
      </c>
      <c r="H658" s="158">
        <f>(G658/F658)*100</f>
        <v>100</v>
      </c>
      <c r="I658" s="155"/>
      <c r="J658" s="155" t="s">
        <v>7</v>
      </c>
      <c r="K658" s="159" t="s">
        <v>90</v>
      </c>
      <c r="L658" s="155" t="s">
        <v>38</v>
      </c>
      <c r="M658" s="155">
        <v>209</v>
      </c>
      <c r="N658" s="155">
        <v>209</v>
      </c>
      <c r="O658" s="158">
        <f>IF(N658/M658*100&gt;110,110,N658/M658*100)</f>
        <v>100</v>
      </c>
      <c r="P658" s="178"/>
      <c r="Q658" s="157"/>
      <c r="R658" s="160"/>
      <c r="S658" s="529"/>
    </row>
    <row r="659" spans="1:20" ht="45" customHeight="1" x14ac:dyDescent="0.35">
      <c r="A659" s="515"/>
      <c r="B659" s="520"/>
      <c r="C659" s="152" t="s">
        <v>8</v>
      </c>
      <c r="D659" s="148" t="s">
        <v>131</v>
      </c>
      <c r="E659" s="155" t="s">
        <v>25</v>
      </c>
      <c r="F659" s="155">
        <v>100</v>
      </c>
      <c r="G659" s="155">
        <v>100</v>
      </c>
      <c r="H659" s="158">
        <f t="shared" ref="H659:H683" si="16">(G659/F659)*100</f>
        <v>100</v>
      </c>
      <c r="I659" s="155"/>
      <c r="J659" s="155"/>
      <c r="K659" s="179"/>
      <c r="L659" s="155"/>
      <c r="M659" s="161"/>
      <c r="N659" s="161"/>
      <c r="O659" s="158"/>
      <c r="P659" s="178"/>
      <c r="Q659" s="157"/>
      <c r="R659" s="160"/>
      <c r="S659" s="529"/>
    </row>
    <row r="660" spans="1:20" ht="43.5" customHeight="1" x14ac:dyDescent="0.35">
      <c r="A660" s="515"/>
      <c r="B660" s="520"/>
      <c r="C660" s="152" t="s">
        <v>9</v>
      </c>
      <c r="D660" s="148" t="s">
        <v>566</v>
      </c>
      <c r="E660" s="155" t="s">
        <v>25</v>
      </c>
      <c r="F660" s="155">
        <v>100</v>
      </c>
      <c r="G660" s="155">
        <v>100</v>
      </c>
      <c r="H660" s="158">
        <f t="shared" si="16"/>
        <v>100</v>
      </c>
      <c r="I660" s="155"/>
      <c r="J660" s="162"/>
      <c r="K660" s="159"/>
      <c r="L660" s="155"/>
      <c r="M660" s="163"/>
      <c r="N660" s="163"/>
      <c r="O660" s="158"/>
      <c r="P660" s="178"/>
      <c r="Q660" s="157"/>
      <c r="R660" s="160"/>
      <c r="S660" s="529"/>
    </row>
    <row r="661" spans="1:20" ht="55.5" customHeight="1" x14ac:dyDescent="0.35">
      <c r="A661" s="515"/>
      <c r="B661" s="520"/>
      <c r="C661" s="152" t="s">
        <v>10</v>
      </c>
      <c r="D661" s="148" t="s">
        <v>89</v>
      </c>
      <c r="E661" s="155" t="s">
        <v>25</v>
      </c>
      <c r="F661" s="155">
        <v>90</v>
      </c>
      <c r="G661" s="155">
        <v>90</v>
      </c>
      <c r="H661" s="158">
        <v>100</v>
      </c>
      <c r="I661" s="155"/>
      <c r="J661" s="162"/>
      <c r="K661" s="159"/>
      <c r="L661" s="155"/>
      <c r="M661" s="163"/>
      <c r="N661" s="163"/>
      <c r="O661" s="158"/>
      <c r="P661" s="178"/>
      <c r="Q661" s="157"/>
      <c r="R661" s="160"/>
      <c r="S661" s="529"/>
    </row>
    <row r="662" spans="1:20" ht="107.25" customHeight="1" x14ac:dyDescent="0.35">
      <c r="A662" s="515"/>
      <c r="B662" s="520"/>
      <c r="C662" s="152" t="s">
        <v>35</v>
      </c>
      <c r="D662" s="148" t="s">
        <v>132</v>
      </c>
      <c r="E662" s="155" t="s">
        <v>25</v>
      </c>
      <c r="F662" s="155">
        <v>100</v>
      </c>
      <c r="G662" s="155">
        <v>100</v>
      </c>
      <c r="H662" s="158">
        <f t="shared" si="16"/>
        <v>100</v>
      </c>
      <c r="I662" s="155"/>
      <c r="J662" s="162"/>
      <c r="K662" s="159"/>
      <c r="L662" s="155"/>
      <c r="M662" s="163"/>
      <c r="N662" s="163"/>
      <c r="O662" s="158"/>
      <c r="P662" s="178"/>
      <c r="Q662" s="157"/>
      <c r="R662" s="160"/>
      <c r="S662" s="529"/>
    </row>
    <row r="663" spans="1:20" s="174" customFormat="1" ht="40.5" customHeight="1" x14ac:dyDescent="0.35">
      <c r="A663" s="515"/>
      <c r="B663" s="520"/>
      <c r="C663" s="167"/>
      <c r="D663" s="168" t="s">
        <v>6</v>
      </c>
      <c r="E663" s="167"/>
      <c r="F663" s="169"/>
      <c r="G663" s="169"/>
      <c r="H663" s="170"/>
      <c r="I663" s="170">
        <f>(H658+H659+H660+H661+H662)/5</f>
        <v>100</v>
      </c>
      <c r="J663" s="171"/>
      <c r="K663" s="168" t="s">
        <v>6</v>
      </c>
      <c r="L663" s="169"/>
      <c r="M663" s="172"/>
      <c r="N663" s="172"/>
      <c r="O663" s="170"/>
      <c r="P663" s="170">
        <f>O658</f>
        <v>100</v>
      </c>
      <c r="Q663" s="170">
        <f>(I663+P663)/2</f>
        <v>100</v>
      </c>
      <c r="R663" s="290" t="s">
        <v>31</v>
      </c>
      <c r="S663" s="529"/>
      <c r="T663" s="146"/>
    </row>
    <row r="664" spans="1:20" ht="69" customHeight="1" x14ac:dyDescent="0.35">
      <c r="A664" s="515"/>
      <c r="B664" s="520"/>
      <c r="C664" s="342" t="s">
        <v>13</v>
      </c>
      <c r="D664" s="150" t="s">
        <v>133</v>
      </c>
      <c r="E664" s="155"/>
      <c r="F664" s="155"/>
      <c r="G664" s="155"/>
      <c r="H664" s="153"/>
      <c r="I664" s="153"/>
      <c r="J664" s="342" t="s">
        <v>13</v>
      </c>
      <c r="K664" s="150" t="s">
        <v>133</v>
      </c>
      <c r="L664" s="155"/>
      <c r="M664" s="163"/>
      <c r="N664" s="163"/>
      <c r="O664" s="153"/>
      <c r="P664" s="178"/>
      <c r="Q664" s="157"/>
      <c r="R664" s="152"/>
      <c r="S664" s="529"/>
    </row>
    <row r="665" spans="1:20" ht="69" customHeight="1" x14ac:dyDescent="0.35">
      <c r="A665" s="515"/>
      <c r="B665" s="520"/>
      <c r="C665" s="152" t="s">
        <v>14</v>
      </c>
      <c r="D665" s="148" t="s">
        <v>134</v>
      </c>
      <c r="E665" s="155" t="s">
        <v>25</v>
      </c>
      <c r="F665" s="155">
        <v>100</v>
      </c>
      <c r="G665" s="155">
        <v>100</v>
      </c>
      <c r="H665" s="158">
        <f t="shared" si="16"/>
        <v>100</v>
      </c>
      <c r="I665" s="155"/>
      <c r="J665" s="162" t="s">
        <v>14</v>
      </c>
      <c r="K665" s="159" t="s">
        <v>90</v>
      </c>
      <c r="L665" s="155" t="s">
        <v>38</v>
      </c>
      <c r="M665" s="155">
        <v>269</v>
      </c>
      <c r="N665" s="155">
        <v>278</v>
      </c>
      <c r="O665" s="158">
        <f>IF(N665/M665*100&gt;110,110,N665/M665*100)</f>
        <v>103.3457249070632</v>
      </c>
      <c r="P665" s="152"/>
      <c r="Q665" s="157"/>
      <c r="R665" s="160"/>
      <c r="S665" s="529"/>
    </row>
    <row r="666" spans="1:20" ht="36.75" customHeight="1" x14ac:dyDescent="0.35">
      <c r="A666" s="515"/>
      <c r="B666" s="520"/>
      <c r="C666" s="152" t="s">
        <v>15</v>
      </c>
      <c r="D666" s="148" t="s">
        <v>135</v>
      </c>
      <c r="E666" s="155" t="s">
        <v>25</v>
      </c>
      <c r="F666" s="155">
        <v>100</v>
      </c>
      <c r="G666" s="155">
        <v>100</v>
      </c>
      <c r="H666" s="158">
        <f t="shared" si="16"/>
        <v>100</v>
      </c>
      <c r="I666" s="155"/>
      <c r="J666" s="162"/>
      <c r="K666" s="159"/>
      <c r="L666" s="155"/>
      <c r="M666" s="163"/>
      <c r="N666" s="163"/>
      <c r="O666" s="158"/>
      <c r="P666" s="178"/>
      <c r="Q666" s="157"/>
      <c r="R666" s="160"/>
      <c r="S666" s="529"/>
    </row>
    <row r="667" spans="1:20" ht="36" customHeight="1" x14ac:dyDescent="0.35">
      <c r="A667" s="515"/>
      <c r="B667" s="520"/>
      <c r="C667" s="152" t="s">
        <v>39</v>
      </c>
      <c r="D667" s="148" t="s">
        <v>566</v>
      </c>
      <c r="E667" s="155" t="s">
        <v>25</v>
      </c>
      <c r="F667" s="155">
        <v>100</v>
      </c>
      <c r="G667" s="155">
        <v>100</v>
      </c>
      <c r="H667" s="158">
        <f t="shared" si="16"/>
        <v>100</v>
      </c>
      <c r="I667" s="155"/>
      <c r="J667" s="162"/>
      <c r="K667" s="159"/>
      <c r="L667" s="155"/>
      <c r="M667" s="163"/>
      <c r="N667" s="163"/>
      <c r="O667" s="158"/>
      <c r="P667" s="178"/>
      <c r="Q667" s="157"/>
      <c r="R667" s="160"/>
      <c r="S667" s="529"/>
    </row>
    <row r="668" spans="1:20" ht="69.75" x14ac:dyDescent="0.35">
      <c r="A668" s="515"/>
      <c r="B668" s="520"/>
      <c r="C668" s="152" t="s">
        <v>45</v>
      </c>
      <c r="D668" s="148" t="s">
        <v>89</v>
      </c>
      <c r="E668" s="155" t="s">
        <v>25</v>
      </c>
      <c r="F668" s="155">
        <v>90</v>
      </c>
      <c r="G668" s="155">
        <v>90</v>
      </c>
      <c r="H668" s="158">
        <v>100</v>
      </c>
      <c r="I668" s="155"/>
      <c r="J668" s="162"/>
      <c r="K668" s="159"/>
      <c r="L668" s="155"/>
      <c r="M668" s="163"/>
      <c r="N668" s="163"/>
      <c r="O668" s="158"/>
      <c r="P668" s="178"/>
      <c r="Q668" s="157"/>
      <c r="R668" s="160"/>
      <c r="S668" s="529"/>
    </row>
    <row r="669" spans="1:20" ht="116.25" x14ac:dyDescent="0.35">
      <c r="A669" s="515"/>
      <c r="B669" s="520"/>
      <c r="C669" s="152" t="s">
        <v>66</v>
      </c>
      <c r="D669" s="148" t="s">
        <v>132</v>
      </c>
      <c r="E669" s="155" t="s">
        <v>25</v>
      </c>
      <c r="F669" s="155">
        <v>100</v>
      </c>
      <c r="G669" s="155">
        <v>100</v>
      </c>
      <c r="H669" s="158">
        <f t="shared" si="16"/>
        <v>100</v>
      </c>
      <c r="I669" s="155"/>
      <c r="J669" s="162"/>
      <c r="K669" s="159"/>
      <c r="L669" s="155"/>
      <c r="M669" s="163"/>
      <c r="N669" s="163"/>
      <c r="O669" s="158"/>
      <c r="P669" s="178"/>
      <c r="Q669" s="157"/>
      <c r="R669" s="160"/>
      <c r="S669" s="529"/>
    </row>
    <row r="670" spans="1:20" s="174" customFormat="1" ht="40.5" customHeight="1" x14ac:dyDescent="0.35">
      <c r="A670" s="515"/>
      <c r="B670" s="520"/>
      <c r="C670" s="167"/>
      <c r="D670" s="168" t="s">
        <v>6</v>
      </c>
      <c r="E670" s="167"/>
      <c r="F670" s="169"/>
      <c r="G670" s="169"/>
      <c r="H670" s="170"/>
      <c r="I670" s="170">
        <f>(H665+H666+H667+H668+H669)/5</f>
        <v>100</v>
      </c>
      <c r="J670" s="171"/>
      <c r="K670" s="168" t="s">
        <v>6</v>
      </c>
      <c r="L670" s="169"/>
      <c r="M670" s="172"/>
      <c r="N670" s="172"/>
      <c r="O670" s="170"/>
      <c r="P670" s="170">
        <f>O665</f>
        <v>103.3457249070632</v>
      </c>
      <c r="Q670" s="170">
        <f>(I670+P670)/2</f>
        <v>101.67286245353159</v>
      </c>
      <c r="R670" s="290" t="s">
        <v>31</v>
      </c>
      <c r="S670" s="529"/>
      <c r="T670" s="146"/>
    </row>
    <row r="671" spans="1:20" ht="54" customHeight="1" x14ac:dyDescent="0.35">
      <c r="A671" s="515"/>
      <c r="B671" s="520"/>
      <c r="C671" s="342" t="s">
        <v>28</v>
      </c>
      <c r="D671" s="150" t="s">
        <v>136</v>
      </c>
      <c r="E671" s="155"/>
      <c r="F671" s="155"/>
      <c r="G671" s="155"/>
      <c r="H671" s="153"/>
      <c r="I671" s="153"/>
      <c r="J671" s="342" t="s">
        <v>28</v>
      </c>
      <c r="K671" s="150" t="str">
        <f>D671</f>
        <v>Реализация основных общеобразовательных программ среднего общего образования</v>
      </c>
      <c r="L671" s="155"/>
      <c r="M671" s="163"/>
      <c r="N671" s="163"/>
      <c r="O671" s="153"/>
      <c r="P671" s="178"/>
      <c r="Q671" s="157"/>
      <c r="R671" s="152"/>
      <c r="S671" s="529"/>
    </row>
    <row r="672" spans="1:20" ht="53.25" customHeight="1" x14ac:dyDescent="0.35">
      <c r="A672" s="515"/>
      <c r="B672" s="520"/>
      <c r="C672" s="152" t="s">
        <v>29</v>
      </c>
      <c r="D672" s="148" t="s">
        <v>137</v>
      </c>
      <c r="E672" s="155" t="s">
        <v>25</v>
      </c>
      <c r="F672" s="155">
        <v>100</v>
      </c>
      <c r="G672" s="155">
        <v>100</v>
      </c>
      <c r="H672" s="158">
        <f t="shared" si="16"/>
        <v>100</v>
      </c>
      <c r="I672" s="155"/>
      <c r="J672" s="162" t="s">
        <v>29</v>
      </c>
      <c r="K672" s="159" t="s">
        <v>90</v>
      </c>
      <c r="L672" s="155" t="s">
        <v>38</v>
      </c>
      <c r="M672" s="155">
        <v>34</v>
      </c>
      <c r="N672" s="155">
        <v>36</v>
      </c>
      <c r="O672" s="158">
        <f>IF(N672/M672*100&gt;110,110,N672/M672*100)</f>
        <v>105.88235294117648</v>
      </c>
      <c r="P672" s="152"/>
      <c r="Q672" s="157"/>
      <c r="R672" s="160"/>
      <c r="S672" s="529"/>
    </row>
    <row r="673" spans="1:20" ht="45" customHeight="1" x14ac:dyDescent="0.35">
      <c r="A673" s="515"/>
      <c r="B673" s="520"/>
      <c r="C673" s="152" t="s">
        <v>30</v>
      </c>
      <c r="D673" s="148" t="s">
        <v>138</v>
      </c>
      <c r="E673" s="155" t="s">
        <v>25</v>
      </c>
      <c r="F673" s="155">
        <v>100</v>
      </c>
      <c r="G673" s="155">
        <v>100</v>
      </c>
      <c r="H673" s="158">
        <f t="shared" si="16"/>
        <v>100</v>
      </c>
      <c r="I673" s="155"/>
      <c r="J673" s="162"/>
      <c r="K673" s="159"/>
      <c r="L673" s="155"/>
      <c r="M673" s="163"/>
      <c r="N673" s="163"/>
      <c r="O673" s="158"/>
      <c r="P673" s="178"/>
      <c r="Q673" s="157"/>
      <c r="R673" s="160"/>
      <c r="S673" s="529"/>
    </row>
    <row r="674" spans="1:20" ht="37.5" customHeight="1" x14ac:dyDescent="0.35">
      <c r="A674" s="515"/>
      <c r="B674" s="520"/>
      <c r="C674" s="152" t="s">
        <v>52</v>
      </c>
      <c r="D674" s="148" t="s">
        <v>566</v>
      </c>
      <c r="E674" s="155" t="s">
        <v>25</v>
      </c>
      <c r="F674" s="155">
        <v>100</v>
      </c>
      <c r="G674" s="155">
        <v>100</v>
      </c>
      <c r="H674" s="158">
        <f t="shared" si="16"/>
        <v>100</v>
      </c>
      <c r="I674" s="155"/>
      <c r="J674" s="162"/>
      <c r="K674" s="159"/>
      <c r="L674" s="155"/>
      <c r="M674" s="163"/>
      <c r="N674" s="163"/>
      <c r="O674" s="158"/>
      <c r="P674" s="178"/>
      <c r="Q674" s="157"/>
      <c r="R674" s="160"/>
      <c r="S674" s="529"/>
    </row>
    <row r="675" spans="1:20" ht="69.75" x14ac:dyDescent="0.35">
      <c r="A675" s="515"/>
      <c r="B675" s="520"/>
      <c r="C675" s="152" t="s">
        <v>53</v>
      </c>
      <c r="D675" s="148" t="s">
        <v>89</v>
      </c>
      <c r="E675" s="155" t="s">
        <v>25</v>
      </c>
      <c r="F675" s="155">
        <v>90</v>
      </c>
      <c r="G675" s="155">
        <v>90</v>
      </c>
      <c r="H675" s="158">
        <v>100</v>
      </c>
      <c r="I675" s="155"/>
      <c r="J675" s="162"/>
      <c r="K675" s="159"/>
      <c r="L675" s="155"/>
      <c r="M675" s="163"/>
      <c r="N675" s="163"/>
      <c r="O675" s="158"/>
      <c r="P675" s="178"/>
      <c r="Q675" s="157"/>
      <c r="R675" s="160"/>
      <c r="S675" s="529"/>
    </row>
    <row r="676" spans="1:20" ht="108.75" customHeight="1" x14ac:dyDescent="0.35">
      <c r="A676" s="515"/>
      <c r="B676" s="520"/>
      <c r="C676" s="152" t="s">
        <v>139</v>
      </c>
      <c r="D676" s="148" t="s">
        <v>132</v>
      </c>
      <c r="E676" s="155" t="s">
        <v>25</v>
      </c>
      <c r="F676" s="155">
        <v>100</v>
      </c>
      <c r="G676" s="155">
        <v>100</v>
      </c>
      <c r="H676" s="158">
        <f t="shared" si="16"/>
        <v>100</v>
      </c>
      <c r="I676" s="155"/>
      <c r="J676" s="162"/>
      <c r="K676" s="159"/>
      <c r="L676" s="155"/>
      <c r="M676" s="163"/>
      <c r="N676" s="163"/>
      <c r="O676" s="158"/>
      <c r="P676" s="178"/>
      <c r="Q676" s="157"/>
      <c r="R676" s="160"/>
      <c r="S676" s="529"/>
    </row>
    <row r="677" spans="1:20" s="174" customFormat="1" ht="40.5" customHeight="1" x14ac:dyDescent="0.35">
      <c r="A677" s="515"/>
      <c r="B677" s="520"/>
      <c r="C677" s="167"/>
      <c r="D677" s="168" t="s">
        <v>6</v>
      </c>
      <c r="E677" s="167"/>
      <c r="F677" s="169"/>
      <c r="G677" s="169"/>
      <c r="H677" s="170"/>
      <c r="I677" s="170">
        <f>(H672+H673+H674+H675+H676)/5</f>
        <v>100</v>
      </c>
      <c r="J677" s="171"/>
      <c r="K677" s="168" t="s">
        <v>6</v>
      </c>
      <c r="L677" s="169"/>
      <c r="M677" s="172"/>
      <c r="N677" s="172"/>
      <c r="O677" s="170"/>
      <c r="P677" s="170">
        <f>O672</f>
        <v>105.88235294117648</v>
      </c>
      <c r="Q677" s="170">
        <f>(I677+P677)/2</f>
        <v>102.94117647058823</v>
      </c>
      <c r="R677" s="290" t="s">
        <v>31</v>
      </c>
      <c r="S677" s="529"/>
      <c r="T677" s="146"/>
    </row>
    <row r="678" spans="1:20" ht="45" customHeight="1" x14ac:dyDescent="0.35">
      <c r="A678" s="515"/>
      <c r="B678" s="520"/>
      <c r="C678" s="342" t="s">
        <v>42</v>
      </c>
      <c r="D678" s="150" t="s">
        <v>91</v>
      </c>
      <c r="E678" s="155"/>
      <c r="F678" s="155"/>
      <c r="G678" s="155"/>
      <c r="H678" s="153"/>
      <c r="I678" s="153"/>
      <c r="J678" s="342" t="s">
        <v>42</v>
      </c>
      <c r="K678" s="150" t="s">
        <v>91</v>
      </c>
      <c r="L678" s="155"/>
      <c r="M678" s="163"/>
      <c r="N678" s="163"/>
      <c r="O678" s="153"/>
      <c r="P678" s="178"/>
      <c r="Q678" s="157"/>
      <c r="R678" s="152"/>
      <c r="S678" s="529"/>
    </row>
    <row r="679" spans="1:20" ht="42.75" customHeight="1" x14ac:dyDescent="0.35">
      <c r="A679" s="515"/>
      <c r="B679" s="520"/>
      <c r="C679" s="152" t="s">
        <v>43</v>
      </c>
      <c r="D679" s="148" t="s">
        <v>140</v>
      </c>
      <c r="E679" s="155" t="s">
        <v>25</v>
      </c>
      <c r="F679" s="155">
        <v>100</v>
      </c>
      <c r="G679" s="155">
        <v>100</v>
      </c>
      <c r="H679" s="158">
        <f t="shared" si="16"/>
        <v>100</v>
      </c>
      <c r="I679" s="155"/>
      <c r="J679" s="162" t="s">
        <v>43</v>
      </c>
      <c r="K679" s="159" t="s">
        <v>90</v>
      </c>
      <c r="L679" s="155" t="s">
        <v>38</v>
      </c>
      <c r="M679" s="155">
        <v>125</v>
      </c>
      <c r="N679" s="155">
        <v>125</v>
      </c>
      <c r="O679" s="158">
        <f>IF(N679/M679*100&gt;110,110,N679/M679*100)</f>
        <v>100</v>
      </c>
      <c r="P679" s="178"/>
      <c r="Q679" s="157"/>
      <c r="R679" s="160"/>
      <c r="S679" s="529"/>
    </row>
    <row r="680" spans="1:20" ht="80.25" customHeight="1" x14ac:dyDescent="0.35">
      <c r="A680" s="515"/>
      <c r="B680" s="520"/>
      <c r="C680" s="152" t="s">
        <v>141</v>
      </c>
      <c r="D680" s="148" t="s">
        <v>142</v>
      </c>
      <c r="E680" s="155" t="s">
        <v>25</v>
      </c>
      <c r="F680" s="155">
        <v>90</v>
      </c>
      <c r="G680" s="155">
        <v>90</v>
      </c>
      <c r="H680" s="158">
        <f t="shared" si="16"/>
        <v>100</v>
      </c>
      <c r="I680" s="155"/>
      <c r="J680" s="162"/>
      <c r="K680" s="159"/>
      <c r="L680" s="155"/>
      <c r="M680" s="163"/>
      <c r="N680" s="163"/>
      <c r="O680" s="158"/>
      <c r="P680" s="178"/>
      <c r="Q680" s="157"/>
      <c r="R680" s="160"/>
      <c r="S680" s="529"/>
    </row>
    <row r="681" spans="1:20" s="174" customFormat="1" ht="54" customHeight="1" x14ac:dyDescent="0.35">
      <c r="A681" s="515"/>
      <c r="B681" s="520"/>
      <c r="C681" s="167"/>
      <c r="D681" s="168" t="s">
        <v>6</v>
      </c>
      <c r="E681" s="167"/>
      <c r="F681" s="169"/>
      <c r="G681" s="169"/>
      <c r="H681" s="170"/>
      <c r="I681" s="170">
        <f>H680</f>
        <v>100</v>
      </c>
      <c r="J681" s="171"/>
      <c r="K681" s="168" t="s">
        <v>6</v>
      </c>
      <c r="L681" s="169"/>
      <c r="M681" s="172"/>
      <c r="N681" s="172"/>
      <c r="O681" s="170"/>
      <c r="P681" s="170">
        <f>O679</f>
        <v>100</v>
      </c>
      <c r="Q681" s="170">
        <f>(I681+P681)/2</f>
        <v>100</v>
      </c>
      <c r="R681" s="290" t="s">
        <v>31</v>
      </c>
      <c r="S681" s="529"/>
      <c r="T681" s="146"/>
    </row>
    <row r="682" spans="1:20" ht="84.75" customHeight="1" x14ac:dyDescent="0.35">
      <c r="A682" s="515"/>
      <c r="B682" s="520"/>
      <c r="C682" s="342" t="s">
        <v>168</v>
      </c>
      <c r="D682" s="150" t="s">
        <v>217</v>
      </c>
      <c r="E682" s="155"/>
      <c r="F682" s="155"/>
      <c r="G682" s="155"/>
      <c r="H682" s="153"/>
      <c r="I682" s="153"/>
      <c r="J682" s="342" t="s">
        <v>168</v>
      </c>
      <c r="K682" s="150" t="str">
        <f>D682</f>
        <v>Реализация дополнительных общеразвивающих программ</v>
      </c>
      <c r="L682" s="155"/>
      <c r="M682" s="163"/>
      <c r="N682" s="163"/>
      <c r="O682" s="153"/>
      <c r="P682" s="178"/>
      <c r="Q682" s="157"/>
      <c r="R682" s="152"/>
      <c r="S682" s="529"/>
    </row>
    <row r="683" spans="1:20" ht="49.5" customHeight="1" x14ac:dyDescent="0.35">
      <c r="A683" s="515"/>
      <c r="B683" s="520"/>
      <c r="C683" s="152" t="s">
        <v>169</v>
      </c>
      <c r="D683" s="148" t="s">
        <v>142</v>
      </c>
      <c r="E683" s="155" t="s">
        <v>25</v>
      </c>
      <c r="F683" s="155">
        <v>90</v>
      </c>
      <c r="G683" s="155">
        <v>90</v>
      </c>
      <c r="H683" s="158">
        <f t="shared" si="16"/>
        <v>100</v>
      </c>
      <c r="I683" s="155"/>
      <c r="J683" s="162" t="s">
        <v>169</v>
      </c>
      <c r="K683" s="159" t="s">
        <v>567</v>
      </c>
      <c r="L683" s="155" t="s">
        <v>373</v>
      </c>
      <c r="M683" s="155">
        <v>46064</v>
      </c>
      <c r="N683" s="155">
        <v>46064</v>
      </c>
      <c r="O683" s="158">
        <f>IF(N683/M683*100&gt;110,110,N683/M683*100)</f>
        <v>100</v>
      </c>
      <c r="P683" s="178"/>
      <c r="Q683" s="157"/>
      <c r="R683" s="160"/>
      <c r="S683" s="529"/>
    </row>
    <row r="684" spans="1:20" s="174" customFormat="1" ht="41.25" customHeight="1" x14ac:dyDescent="0.35">
      <c r="A684" s="517"/>
      <c r="B684" s="521"/>
      <c r="C684" s="167"/>
      <c r="D684" s="168" t="s">
        <v>6</v>
      </c>
      <c r="E684" s="167"/>
      <c r="F684" s="169"/>
      <c r="G684" s="169"/>
      <c r="H684" s="170"/>
      <c r="I684" s="170">
        <f>H683</f>
        <v>100</v>
      </c>
      <c r="J684" s="171"/>
      <c r="K684" s="168" t="s">
        <v>6</v>
      </c>
      <c r="L684" s="169"/>
      <c r="M684" s="172"/>
      <c r="N684" s="172"/>
      <c r="O684" s="170"/>
      <c r="P684" s="170">
        <f>O683</f>
        <v>100</v>
      </c>
      <c r="Q684" s="170">
        <f>(I684+P684)/2</f>
        <v>100</v>
      </c>
      <c r="R684" s="290" t="s">
        <v>31</v>
      </c>
      <c r="S684" s="529"/>
      <c r="T684" s="146"/>
    </row>
    <row r="685" spans="1:20" ht="66" customHeight="1" x14ac:dyDescent="0.35">
      <c r="A685" s="513">
        <v>48</v>
      </c>
      <c r="B685" s="519" t="s">
        <v>152</v>
      </c>
      <c r="C685" s="342" t="s">
        <v>12</v>
      </c>
      <c r="D685" s="150" t="s">
        <v>129</v>
      </c>
      <c r="E685" s="154"/>
      <c r="F685" s="154"/>
      <c r="G685" s="154"/>
      <c r="H685" s="153"/>
      <c r="I685" s="153"/>
      <c r="J685" s="154" t="s">
        <v>12</v>
      </c>
      <c r="K685" s="150" t="s">
        <v>129</v>
      </c>
      <c r="L685" s="155"/>
      <c r="M685" s="155"/>
      <c r="N685" s="155"/>
      <c r="O685" s="153"/>
      <c r="P685" s="178"/>
      <c r="Q685" s="157"/>
      <c r="R685" s="152"/>
      <c r="S685" s="529" t="s">
        <v>424</v>
      </c>
    </row>
    <row r="686" spans="1:20" ht="57.75" customHeight="1" x14ac:dyDescent="0.35">
      <c r="A686" s="515"/>
      <c r="B686" s="520"/>
      <c r="C686" s="152" t="s">
        <v>7</v>
      </c>
      <c r="D686" s="148" t="s">
        <v>130</v>
      </c>
      <c r="E686" s="155" t="s">
        <v>25</v>
      </c>
      <c r="F686" s="155">
        <v>100</v>
      </c>
      <c r="G686" s="155">
        <v>100</v>
      </c>
      <c r="H686" s="158">
        <f t="shared" ref="H686:H711" si="17">(G686/F686)*100</f>
        <v>100</v>
      </c>
      <c r="I686" s="155"/>
      <c r="J686" s="155" t="s">
        <v>7</v>
      </c>
      <c r="K686" s="159" t="s">
        <v>90</v>
      </c>
      <c r="L686" s="155" t="s">
        <v>38</v>
      </c>
      <c r="M686" s="155">
        <v>232</v>
      </c>
      <c r="N686" s="155">
        <v>233</v>
      </c>
      <c r="O686" s="158">
        <f>IF(N686/M686*100&gt;110,110,N686/M686*100)</f>
        <v>100.43103448275863</v>
      </c>
      <c r="P686" s="178"/>
      <c r="Q686" s="157"/>
      <c r="R686" s="152"/>
      <c r="S686" s="529"/>
    </row>
    <row r="687" spans="1:20" ht="45" customHeight="1" x14ac:dyDescent="0.35">
      <c r="A687" s="515"/>
      <c r="B687" s="520"/>
      <c r="C687" s="152" t="s">
        <v>8</v>
      </c>
      <c r="D687" s="148" t="s">
        <v>131</v>
      </c>
      <c r="E687" s="155" t="s">
        <v>25</v>
      </c>
      <c r="F687" s="155">
        <v>100</v>
      </c>
      <c r="G687" s="155">
        <v>100</v>
      </c>
      <c r="H687" s="158">
        <f t="shared" si="17"/>
        <v>100</v>
      </c>
      <c r="I687" s="155"/>
      <c r="J687" s="155"/>
      <c r="K687" s="179"/>
      <c r="L687" s="155"/>
      <c r="M687" s="161"/>
      <c r="N687" s="161"/>
      <c r="O687" s="158"/>
      <c r="P687" s="178"/>
      <c r="Q687" s="157"/>
      <c r="R687" s="152"/>
      <c r="S687" s="529"/>
    </row>
    <row r="688" spans="1:20" ht="43.5" customHeight="1" x14ac:dyDescent="0.35">
      <c r="A688" s="515"/>
      <c r="B688" s="520"/>
      <c r="C688" s="152" t="s">
        <v>9</v>
      </c>
      <c r="D688" s="148" t="s">
        <v>566</v>
      </c>
      <c r="E688" s="155" t="s">
        <v>25</v>
      </c>
      <c r="F688" s="155">
        <v>100</v>
      </c>
      <c r="G688" s="155">
        <v>100</v>
      </c>
      <c r="H688" s="158">
        <f t="shared" si="17"/>
        <v>100</v>
      </c>
      <c r="I688" s="155"/>
      <c r="J688" s="162"/>
      <c r="K688" s="159"/>
      <c r="L688" s="155"/>
      <c r="M688" s="163"/>
      <c r="N688" s="163"/>
      <c r="O688" s="158"/>
      <c r="P688" s="178"/>
      <c r="Q688" s="157"/>
      <c r="R688" s="152"/>
      <c r="S688" s="529"/>
    </row>
    <row r="689" spans="1:20" ht="59.25" customHeight="1" x14ac:dyDescent="0.35">
      <c r="A689" s="515"/>
      <c r="B689" s="520"/>
      <c r="C689" s="152" t="s">
        <v>10</v>
      </c>
      <c r="D689" s="148" t="s">
        <v>89</v>
      </c>
      <c r="E689" s="155" t="s">
        <v>25</v>
      </c>
      <c r="F689" s="155">
        <v>90</v>
      </c>
      <c r="G689" s="155">
        <v>100</v>
      </c>
      <c r="H689" s="158">
        <v>100</v>
      </c>
      <c r="I689" s="155"/>
      <c r="J689" s="162"/>
      <c r="K689" s="159"/>
      <c r="L689" s="155"/>
      <c r="M689" s="163"/>
      <c r="N689" s="163"/>
      <c r="O689" s="158"/>
      <c r="P689" s="178"/>
      <c r="Q689" s="157"/>
      <c r="R689" s="152"/>
      <c r="S689" s="529"/>
    </row>
    <row r="690" spans="1:20" ht="120.75" customHeight="1" x14ac:dyDescent="0.35">
      <c r="A690" s="515"/>
      <c r="B690" s="520"/>
      <c r="C690" s="152" t="s">
        <v>35</v>
      </c>
      <c r="D690" s="148" t="s">
        <v>132</v>
      </c>
      <c r="E690" s="155" t="s">
        <v>25</v>
      </c>
      <c r="F690" s="155">
        <v>100</v>
      </c>
      <c r="G690" s="155">
        <v>100</v>
      </c>
      <c r="H690" s="158">
        <f t="shared" si="17"/>
        <v>100</v>
      </c>
      <c r="I690" s="155"/>
      <c r="J690" s="162"/>
      <c r="K690" s="159"/>
      <c r="L690" s="155"/>
      <c r="M690" s="163"/>
      <c r="N690" s="163"/>
      <c r="O690" s="158"/>
      <c r="P690" s="178"/>
      <c r="Q690" s="157"/>
      <c r="R690" s="152"/>
      <c r="S690" s="529"/>
    </row>
    <row r="691" spans="1:20" s="174" customFormat="1" ht="40.5" customHeight="1" x14ac:dyDescent="0.35">
      <c r="A691" s="515"/>
      <c r="B691" s="520"/>
      <c r="C691" s="167"/>
      <c r="D691" s="168" t="s">
        <v>6</v>
      </c>
      <c r="E691" s="167"/>
      <c r="F691" s="169"/>
      <c r="G691" s="169"/>
      <c r="H691" s="170"/>
      <c r="I691" s="170">
        <f>(H686+H687+H688+H689+H690)/5</f>
        <v>100</v>
      </c>
      <c r="J691" s="171"/>
      <c r="K691" s="168" t="s">
        <v>6</v>
      </c>
      <c r="L691" s="169"/>
      <c r="M691" s="172"/>
      <c r="N691" s="172"/>
      <c r="O691" s="170"/>
      <c r="P691" s="170">
        <f>O686</f>
        <v>100.43103448275863</v>
      </c>
      <c r="Q691" s="170">
        <f>(I691+P691)/2</f>
        <v>100.21551724137932</v>
      </c>
      <c r="R691" s="290" t="s">
        <v>31</v>
      </c>
      <c r="S691" s="529"/>
      <c r="T691" s="146"/>
    </row>
    <row r="692" spans="1:20" ht="66" customHeight="1" x14ac:dyDescent="0.35">
      <c r="A692" s="515"/>
      <c r="B692" s="520"/>
      <c r="C692" s="342" t="s">
        <v>13</v>
      </c>
      <c r="D692" s="150" t="s">
        <v>133</v>
      </c>
      <c r="E692" s="155"/>
      <c r="F692" s="155"/>
      <c r="G692" s="155"/>
      <c r="H692" s="153"/>
      <c r="I692" s="153"/>
      <c r="J692" s="342" t="s">
        <v>13</v>
      </c>
      <c r="K692" s="150" t="s">
        <v>133</v>
      </c>
      <c r="L692" s="155"/>
      <c r="M692" s="163"/>
      <c r="N692" s="163"/>
      <c r="O692" s="153"/>
      <c r="P692" s="178"/>
      <c r="Q692" s="157"/>
      <c r="R692" s="296"/>
      <c r="S692" s="529"/>
    </row>
    <row r="693" spans="1:20" ht="57.75" customHeight="1" x14ac:dyDescent="0.35">
      <c r="A693" s="515"/>
      <c r="B693" s="520"/>
      <c r="C693" s="152" t="s">
        <v>14</v>
      </c>
      <c r="D693" s="148" t="s">
        <v>134</v>
      </c>
      <c r="E693" s="155" t="s">
        <v>25</v>
      </c>
      <c r="F693" s="155">
        <v>100</v>
      </c>
      <c r="G693" s="155">
        <v>100</v>
      </c>
      <c r="H693" s="158">
        <f t="shared" si="17"/>
        <v>100</v>
      </c>
      <c r="I693" s="155"/>
      <c r="J693" s="162" t="s">
        <v>14</v>
      </c>
      <c r="K693" s="159" t="s">
        <v>90</v>
      </c>
      <c r="L693" s="155" t="s">
        <v>38</v>
      </c>
      <c r="M693" s="155">
        <v>431</v>
      </c>
      <c r="N693" s="155">
        <v>433</v>
      </c>
      <c r="O693" s="158">
        <f>IF(N693/M693*100&gt;110,110,N693/M693*100)</f>
        <v>100.46403712296983</v>
      </c>
      <c r="P693" s="152"/>
      <c r="Q693" s="157"/>
      <c r="R693" s="297"/>
      <c r="S693" s="529"/>
    </row>
    <row r="694" spans="1:20" x14ac:dyDescent="0.35">
      <c r="A694" s="515"/>
      <c r="B694" s="520"/>
      <c r="C694" s="152" t="s">
        <v>15</v>
      </c>
      <c r="D694" s="148" t="s">
        <v>135</v>
      </c>
      <c r="E694" s="155" t="s">
        <v>25</v>
      </c>
      <c r="F694" s="155">
        <v>100</v>
      </c>
      <c r="G694" s="155">
        <v>100</v>
      </c>
      <c r="H694" s="158">
        <f t="shared" si="17"/>
        <v>100</v>
      </c>
      <c r="I694" s="155"/>
      <c r="J694" s="162"/>
      <c r="K694" s="159"/>
      <c r="L694" s="155"/>
      <c r="M694" s="163"/>
      <c r="N694" s="163"/>
      <c r="O694" s="158"/>
      <c r="P694" s="178"/>
      <c r="Q694" s="157"/>
      <c r="R694" s="297"/>
      <c r="S694" s="529"/>
    </row>
    <row r="695" spans="1:20" ht="45" customHeight="1" x14ac:dyDescent="0.35">
      <c r="A695" s="515"/>
      <c r="B695" s="520"/>
      <c r="C695" s="152" t="s">
        <v>39</v>
      </c>
      <c r="D695" s="148" t="s">
        <v>566</v>
      </c>
      <c r="E695" s="155" t="s">
        <v>25</v>
      </c>
      <c r="F695" s="155">
        <v>100</v>
      </c>
      <c r="G695" s="155">
        <v>100</v>
      </c>
      <c r="H695" s="158">
        <f t="shared" si="17"/>
        <v>100</v>
      </c>
      <c r="I695" s="155"/>
      <c r="J695" s="162"/>
      <c r="K695" s="159"/>
      <c r="L695" s="155"/>
      <c r="M695" s="163"/>
      <c r="N695" s="163"/>
      <c r="O695" s="158"/>
      <c r="P695" s="178"/>
      <c r="Q695" s="157"/>
      <c r="R695" s="297"/>
      <c r="S695" s="529"/>
    </row>
    <row r="696" spans="1:20" ht="57.75" customHeight="1" x14ac:dyDescent="0.35">
      <c r="A696" s="515"/>
      <c r="B696" s="520"/>
      <c r="C696" s="152" t="s">
        <v>45</v>
      </c>
      <c r="D696" s="148" t="s">
        <v>89</v>
      </c>
      <c r="E696" s="155" t="s">
        <v>25</v>
      </c>
      <c r="F696" s="155">
        <v>90</v>
      </c>
      <c r="G696" s="155">
        <v>100</v>
      </c>
      <c r="H696" s="158">
        <v>100</v>
      </c>
      <c r="I696" s="155"/>
      <c r="J696" s="162"/>
      <c r="K696" s="159"/>
      <c r="L696" s="155"/>
      <c r="M696" s="163"/>
      <c r="N696" s="163"/>
      <c r="O696" s="158"/>
      <c r="P696" s="178"/>
      <c r="Q696" s="157"/>
      <c r="R696" s="297"/>
      <c r="S696" s="529"/>
    </row>
    <row r="697" spans="1:20" ht="111" customHeight="1" x14ac:dyDescent="0.35">
      <c r="A697" s="515"/>
      <c r="B697" s="520"/>
      <c r="C697" s="152" t="s">
        <v>66</v>
      </c>
      <c r="D697" s="148" t="s">
        <v>132</v>
      </c>
      <c r="E697" s="155" t="s">
        <v>25</v>
      </c>
      <c r="F697" s="155">
        <v>100</v>
      </c>
      <c r="G697" s="155">
        <v>100</v>
      </c>
      <c r="H697" s="158">
        <f t="shared" si="17"/>
        <v>100</v>
      </c>
      <c r="I697" s="155"/>
      <c r="J697" s="162"/>
      <c r="K697" s="159"/>
      <c r="L697" s="155"/>
      <c r="M697" s="163"/>
      <c r="N697" s="163"/>
      <c r="O697" s="158"/>
      <c r="P697" s="178"/>
      <c r="Q697" s="157"/>
      <c r="R697" s="297"/>
      <c r="S697" s="529"/>
    </row>
    <row r="698" spans="1:20" s="174" customFormat="1" ht="40.5" customHeight="1" x14ac:dyDescent="0.35">
      <c r="A698" s="515"/>
      <c r="B698" s="520"/>
      <c r="C698" s="167"/>
      <c r="D698" s="168" t="s">
        <v>6</v>
      </c>
      <c r="E698" s="167"/>
      <c r="F698" s="169"/>
      <c r="G698" s="169"/>
      <c r="H698" s="170"/>
      <c r="I698" s="170">
        <f>(H693+H694+H695+H696+H697)/5</f>
        <v>100</v>
      </c>
      <c r="J698" s="171"/>
      <c r="K698" s="168" t="s">
        <v>6</v>
      </c>
      <c r="L698" s="169"/>
      <c r="M698" s="172"/>
      <c r="N698" s="172"/>
      <c r="O698" s="170"/>
      <c r="P698" s="170">
        <f>O693</f>
        <v>100.46403712296983</v>
      </c>
      <c r="Q698" s="170">
        <f>(I698+P698)/2</f>
        <v>100.23201856148492</v>
      </c>
      <c r="R698" s="290" t="s">
        <v>31</v>
      </c>
      <c r="S698" s="529"/>
      <c r="T698" s="146"/>
    </row>
    <row r="699" spans="1:20" ht="87.75" customHeight="1" x14ac:dyDescent="0.35">
      <c r="A699" s="515"/>
      <c r="B699" s="520"/>
      <c r="C699" s="342" t="s">
        <v>28</v>
      </c>
      <c r="D699" s="150" t="s">
        <v>136</v>
      </c>
      <c r="E699" s="155"/>
      <c r="F699" s="155"/>
      <c r="G699" s="155"/>
      <c r="H699" s="153"/>
      <c r="I699" s="153"/>
      <c r="J699" s="342" t="s">
        <v>28</v>
      </c>
      <c r="K699" s="150" t="str">
        <f>D699</f>
        <v>Реализация основных общеобразовательных программ среднего общего образования</v>
      </c>
      <c r="L699" s="155"/>
      <c r="M699" s="163"/>
      <c r="N699" s="163"/>
      <c r="O699" s="153"/>
      <c r="P699" s="178"/>
      <c r="Q699" s="157"/>
      <c r="R699" s="298"/>
      <c r="S699" s="529"/>
    </row>
    <row r="700" spans="1:20" ht="76.5" customHeight="1" x14ac:dyDescent="0.35">
      <c r="A700" s="515"/>
      <c r="B700" s="520"/>
      <c r="C700" s="152" t="s">
        <v>29</v>
      </c>
      <c r="D700" s="148" t="s">
        <v>137</v>
      </c>
      <c r="E700" s="155" t="s">
        <v>25</v>
      </c>
      <c r="F700" s="155">
        <v>100</v>
      </c>
      <c r="G700" s="155">
        <v>100</v>
      </c>
      <c r="H700" s="158">
        <f t="shared" si="17"/>
        <v>100</v>
      </c>
      <c r="I700" s="155"/>
      <c r="J700" s="162" t="s">
        <v>29</v>
      </c>
      <c r="K700" s="159" t="s">
        <v>90</v>
      </c>
      <c r="L700" s="155" t="s">
        <v>38</v>
      </c>
      <c r="M700" s="155">
        <v>67</v>
      </c>
      <c r="N700" s="155">
        <v>65</v>
      </c>
      <c r="O700" s="158">
        <f>IF(N700/M700*100&gt;110,110,N700/M700*100)</f>
        <v>97.014925373134332</v>
      </c>
      <c r="P700" s="152"/>
      <c r="Q700" s="157"/>
      <c r="R700" s="297"/>
      <c r="S700" s="529"/>
    </row>
    <row r="701" spans="1:20" ht="32.25" customHeight="1" x14ac:dyDescent="0.35">
      <c r="A701" s="515"/>
      <c r="B701" s="520"/>
      <c r="C701" s="152" t="s">
        <v>30</v>
      </c>
      <c r="D701" s="148" t="s">
        <v>138</v>
      </c>
      <c r="E701" s="155" t="s">
        <v>25</v>
      </c>
      <c r="F701" s="155">
        <v>100</v>
      </c>
      <c r="G701" s="155">
        <v>100</v>
      </c>
      <c r="H701" s="158">
        <f t="shared" si="17"/>
        <v>100</v>
      </c>
      <c r="I701" s="155"/>
      <c r="J701" s="162"/>
      <c r="K701" s="159"/>
      <c r="L701" s="155"/>
      <c r="M701" s="163"/>
      <c r="N701" s="163"/>
      <c r="O701" s="158"/>
      <c r="P701" s="178"/>
      <c r="Q701" s="157"/>
      <c r="R701" s="297"/>
      <c r="S701" s="529"/>
    </row>
    <row r="702" spans="1:20" ht="58.5" customHeight="1" x14ac:dyDescent="0.35">
      <c r="A702" s="515"/>
      <c r="B702" s="520"/>
      <c r="C702" s="152" t="s">
        <v>52</v>
      </c>
      <c r="D702" s="148" t="s">
        <v>566</v>
      </c>
      <c r="E702" s="155" t="s">
        <v>25</v>
      </c>
      <c r="F702" s="155">
        <v>100</v>
      </c>
      <c r="G702" s="155">
        <v>100</v>
      </c>
      <c r="H702" s="158">
        <f t="shared" si="17"/>
        <v>100</v>
      </c>
      <c r="I702" s="155"/>
      <c r="J702" s="162"/>
      <c r="K702" s="159"/>
      <c r="L702" s="155"/>
      <c r="M702" s="163"/>
      <c r="N702" s="163"/>
      <c r="O702" s="158"/>
      <c r="P702" s="178"/>
      <c r="Q702" s="157"/>
      <c r="R702" s="297"/>
      <c r="S702" s="529"/>
    </row>
    <row r="703" spans="1:20" ht="69" customHeight="1" x14ac:dyDescent="0.35">
      <c r="A703" s="515"/>
      <c r="B703" s="520"/>
      <c r="C703" s="152" t="s">
        <v>53</v>
      </c>
      <c r="D703" s="148" t="s">
        <v>89</v>
      </c>
      <c r="E703" s="155" t="s">
        <v>25</v>
      </c>
      <c r="F703" s="155">
        <v>90</v>
      </c>
      <c r="G703" s="155">
        <v>100</v>
      </c>
      <c r="H703" s="158">
        <v>100</v>
      </c>
      <c r="I703" s="155"/>
      <c r="J703" s="162"/>
      <c r="K703" s="159"/>
      <c r="L703" s="155"/>
      <c r="M703" s="163"/>
      <c r="N703" s="163"/>
      <c r="O703" s="158"/>
      <c r="P703" s="178"/>
      <c r="Q703" s="157"/>
      <c r="R703" s="297"/>
      <c r="S703" s="529"/>
    </row>
    <row r="704" spans="1:20" ht="124.5" customHeight="1" x14ac:dyDescent="0.35">
      <c r="A704" s="515"/>
      <c r="B704" s="520"/>
      <c r="C704" s="152" t="s">
        <v>139</v>
      </c>
      <c r="D704" s="148" t="s">
        <v>132</v>
      </c>
      <c r="E704" s="155" t="s">
        <v>25</v>
      </c>
      <c r="F704" s="155">
        <v>100</v>
      </c>
      <c r="G704" s="155">
        <v>100</v>
      </c>
      <c r="H704" s="158">
        <f t="shared" si="17"/>
        <v>100</v>
      </c>
      <c r="I704" s="155"/>
      <c r="J704" s="162"/>
      <c r="K704" s="159"/>
      <c r="L704" s="155"/>
      <c r="M704" s="163"/>
      <c r="N704" s="163"/>
      <c r="O704" s="158"/>
      <c r="P704" s="178"/>
      <c r="Q704" s="157"/>
      <c r="R704" s="297"/>
      <c r="S704" s="529"/>
    </row>
    <row r="705" spans="1:20" s="174" customFormat="1" ht="40.5" customHeight="1" x14ac:dyDescent="0.35">
      <c r="A705" s="515"/>
      <c r="B705" s="520"/>
      <c r="C705" s="167"/>
      <c r="D705" s="168" t="s">
        <v>6</v>
      </c>
      <c r="E705" s="167"/>
      <c r="F705" s="169"/>
      <c r="G705" s="169"/>
      <c r="H705" s="170"/>
      <c r="I705" s="170">
        <f>(H700+H701+H702+H703+H704)/5</f>
        <v>100</v>
      </c>
      <c r="J705" s="171"/>
      <c r="K705" s="168" t="s">
        <v>6</v>
      </c>
      <c r="L705" s="169"/>
      <c r="M705" s="172"/>
      <c r="N705" s="172"/>
      <c r="O705" s="170"/>
      <c r="P705" s="170">
        <f>O700</f>
        <v>97.014925373134332</v>
      </c>
      <c r="Q705" s="170">
        <f>(I705+P705)/2</f>
        <v>98.507462686567166</v>
      </c>
      <c r="R705" s="290" t="s">
        <v>424</v>
      </c>
      <c r="S705" s="529"/>
      <c r="T705" s="146"/>
    </row>
    <row r="706" spans="1:20" x14ac:dyDescent="0.35">
      <c r="A706" s="515"/>
      <c r="B706" s="520"/>
      <c r="C706" s="342" t="s">
        <v>42</v>
      </c>
      <c r="D706" s="150" t="s">
        <v>91</v>
      </c>
      <c r="E706" s="155"/>
      <c r="F706" s="155"/>
      <c r="G706" s="155"/>
      <c r="H706" s="153"/>
      <c r="I706" s="153"/>
      <c r="J706" s="342" t="s">
        <v>42</v>
      </c>
      <c r="K706" s="150" t="s">
        <v>91</v>
      </c>
      <c r="L706" s="155"/>
      <c r="M706" s="163"/>
      <c r="N706" s="163"/>
      <c r="O706" s="153"/>
      <c r="P706" s="178"/>
      <c r="Q706" s="157"/>
      <c r="R706" s="298"/>
      <c r="S706" s="529"/>
    </row>
    <row r="707" spans="1:20" ht="47.25" customHeight="1" x14ac:dyDescent="0.35">
      <c r="A707" s="515"/>
      <c r="B707" s="520"/>
      <c r="C707" s="152" t="s">
        <v>43</v>
      </c>
      <c r="D707" s="148" t="s">
        <v>140</v>
      </c>
      <c r="E707" s="155" t="s">
        <v>25</v>
      </c>
      <c r="F707" s="155">
        <v>100</v>
      </c>
      <c r="G707" s="155">
        <v>100</v>
      </c>
      <c r="H707" s="158">
        <f t="shared" si="17"/>
        <v>100</v>
      </c>
      <c r="I707" s="155"/>
      <c r="J707" s="162" t="s">
        <v>43</v>
      </c>
      <c r="K707" s="159" t="s">
        <v>90</v>
      </c>
      <c r="L707" s="155" t="s">
        <v>38</v>
      </c>
      <c r="M707" s="155">
        <v>180</v>
      </c>
      <c r="N707" s="155">
        <v>180</v>
      </c>
      <c r="O707" s="158">
        <f>IF(N707/M707*100&gt;110,110,N707/M707*100)</f>
        <v>100</v>
      </c>
      <c r="P707" s="178"/>
      <c r="Q707" s="157"/>
      <c r="R707" s="297"/>
      <c r="S707" s="529"/>
    </row>
    <row r="708" spans="1:20" ht="84.75" customHeight="1" x14ac:dyDescent="0.35">
      <c r="A708" s="515"/>
      <c r="B708" s="520"/>
      <c r="C708" s="152" t="s">
        <v>141</v>
      </c>
      <c r="D708" s="148" t="s">
        <v>142</v>
      </c>
      <c r="E708" s="155" t="s">
        <v>25</v>
      </c>
      <c r="F708" s="155">
        <v>90</v>
      </c>
      <c r="G708" s="155">
        <v>90</v>
      </c>
      <c r="H708" s="158">
        <f t="shared" si="17"/>
        <v>100</v>
      </c>
      <c r="I708" s="155"/>
      <c r="J708" s="162"/>
      <c r="K708" s="159"/>
      <c r="L708" s="155"/>
      <c r="M708" s="163"/>
      <c r="N708" s="163"/>
      <c r="O708" s="158"/>
      <c r="P708" s="178"/>
      <c r="Q708" s="157"/>
      <c r="R708" s="297"/>
      <c r="S708" s="529"/>
    </row>
    <row r="709" spans="1:20" s="174" customFormat="1" ht="40.5" customHeight="1" x14ac:dyDescent="0.35">
      <c r="A709" s="515"/>
      <c r="B709" s="520"/>
      <c r="C709" s="167"/>
      <c r="D709" s="168" t="s">
        <v>6</v>
      </c>
      <c r="E709" s="167"/>
      <c r="F709" s="169"/>
      <c r="G709" s="169"/>
      <c r="H709" s="170"/>
      <c r="I709" s="170">
        <f>(H707+H708)/2</f>
        <v>100</v>
      </c>
      <c r="J709" s="171"/>
      <c r="K709" s="168" t="s">
        <v>6</v>
      </c>
      <c r="L709" s="169"/>
      <c r="M709" s="172"/>
      <c r="N709" s="172"/>
      <c r="O709" s="170"/>
      <c r="P709" s="170">
        <f>O707</f>
        <v>100</v>
      </c>
      <c r="Q709" s="170">
        <f>(I709+P709)/2</f>
        <v>100</v>
      </c>
      <c r="R709" s="290" t="s">
        <v>31</v>
      </c>
      <c r="S709" s="529"/>
      <c r="T709" s="146"/>
    </row>
    <row r="710" spans="1:20" ht="59.25" customHeight="1" x14ac:dyDescent="0.35">
      <c r="A710" s="515"/>
      <c r="B710" s="520"/>
      <c r="C710" s="342" t="s">
        <v>168</v>
      </c>
      <c r="D710" s="150" t="s">
        <v>217</v>
      </c>
      <c r="E710" s="155"/>
      <c r="F710" s="155"/>
      <c r="G710" s="155"/>
      <c r="H710" s="153"/>
      <c r="I710" s="153"/>
      <c r="J710" s="342" t="s">
        <v>168</v>
      </c>
      <c r="K710" s="150" t="str">
        <f>D710</f>
        <v>Реализация дополнительных общеразвивающих программ</v>
      </c>
      <c r="L710" s="155"/>
      <c r="M710" s="163"/>
      <c r="N710" s="163"/>
      <c r="O710" s="153"/>
      <c r="P710" s="178"/>
      <c r="Q710" s="157"/>
      <c r="R710" s="298"/>
      <c r="S710" s="529"/>
    </row>
    <row r="711" spans="1:20" ht="90.75" customHeight="1" x14ac:dyDescent="0.35">
      <c r="A711" s="515"/>
      <c r="B711" s="520"/>
      <c r="C711" s="152" t="s">
        <v>169</v>
      </c>
      <c r="D711" s="148" t="s">
        <v>142</v>
      </c>
      <c r="E711" s="155" t="s">
        <v>25</v>
      </c>
      <c r="F711" s="155">
        <v>90</v>
      </c>
      <c r="G711" s="155">
        <v>90</v>
      </c>
      <c r="H711" s="158">
        <f t="shared" si="17"/>
        <v>100</v>
      </c>
      <c r="I711" s="155"/>
      <c r="J711" s="162" t="s">
        <v>169</v>
      </c>
      <c r="K711" s="159" t="s">
        <v>567</v>
      </c>
      <c r="L711" s="155" t="s">
        <v>373</v>
      </c>
      <c r="M711" s="155">
        <v>58752</v>
      </c>
      <c r="N711" s="155">
        <v>60917</v>
      </c>
      <c r="O711" s="158">
        <f>IF(N711/M711*100&gt;110,110,N711/M711*100)</f>
        <v>103.68498093681917</v>
      </c>
      <c r="P711" s="178"/>
      <c r="Q711" s="157"/>
      <c r="R711" s="297"/>
      <c r="S711" s="529"/>
    </row>
    <row r="712" spans="1:20" s="174" customFormat="1" ht="40.5" customHeight="1" x14ac:dyDescent="0.35">
      <c r="A712" s="517"/>
      <c r="B712" s="521"/>
      <c r="C712" s="167"/>
      <c r="D712" s="168" t="s">
        <v>6</v>
      </c>
      <c r="E712" s="167"/>
      <c r="F712" s="169"/>
      <c r="G712" s="169"/>
      <c r="H712" s="170"/>
      <c r="I712" s="170">
        <f>H711</f>
        <v>100</v>
      </c>
      <c r="J712" s="171"/>
      <c r="K712" s="168" t="s">
        <v>6</v>
      </c>
      <c r="L712" s="169"/>
      <c r="M712" s="172"/>
      <c r="N712" s="172"/>
      <c r="O712" s="170"/>
      <c r="P712" s="170">
        <f>O711</f>
        <v>103.68498093681917</v>
      </c>
      <c r="Q712" s="170">
        <f>(I712+P712)/2</f>
        <v>101.84249046840958</v>
      </c>
      <c r="R712" s="290" t="s">
        <v>31</v>
      </c>
      <c r="S712" s="529"/>
      <c r="T712" s="146"/>
    </row>
    <row r="713" spans="1:20" ht="78" customHeight="1" x14ac:dyDescent="0.35">
      <c r="A713" s="513">
        <v>49</v>
      </c>
      <c r="B713" s="519" t="s">
        <v>153</v>
      </c>
      <c r="C713" s="342" t="s">
        <v>12</v>
      </c>
      <c r="D713" s="150" t="s">
        <v>129</v>
      </c>
      <c r="E713" s="154"/>
      <c r="F713" s="154"/>
      <c r="G713" s="154"/>
      <c r="H713" s="153"/>
      <c r="I713" s="153"/>
      <c r="J713" s="154" t="s">
        <v>12</v>
      </c>
      <c r="K713" s="150" t="s">
        <v>129</v>
      </c>
      <c r="L713" s="155"/>
      <c r="M713" s="155"/>
      <c r="N713" s="155"/>
      <c r="O713" s="153"/>
      <c r="P713" s="178"/>
      <c r="Q713" s="157"/>
      <c r="R713" s="296"/>
      <c r="S713" s="529" t="s">
        <v>424</v>
      </c>
    </row>
    <row r="714" spans="1:20" ht="60" customHeight="1" x14ac:dyDescent="0.35">
      <c r="A714" s="515"/>
      <c r="B714" s="520"/>
      <c r="C714" s="152" t="s">
        <v>7</v>
      </c>
      <c r="D714" s="148" t="s">
        <v>130</v>
      </c>
      <c r="E714" s="155" t="s">
        <v>25</v>
      </c>
      <c r="F714" s="155">
        <v>100</v>
      </c>
      <c r="G714" s="155">
        <v>100</v>
      </c>
      <c r="H714" s="158">
        <f t="shared" ref="H714:H725" si="18">(G714/F714)*100</f>
        <v>100</v>
      </c>
      <c r="I714" s="155"/>
      <c r="J714" s="155" t="s">
        <v>7</v>
      </c>
      <c r="K714" s="159" t="s">
        <v>90</v>
      </c>
      <c r="L714" s="155" t="s">
        <v>38</v>
      </c>
      <c r="M714" s="155">
        <v>304</v>
      </c>
      <c r="N714" s="155">
        <v>296</v>
      </c>
      <c r="O714" s="158">
        <f>IF(N714/M714*100&gt;110,110,N714/M714*100)</f>
        <v>97.368421052631575</v>
      </c>
      <c r="P714" s="178"/>
      <c r="Q714" s="157"/>
      <c r="R714" s="297"/>
      <c r="S714" s="529"/>
    </row>
    <row r="715" spans="1:20" x14ac:dyDescent="0.35">
      <c r="A715" s="515"/>
      <c r="B715" s="520"/>
      <c r="C715" s="152" t="s">
        <v>8</v>
      </c>
      <c r="D715" s="148" t="s">
        <v>131</v>
      </c>
      <c r="E715" s="155" t="s">
        <v>25</v>
      </c>
      <c r="F715" s="155">
        <v>100</v>
      </c>
      <c r="G715" s="155">
        <v>100</v>
      </c>
      <c r="H715" s="158">
        <f t="shared" si="18"/>
        <v>100</v>
      </c>
      <c r="I715" s="155"/>
      <c r="J715" s="155"/>
      <c r="K715" s="179"/>
      <c r="L715" s="155"/>
      <c r="M715" s="161"/>
      <c r="N715" s="161"/>
      <c r="O715" s="158"/>
      <c r="P715" s="178"/>
      <c r="Q715" s="157"/>
      <c r="R715" s="297"/>
      <c r="S715" s="529"/>
    </row>
    <row r="716" spans="1:20" ht="45.75" customHeight="1" x14ac:dyDescent="0.35">
      <c r="A716" s="515"/>
      <c r="B716" s="520"/>
      <c r="C716" s="152" t="s">
        <v>9</v>
      </c>
      <c r="D716" s="148" t="s">
        <v>566</v>
      </c>
      <c r="E716" s="155" t="s">
        <v>25</v>
      </c>
      <c r="F716" s="155">
        <v>100</v>
      </c>
      <c r="G716" s="155">
        <v>100</v>
      </c>
      <c r="H716" s="158">
        <f t="shared" si="18"/>
        <v>100</v>
      </c>
      <c r="I716" s="155"/>
      <c r="J716" s="162"/>
      <c r="K716" s="159"/>
      <c r="L716" s="155"/>
      <c r="M716" s="163"/>
      <c r="N716" s="163"/>
      <c r="O716" s="158"/>
      <c r="P716" s="178"/>
      <c r="Q716" s="157"/>
      <c r="R716" s="297"/>
      <c r="S716" s="529"/>
    </row>
    <row r="717" spans="1:20" ht="60" customHeight="1" x14ac:dyDescent="0.35">
      <c r="A717" s="515"/>
      <c r="B717" s="520"/>
      <c r="C717" s="152" t="s">
        <v>10</v>
      </c>
      <c r="D717" s="148" t="s">
        <v>89</v>
      </c>
      <c r="E717" s="155" t="s">
        <v>25</v>
      </c>
      <c r="F717" s="155">
        <v>90</v>
      </c>
      <c r="G717" s="155">
        <v>100</v>
      </c>
      <c r="H717" s="158">
        <v>100</v>
      </c>
      <c r="I717" s="155"/>
      <c r="J717" s="162"/>
      <c r="K717" s="159"/>
      <c r="L717" s="155"/>
      <c r="M717" s="163"/>
      <c r="N717" s="163"/>
      <c r="O717" s="158"/>
      <c r="P717" s="178"/>
      <c r="Q717" s="157"/>
      <c r="R717" s="297"/>
      <c r="S717" s="529"/>
    </row>
    <row r="718" spans="1:20" ht="105" customHeight="1" x14ac:dyDescent="0.35">
      <c r="A718" s="515"/>
      <c r="B718" s="520"/>
      <c r="C718" s="152" t="s">
        <v>35</v>
      </c>
      <c r="D718" s="148" t="s">
        <v>132</v>
      </c>
      <c r="E718" s="155" t="s">
        <v>25</v>
      </c>
      <c r="F718" s="155">
        <v>100</v>
      </c>
      <c r="G718" s="155">
        <v>100</v>
      </c>
      <c r="H718" s="158">
        <f t="shared" si="18"/>
        <v>100</v>
      </c>
      <c r="I718" s="155"/>
      <c r="J718" s="162"/>
      <c r="K718" s="159"/>
      <c r="L718" s="155"/>
      <c r="M718" s="163"/>
      <c r="N718" s="163"/>
      <c r="O718" s="158"/>
      <c r="P718" s="178"/>
      <c r="Q718" s="157"/>
      <c r="R718" s="297"/>
      <c r="S718" s="529"/>
    </row>
    <row r="719" spans="1:20" s="174" customFormat="1" ht="40.5" customHeight="1" x14ac:dyDescent="0.35">
      <c r="A719" s="515"/>
      <c r="B719" s="520"/>
      <c r="C719" s="167"/>
      <c r="D719" s="168" t="s">
        <v>6</v>
      </c>
      <c r="E719" s="167"/>
      <c r="F719" s="169"/>
      <c r="G719" s="169"/>
      <c r="H719" s="170"/>
      <c r="I719" s="170">
        <f>(H714+H715+H716+H717+H718)/5</f>
        <v>100</v>
      </c>
      <c r="J719" s="171"/>
      <c r="K719" s="168" t="s">
        <v>6</v>
      </c>
      <c r="L719" s="169"/>
      <c r="M719" s="172"/>
      <c r="N719" s="172"/>
      <c r="O719" s="170"/>
      <c r="P719" s="170">
        <f>O714</f>
        <v>97.368421052631575</v>
      </c>
      <c r="Q719" s="170">
        <f>(I719+P719)/2</f>
        <v>98.68421052631578</v>
      </c>
      <c r="R719" s="290" t="s">
        <v>424</v>
      </c>
      <c r="S719" s="529"/>
      <c r="T719" s="146"/>
    </row>
    <row r="720" spans="1:20" ht="57.75" customHeight="1" x14ac:dyDescent="0.35">
      <c r="A720" s="515"/>
      <c r="B720" s="520"/>
      <c r="C720" s="342" t="s">
        <v>13</v>
      </c>
      <c r="D720" s="150" t="s">
        <v>133</v>
      </c>
      <c r="E720" s="155"/>
      <c r="F720" s="155"/>
      <c r="G720" s="155"/>
      <c r="H720" s="153"/>
      <c r="I720" s="153"/>
      <c r="J720" s="342" t="s">
        <v>13</v>
      </c>
      <c r="K720" s="150" t="s">
        <v>133</v>
      </c>
      <c r="L720" s="155"/>
      <c r="M720" s="163"/>
      <c r="N720" s="163"/>
      <c r="O720" s="153"/>
      <c r="P720" s="178"/>
      <c r="Q720" s="157"/>
      <c r="R720" s="296"/>
      <c r="S720" s="529"/>
    </row>
    <row r="721" spans="1:20" ht="77.25" customHeight="1" x14ac:dyDescent="0.35">
      <c r="A721" s="515"/>
      <c r="B721" s="520"/>
      <c r="C721" s="152" t="s">
        <v>14</v>
      </c>
      <c r="D721" s="148" t="s">
        <v>134</v>
      </c>
      <c r="E721" s="155" t="s">
        <v>25</v>
      </c>
      <c r="F721" s="155">
        <v>100</v>
      </c>
      <c r="G721" s="155">
        <v>100</v>
      </c>
      <c r="H721" s="158">
        <f t="shared" si="18"/>
        <v>100</v>
      </c>
      <c r="I721" s="155"/>
      <c r="J721" s="162" t="s">
        <v>14</v>
      </c>
      <c r="K721" s="159" t="s">
        <v>90</v>
      </c>
      <c r="L721" s="155" t="s">
        <v>38</v>
      </c>
      <c r="M721" s="155">
        <v>347</v>
      </c>
      <c r="N721" s="155">
        <v>343</v>
      </c>
      <c r="O721" s="158">
        <f>IF(N721/M721*100&gt;110,110,N721/M721*100)</f>
        <v>98.847262247838614</v>
      </c>
      <c r="P721" s="152"/>
      <c r="Q721" s="157"/>
      <c r="R721" s="297"/>
      <c r="S721" s="529"/>
    </row>
    <row r="722" spans="1:20" ht="36.75" customHeight="1" x14ac:dyDescent="0.35">
      <c r="A722" s="515"/>
      <c r="B722" s="520"/>
      <c r="C722" s="152" t="s">
        <v>15</v>
      </c>
      <c r="D722" s="148" t="s">
        <v>135</v>
      </c>
      <c r="E722" s="155" t="s">
        <v>25</v>
      </c>
      <c r="F722" s="155">
        <v>100</v>
      </c>
      <c r="G722" s="155">
        <v>100</v>
      </c>
      <c r="H722" s="158">
        <f t="shared" si="18"/>
        <v>100</v>
      </c>
      <c r="I722" s="155"/>
      <c r="J722" s="162"/>
      <c r="K722" s="159"/>
      <c r="L722" s="155"/>
      <c r="M722" s="163"/>
      <c r="N722" s="163"/>
      <c r="O722" s="158"/>
      <c r="P722" s="178"/>
      <c r="Q722" s="157"/>
      <c r="R722" s="297"/>
      <c r="S722" s="529"/>
    </row>
    <row r="723" spans="1:20" ht="60" customHeight="1" x14ac:dyDescent="0.35">
      <c r="A723" s="515"/>
      <c r="B723" s="520"/>
      <c r="C723" s="152" t="s">
        <v>39</v>
      </c>
      <c r="D723" s="148" t="s">
        <v>566</v>
      </c>
      <c r="E723" s="155" t="s">
        <v>25</v>
      </c>
      <c r="F723" s="155">
        <v>100</v>
      </c>
      <c r="G723" s="155">
        <v>100</v>
      </c>
      <c r="H723" s="158">
        <f t="shared" si="18"/>
        <v>100</v>
      </c>
      <c r="I723" s="155"/>
      <c r="J723" s="162"/>
      <c r="K723" s="159"/>
      <c r="L723" s="155"/>
      <c r="M723" s="163"/>
      <c r="N723" s="163"/>
      <c r="O723" s="158"/>
      <c r="P723" s="178"/>
      <c r="Q723" s="157"/>
      <c r="R723" s="297"/>
      <c r="S723" s="529"/>
    </row>
    <row r="724" spans="1:20" ht="84" customHeight="1" x14ac:dyDescent="0.35">
      <c r="A724" s="515"/>
      <c r="B724" s="520"/>
      <c r="C724" s="152" t="s">
        <v>45</v>
      </c>
      <c r="D724" s="148" t="s">
        <v>89</v>
      </c>
      <c r="E724" s="155" t="s">
        <v>25</v>
      </c>
      <c r="F724" s="155">
        <v>90</v>
      </c>
      <c r="G724" s="155">
        <v>100</v>
      </c>
      <c r="H724" s="158">
        <v>100</v>
      </c>
      <c r="I724" s="155"/>
      <c r="J724" s="162"/>
      <c r="K724" s="159"/>
      <c r="L724" s="155"/>
      <c r="M724" s="163"/>
      <c r="N724" s="163"/>
      <c r="O724" s="158"/>
      <c r="P724" s="178"/>
      <c r="Q724" s="157"/>
      <c r="R724" s="297"/>
      <c r="S724" s="529"/>
    </row>
    <row r="725" spans="1:20" ht="121.5" customHeight="1" x14ac:dyDescent="0.35">
      <c r="A725" s="515"/>
      <c r="B725" s="520"/>
      <c r="C725" s="152" t="s">
        <v>66</v>
      </c>
      <c r="D725" s="148" t="s">
        <v>132</v>
      </c>
      <c r="E725" s="155" t="s">
        <v>25</v>
      </c>
      <c r="F725" s="155">
        <v>100</v>
      </c>
      <c r="G725" s="155">
        <v>100</v>
      </c>
      <c r="H725" s="158">
        <f t="shared" si="18"/>
        <v>100</v>
      </c>
      <c r="I725" s="155"/>
      <c r="J725" s="162"/>
      <c r="K725" s="159"/>
      <c r="L725" s="155"/>
      <c r="M725" s="163"/>
      <c r="N725" s="163"/>
      <c r="O725" s="158"/>
      <c r="P725" s="178"/>
      <c r="Q725" s="153"/>
      <c r="R725" s="298"/>
      <c r="S725" s="529"/>
    </row>
    <row r="726" spans="1:20" s="174" customFormat="1" ht="40.5" customHeight="1" x14ac:dyDescent="0.35">
      <c r="A726" s="515"/>
      <c r="B726" s="520"/>
      <c r="C726" s="167"/>
      <c r="D726" s="168" t="s">
        <v>6</v>
      </c>
      <c r="E726" s="167"/>
      <c r="F726" s="169"/>
      <c r="G726" s="169"/>
      <c r="H726" s="170"/>
      <c r="I726" s="170">
        <f>(H721+H722+H723+H724+H725)/5</f>
        <v>100</v>
      </c>
      <c r="J726" s="171"/>
      <c r="K726" s="168" t="s">
        <v>6</v>
      </c>
      <c r="L726" s="169"/>
      <c r="M726" s="172"/>
      <c r="N726" s="172"/>
      <c r="O726" s="170"/>
      <c r="P726" s="170">
        <f>O721</f>
        <v>98.847262247838614</v>
      </c>
      <c r="Q726" s="170">
        <f>(I726+P726)/2</f>
        <v>99.423631123919307</v>
      </c>
      <c r="R726" s="290" t="s">
        <v>424</v>
      </c>
      <c r="S726" s="529"/>
      <c r="T726" s="146"/>
    </row>
    <row r="727" spans="1:20" ht="60" customHeight="1" x14ac:dyDescent="0.35">
      <c r="A727" s="515"/>
      <c r="B727" s="520"/>
      <c r="C727" s="342" t="s">
        <v>28</v>
      </c>
      <c r="D727" s="150" t="s">
        <v>136</v>
      </c>
      <c r="E727" s="155"/>
      <c r="F727" s="155"/>
      <c r="G727" s="155"/>
      <c r="H727" s="153"/>
      <c r="I727" s="153"/>
      <c r="J727" s="342" t="s">
        <v>28</v>
      </c>
      <c r="K727" s="150" t="str">
        <f>D727</f>
        <v>Реализация основных общеобразовательных программ среднего общего образования</v>
      </c>
      <c r="L727" s="155"/>
      <c r="M727" s="163"/>
      <c r="N727" s="163"/>
      <c r="O727" s="153"/>
      <c r="P727" s="178"/>
      <c r="Q727" s="157"/>
      <c r="R727" s="296"/>
      <c r="S727" s="529"/>
    </row>
    <row r="728" spans="1:20" ht="69" customHeight="1" x14ac:dyDescent="0.35">
      <c r="A728" s="515"/>
      <c r="B728" s="520"/>
      <c r="C728" s="152" t="s">
        <v>29</v>
      </c>
      <c r="D728" s="148" t="s">
        <v>137</v>
      </c>
      <c r="E728" s="155" t="s">
        <v>25</v>
      </c>
      <c r="F728" s="155">
        <v>100</v>
      </c>
      <c r="G728" s="155">
        <v>100</v>
      </c>
      <c r="H728" s="158">
        <f>(G728/F728)*100</f>
        <v>100</v>
      </c>
      <c r="I728" s="155"/>
      <c r="J728" s="162" t="s">
        <v>29</v>
      </c>
      <c r="K728" s="159" t="s">
        <v>90</v>
      </c>
      <c r="L728" s="155" t="s">
        <v>38</v>
      </c>
      <c r="M728" s="155">
        <v>96</v>
      </c>
      <c r="N728" s="155">
        <v>92</v>
      </c>
      <c r="O728" s="158">
        <f>IF(N728/M728*100&gt;110,110,N728/M728*100)</f>
        <v>95.833333333333343</v>
      </c>
      <c r="P728" s="152"/>
      <c r="Q728" s="157"/>
      <c r="R728" s="297"/>
      <c r="S728" s="529"/>
    </row>
    <row r="729" spans="1:20" x14ac:dyDescent="0.35">
      <c r="A729" s="515"/>
      <c r="B729" s="520"/>
      <c r="C729" s="152" t="s">
        <v>30</v>
      </c>
      <c r="D729" s="148" t="s">
        <v>138</v>
      </c>
      <c r="E729" s="155" t="s">
        <v>25</v>
      </c>
      <c r="F729" s="155">
        <v>100</v>
      </c>
      <c r="G729" s="155">
        <v>100</v>
      </c>
      <c r="H729" s="158">
        <f>(G729/F729)*100</f>
        <v>100</v>
      </c>
      <c r="I729" s="155"/>
      <c r="J729" s="162"/>
      <c r="K729" s="159"/>
      <c r="L729" s="155"/>
      <c r="M729" s="163"/>
      <c r="N729" s="163"/>
      <c r="O729" s="158"/>
      <c r="P729" s="178"/>
      <c r="Q729" s="157"/>
      <c r="R729" s="297"/>
      <c r="S729" s="529"/>
    </row>
    <row r="730" spans="1:20" ht="53.25" customHeight="1" x14ac:dyDescent="0.35">
      <c r="A730" s="515"/>
      <c r="B730" s="520"/>
      <c r="C730" s="152" t="s">
        <v>52</v>
      </c>
      <c r="D730" s="148" t="s">
        <v>566</v>
      </c>
      <c r="E730" s="155" t="s">
        <v>25</v>
      </c>
      <c r="F730" s="155">
        <v>100</v>
      </c>
      <c r="G730" s="155">
        <v>100</v>
      </c>
      <c r="H730" s="158">
        <f>(G730/F730)*100</f>
        <v>100</v>
      </c>
      <c r="I730" s="155"/>
      <c r="J730" s="162"/>
      <c r="K730" s="159"/>
      <c r="L730" s="155"/>
      <c r="M730" s="163"/>
      <c r="N730" s="163"/>
      <c r="O730" s="158"/>
      <c r="P730" s="178"/>
      <c r="Q730" s="157"/>
      <c r="R730" s="297"/>
      <c r="S730" s="529"/>
    </row>
    <row r="731" spans="1:20" ht="69.75" customHeight="1" x14ac:dyDescent="0.35">
      <c r="A731" s="515"/>
      <c r="B731" s="520"/>
      <c r="C731" s="152" t="s">
        <v>53</v>
      </c>
      <c r="D731" s="148" t="s">
        <v>89</v>
      </c>
      <c r="E731" s="155" t="s">
        <v>25</v>
      </c>
      <c r="F731" s="155">
        <v>90</v>
      </c>
      <c r="G731" s="155">
        <v>100</v>
      </c>
      <c r="H731" s="158">
        <v>100</v>
      </c>
      <c r="I731" s="155"/>
      <c r="J731" s="162"/>
      <c r="K731" s="159"/>
      <c r="L731" s="155"/>
      <c r="M731" s="163"/>
      <c r="N731" s="163"/>
      <c r="O731" s="158"/>
      <c r="P731" s="178"/>
      <c r="Q731" s="157"/>
      <c r="R731" s="297"/>
      <c r="S731" s="529"/>
    </row>
    <row r="732" spans="1:20" ht="123" customHeight="1" x14ac:dyDescent="0.35">
      <c r="A732" s="515"/>
      <c r="B732" s="520"/>
      <c r="C732" s="152" t="s">
        <v>139</v>
      </c>
      <c r="D732" s="148" t="s">
        <v>132</v>
      </c>
      <c r="E732" s="155" t="s">
        <v>25</v>
      </c>
      <c r="F732" s="155">
        <v>100</v>
      </c>
      <c r="G732" s="155">
        <v>100</v>
      </c>
      <c r="H732" s="158">
        <f>(G732/F732)*100</f>
        <v>100</v>
      </c>
      <c r="I732" s="155"/>
      <c r="J732" s="162"/>
      <c r="K732" s="159"/>
      <c r="L732" s="155"/>
      <c r="M732" s="163"/>
      <c r="N732" s="163"/>
      <c r="O732" s="158"/>
      <c r="P732" s="178"/>
      <c r="Q732" s="153"/>
      <c r="R732" s="297"/>
      <c r="S732" s="529"/>
    </row>
    <row r="733" spans="1:20" s="174" customFormat="1" ht="40.5" customHeight="1" x14ac:dyDescent="0.35">
      <c r="A733" s="515"/>
      <c r="B733" s="520"/>
      <c r="C733" s="167"/>
      <c r="D733" s="168" t="s">
        <v>6</v>
      </c>
      <c r="E733" s="167"/>
      <c r="F733" s="169"/>
      <c r="G733" s="169"/>
      <c r="H733" s="170"/>
      <c r="I733" s="170">
        <f>(H728+H729+H730+H731+H732)/5</f>
        <v>100</v>
      </c>
      <c r="J733" s="171"/>
      <c r="K733" s="168" t="s">
        <v>6</v>
      </c>
      <c r="L733" s="169"/>
      <c r="M733" s="172"/>
      <c r="N733" s="172"/>
      <c r="O733" s="170"/>
      <c r="P733" s="170">
        <f>O728</f>
        <v>95.833333333333343</v>
      </c>
      <c r="Q733" s="170">
        <f>(I733+P733)/2</f>
        <v>97.916666666666671</v>
      </c>
      <c r="R733" s="290" t="s">
        <v>424</v>
      </c>
      <c r="S733" s="529"/>
      <c r="T733" s="146"/>
    </row>
    <row r="734" spans="1:20" x14ac:dyDescent="0.35">
      <c r="A734" s="515"/>
      <c r="B734" s="520"/>
      <c r="C734" s="342" t="s">
        <v>42</v>
      </c>
      <c r="D734" s="150" t="s">
        <v>91</v>
      </c>
      <c r="E734" s="155"/>
      <c r="F734" s="155"/>
      <c r="G734" s="155"/>
      <c r="H734" s="153"/>
      <c r="I734" s="153"/>
      <c r="J734" s="342" t="s">
        <v>42</v>
      </c>
      <c r="K734" s="150" t="s">
        <v>91</v>
      </c>
      <c r="L734" s="155"/>
      <c r="M734" s="163"/>
      <c r="N734" s="163"/>
      <c r="O734" s="153"/>
      <c r="P734" s="178"/>
      <c r="Q734" s="157"/>
      <c r="R734" s="296"/>
      <c r="S734" s="529"/>
    </row>
    <row r="735" spans="1:20" ht="57.75" customHeight="1" x14ac:dyDescent="0.35">
      <c r="A735" s="515"/>
      <c r="B735" s="520"/>
      <c r="C735" s="152" t="s">
        <v>43</v>
      </c>
      <c r="D735" s="148" t="s">
        <v>140</v>
      </c>
      <c r="E735" s="155" t="s">
        <v>25</v>
      </c>
      <c r="F735" s="155">
        <v>100</v>
      </c>
      <c r="G735" s="155">
        <v>100</v>
      </c>
      <c r="H735" s="158">
        <f>(G735/F735)*100</f>
        <v>100</v>
      </c>
      <c r="I735" s="155"/>
      <c r="J735" s="162" t="s">
        <v>43</v>
      </c>
      <c r="K735" s="159" t="s">
        <v>90</v>
      </c>
      <c r="L735" s="155" t="s">
        <v>38</v>
      </c>
      <c r="M735" s="155">
        <v>66</v>
      </c>
      <c r="N735" s="155">
        <v>64</v>
      </c>
      <c r="O735" s="158">
        <f>IF(N735/M735*100&gt;110,110,N735/M735*100)</f>
        <v>96.969696969696969</v>
      </c>
      <c r="P735" s="178"/>
      <c r="Q735" s="157"/>
      <c r="R735" s="297"/>
      <c r="S735" s="529"/>
    </row>
    <row r="736" spans="1:20" ht="75.75" customHeight="1" x14ac:dyDescent="0.35">
      <c r="A736" s="515"/>
      <c r="B736" s="520"/>
      <c r="C736" s="152" t="s">
        <v>141</v>
      </c>
      <c r="D736" s="148" t="s">
        <v>142</v>
      </c>
      <c r="E736" s="155" t="s">
        <v>25</v>
      </c>
      <c r="F736" s="155">
        <v>90</v>
      </c>
      <c r="G736" s="155">
        <v>90</v>
      </c>
      <c r="H736" s="158">
        <f>(G736/F736)*100</f>
        <v>100</v>
      </c>
      <c r="I736" s="155"/>
      <c r="J736" s="162"/>
      <c r="K736" s="159"/>
      <c r="L736" s="155"/>
      <c r="M736" s="163"/>
      <c r="N736" s="163"/>
      <c r="O736" s="158"/>
      <c r="P736" s="178"/>
      <c r="Q736" s="157"/>
      <c r="R736" s="297"/>
      <c r="S736" s="529"/>
    </row>
    <row r="737" spans="1:20" s="174" customFormat="1" ht="40.5" customHeight="1" x14ac:dyDescent="0.35">
      <c r="A737" s="515"/>
      <c r="B737" s="520"/>
      <c r="C737" s="167"/>
      <c r="D737" s="168" t="s">
        <v>6</v>
      </c>
      <c r="E737" s="167"/>
      <c r="F737" s="169"/>
      <c r="G737" s="169"/>
      <c r="H737" s="170"/>
      <c r="I737" s="170">
        <f>(H735+H736)/2</f>
        <v>100</v>
      </c>
      <c r="J737" s="171"/>
      <c r="K737" s="168" t="s">
        <v>6</v>
      </c>
      <c r="L737" s="169"/>
      <c r="M737" s="172"/>
      <c r="N737" s="172"/>
      <c r="O737" s="170"/>
      <c r="P737" s="170">
        <f>O735</f>
        <v>96.969696969696969</v>
      </c>
      <c r="Q737" s="170">
        <f>(I737+P737)/2</f>
        <v>98.484848484848484</v>
      </c>
      <c r="R737" s="290" t="s">
        <v>424</v>
      </c>
      <c r="S737" s="529"/>
      <c r="T737" s="146"/>
    </row>
    <row r="738" spans="1:20" ht="48" customHeight="1" x14ac:dyDescent="0.35">
      <c r="A738" s="515"/>
      <c r="B738" s="520"/>
      <c r="C738" s="342" t="s">
        <v>168</v>
      </c>
      <c r="D738" s="150" t="s">
        <v>217</v>
      </c>
      <c r="E738" s="155"/>
      <c r="F738" s="155"/>
      <c r="G738" s="155"/>
      <c r="H738" s="153"/>
      <c r="I738" s="153"/>
      <c r="J738" s="342" t="s">
        <v>168</v>
      </c>
      <c r="K738" s="150" t="str">
        <f>D738</f>
        <v>Реализация дополнительных общеразвивающих программ</v>
      </c>
      <c r="L738" s="155"/>
      <c r="M738" s="163"/>
      <c r="N738" s="163"/>
      <c r="O738" s="153"/>
      <c r="P738" s="178"/>
      <c r="Q738" s="157"/>
      <c r="R738" s="298"/>
      <c r="S738" s="529"/>
    </row>
    <row r="739" spans="1:20" ht="87" customHeight="1" x14ac:dyDescent="0.35">
      <c r="A739" s="515"/>
      <c r="B739" s="520"/>
      <c r="C739" s="152" t="s">
        <v>169</v>
      </c>
      <c r="D739" s="148" t="s">
        <v>142</v>
      </c>
      <c r="E739" s="155" t="s">
        <v>25</v>
      </c>
      <c r="F739" s="155">
        <v>90</v>
      </c>
      <c r="G739" s="155">
        <v>90</v>
      </c>
      <c r="H739" s="158">
        <v>100</v>
      </c>
      <c r="I739" s="155"/>
      <c r="J739" s="162" t="s">
        <v>169</v>
      </c>
      <c r="K739" s="159" t="s">
        <v>567</v>
      </c>
      <c r="L739" s="155" t="s">
        <v>373</v>
      </c>
      <c r="M739" s="155">
        <v>58752</v>
      </c>
      <c r="N739" s="155">
        <v>53043</v>
      </c>
      <c r="O739" s="158">
        <f>IF(N739/M739*100&gt;110,110,N739/M739*100)</f>
        <v>90.282883986928113</v>
      </c>
      <c r="P739" s="178"/>
      <c r="Q739" s="157"/>
      <c r="R739" s="297"/>
      <c r="S739" s="529"/>
    </row>
    <row r="740" spans="1:20" s="174" customFormat="1" ht="42.75" customHeight="1" x14ac:dyDescent="0.35">
      <c r="A740" s="517"/>
      <c r="B740" s="521"/>
      <c r="C740" s="167"/>
      <c r="D740" s="168" t="s">
        <v>6</v>
      </c>
      <c r="E740" s="167"/>
      <c r="F740" s="169"/>
      <c r="G740" s="169"/>
      <c r="H740" s="170"/>
      <c r="I740" s="170">
        <f>H739</f>
        <v>100</v>
      </c>
      <c r="J740" s="171"/>
      <c r="K740" s="168" t="s">
        <v>6</v>
      </c>
      <c r="L740" s="169"/>
      <c r="M740" s="172"/>
      <c r="N740" s="172"/>
      <c r="O740" s="170"/>
      <c r="P740" s="170">
        <f>O739</f>
        <v>90.282883986928113</v>
      </c>
      <c r="Q740" s="170">
        <f>(I740+P740)/2</f>
        <v>95.141441993464056</v>
      </c>
      <c r="R740" s="290" t="s">
        <v>424</v>
      </c>
      <c r="S740" s="529"/>
      <c r="T740" s="146"/>
    </row>
    <row r="741" spans="1:20" ht="59.25" customHeight="1" x14ac:dyDescent="0.35">
      <c r="A741" s="513">
        <v>50</v>
      </c>
      <c r="B741" s="519" t="s">
        <v>154</v>
      </c>
      <c r="C741" s="342" t="s">
        <v>12</v>
      </c>
      <c r="D741" s="150" t="s">
        <v>129</v>
      </c>
      <c r="E741" s="154"/>
      <c r="F741" s="154"/>
      <c r="G741" s="154"/>
      <c r="H741" s="153"/>
      <c r="I741" s="153"/>
      <c r="J741" s="154" t="s">
        <v>12</v>
      </c>
      <c r="K741" s="150" t="s">
        <v>129</v>
      </c>
      <c r="L741" s="155"/>
      <c r="M741" s="155"/>
      <c r="N741" s="155"/>
      <c r="O741" s="153"/>
      <c r="P741" s="178"/>
      <c r="Q741" s="157"/>
      <c r="R741" s="155"/>
      <c r="S741" s="529" t="s">
        <v>424</v>
      </c>
    </row>
    <row r="742" spans="1:20" ht="59.25" customHeight="1" x14ac:dyDescent="0.35">
      <c r="A742" s="515"/>
      <c r="B742" s="520"/>
      <c r="C742" s="152" t="s">
        <v>7</v>
      </c>
      <c r="D742" s="148" t="s">
        <v>130</v>
      </c>
      <c r="E742" s="155" t="s">
        <v>25</v>
      </c>
      <c r="F742" s="155">
        <v>100</v>
      </c>
      <c r="G742" s="155">
        <v>100</v>
      </c>
      <c r="H742" s="158">
        <f>(G742/F742)*100</f>
        <v>100</v>
      </c>
      <c r="I742" s="155"/>
      <c r="J742" s="155" t="s">
        <v>7</v>
      </c>
      <c r="K742" s="159" t="s">
        <v>90</v>
      </c>
      <c r="L742" s="155" t="s">
        <v>38</v>
      </c>
      <c r="M742" s="155">
        <v>326</v>
      </c>
      <c r="N742" s="155">
        <v>324</v>
      </c>
      <c r="O742" s="158">
        <f>IF(N742/M742*100&gt;110,110,N742/M742*100)</f>
        <v>99.386503067484668</v>
      </c>
      <c r="P742" s="178"/>
      <c r="Q742" s="157"/>
      <c r="R742" s="160"/>
      <c r="S742" s="529"/>
    </row>
    <row r="743" spans="1:20" ht="45" customHeight="1" x14ac:dyDescent="0.35">
      <c r="A743" s="515"/>
      <c r="B743" s="520"/>
      <c r="C743" s="152" t="s">
        <v>8</v>
      </c>
      <c r="D743" s="148" t="s">
        <v>131</v>
      </c>
      <c r="E743" s="155" t="s">
        <v>25</v>
      </c>
      <c r="F743" s="155">
        <v>100</v>
      </c>
      <c r="G743" s="155">
        <v>100</v>
      </c>
      <c r="H743" s="158">
        <f>(G743/F743)*100</f>
        <v>100</v>
      </c>
      <c r="I743" s="155"/>
      <c r="J743" s="155"/>
      <c r="K743" s="179"/>
      <c r="L743" s="155"/>
      <c r="M743" s="161"/>
      <c r="N743" s="161"/>
      <c r="O743" s="158"/>
      <c r="P743" s="178"/>
      <c r="Q743" s="157"/>
      <c r="R743" s="160"/>
      <c r="S743" s="529"/>
    </row>
    <row r="744" spans="1:20" ht="48" customHeight="1" x14ac:dyDescent="0.35">
      <c r="A744" s="515"/>
      <c r="B744" s="520"/>
      <c r="C744" s="152" t="s">
        <v>9</v>
      </c>
      <c r="D744" s="148" t="s">
        <v>566</v>
      </c>
      <c r="E744" s="155" t="s">
        <v>25</v>
      </c>
      <c r="F744" s="155">
        <v>100</v>
      </c>
      <c r="G744" s="155">
        <v>100</v>
      </c>
      <c r="H744" s="158">
        <f>(G744/F744)*100</f>
        <v>100</v>
      </c>
      <c r="I744" s="155"/>
      <c r="J744" s="162"/>
      <c r="K744" s="159"/>
      <c r="L744" s="155"/>
      <c r="M744" s="163"/>
      <c r="N744" s="163"/>
      <c r="O744" s="158"/>
      <c r="P744" s="178"/>
      <c r="Q744" s="157"/>
      <c r="R744" s="160"/>
      <c r="S744" s="529"/>
    </row>
    <row r="745" spans="1:20" ht="69" customHeight="1" x14ac:dyDescent="0.35">
      <c r="A745" s="515"/>
      <c r="B745" s="520"/>
      <c r="C745" s="152" t="s">
        <v>10</v>
      </c>
      <c r="D745" s="148" t="s">
        <v>89</v>
      </c>
      <c r="E745" s="155" t="s">
        <v>25</v>
      </c>
      <c r="F745" s="155">
        <v>90</v>
      </c>
      <c r="G745" s="155">
        <v>100</v>
      </c>
      <c r="H745" s="158">
        <v>100</v>
      </c>
      <c r="I745" s="155"/>
      <c r="J745" s="162"/>
      <c r="K745" s="159"/>
      <c r="L745" s="155"/>
      <c r="M745" s="163"/>
      <c r="N745" s="163"/>
      <c r="O745" s="158"/>
      <c r="P745" s="178"/>
      <c r="Q745" s="157"/>
      <c r="R745" s="160"/>
      <c r="S745" s="529"/>
    </row>
    <row r="746" spans="1:20" ht="132" customHeight="1" x14ac:dyDescent="0.35">
      <c r="A746" s="515"/>
      <c r="B746" s="520"/>
      <c r="C746" s="152" t="s">
        <v>35</v>
      </c>
      <c r="D746" s="148" t="s">
        <v>132</v>
      </c>
      <c r="E746" s="155" t="s">
        <v>25</v>
      </c>
      <c r="F746" s="155">
        <v>100</v>
      </c>
      <c r="G746" s="155">
        <v>100</v>
      </c>
      <c r="H746" s="158">
        <f>(G746/F746)*100</f>
        <v>100</v>
      </c>
      <c r="I746" s="155"/>
      <c r="J746" s="162"/>
      <c r="K746" s="159"/>
      <c r="L746" s="155"/>
      <c r="M746" s="163"/>
      <c r="N746" s="163"/>
      <c r="O746" s="158"/>
      <c r="P746" s="178"/>
      <c r="Q746" s="157"/>
      <c r="R746" s="160"/>
      <c r="S746" s="529"/>
    </row>
    <row r="747" spans="1:20" s="174" customFormat="1" ht="40.5" customHeight="1" x14ac:dyDescent="0.35">
      <c r="A747" s="515"/>
      <c r="B747" s="520"/>
      <c r="C747" s="167"/>
      <c r="D747" s="168" t="s">
        <v>6</v>
      </c>
      <c r="E747" s="167"/>
      <c r="F747" s="169"/>
      <c r="G747" s="169"/>
      <c r="H747" s="170"/>
      <c r="I747" s="170">
        <f>(H742+H743+H744+H745+H746)/5</f>
        <v>100</v>
      </c>
      <c r="J747" s="171"/>
      <c r="K747" s="168" t="s">
        <v>6</v>
      </c>
      <c r="L747" s="169"/>
      <c r="M747" s="172"/>
      <c r="N747" s="172"/>
      <c r="O747" s="170"/>
      <c r="P747" s="170">
        <f>O742</f>
        <v>99.386503067484668</v>
      </c>
      <c r="Q747" s="170">
        <f>(I747+P747)/2</f>
        <v>99.693251533742341</v>
      </c>
      <c r="R747" s="290" t="s">
        <v>424</v>
      </c>
      <c r="S747" s="529"/>
      <c r="T747" s="146"/>
    </row>
    <row r="748" spans="1:20" ht="60" customHeight="1" x14ac:dyDescent="0.35">
      <c r="A748" s="515"/>
      <c r="B748" s="520"/>
      <c r="C748" s="342" t="s">
        <v>13</v>
      </c>
      <c r="D748" s="150" t="s">
        <v>133</v>
      </c>
      <c r="E748" s="155"/>
      <c r="F748" s="155"/>
      <c r="G748" s="155"/>
      <c r="H748" s="153"/>
      <c r="I748" s="153"/>
      <c r="J748" s="342" t="s">
        <v>13</v>
      </c>
      <c r="K748" s="150" t="s">
        <v>133</v>
      </c>
      <c r="L748" s="155"/>
      <c r="M748" s="163"/>
      <c r="N748" s="163"/>
      <c r="O748" s="153"/>
      <c r="P748" s="178"/>
      <c r="Q748" s="157"/>
      <c r="R748" s="155"/>
      <c r="S748" s="529"/>
    </row>
    <row r="749" spans="1:20" ht="78" customHeight="1" x14ac:dyDescent="0.35">
      <c r="A749" s="515"/>
      <c r="B749" s="520"/>
      <c r="C749" s="152" t="s">
        <v>14</v>
      </c>
      <c r="D749" s="148" t="s">
        <v>134</v>
      </c>
      <c r="E749" s="155" t="s">
        <v>25</v>
      </c>
      <c r="F749" s="155">
        <v>100</v>
      </c>
      <c r="G749" s="155">
        <v>100</v>
      </c>
      <c r="H749" s="158">
        <f>(G749/F749)*100</f>
        <v>100</v>
      </c>
      <c r="I749" s="155"/>
      <c r="J749" s="162" t="s">
        <v>14</v>
      </c>
      <c r="K749" s="159" t="s">
        <v>90</v>
      </c>
      <c r="L749" s="155" t="s">
        <v>38</v>
      </c>
      <c r="M749" s="155">
        <v>309</v>
      </c>
      <c r="N749" s="155">
        <v>318</v>
      </c>
      <c r="O749" s="158">
        <f>IF(N749/M749*100&gt;110,110,N749/M749*100)</f>
        <v>102.91262135922329</v>
      </c>
      <c r="P749" s="152"/>
      <c r="Q749" s="157"/>
      <c r="R749" s="160"/>
      <c r="S749" s="529"/>
    </row>
    <row r="750" spans="1:20" ht="32.25" customHeight="1" x14ac:dyDescent="0.35">
      <c r="A750" s="515"/>
      <c r="B750" s="520"/>
      <c r="C750" s="152" t="s">
        <v>15</v>
      </c>
      <c r="D750" s="148" t="s">
        <v>135</v>
      </c>
      <c r="E750" s="155" t="s">
        <v>25</v>
      </c>
      <c r="F750" s="155">
        <v>100</v>
      </c>
      <c r="G750" s="155">
        <v>100</v>
      </c>
      <c r="H750" s="158">
        <f>(G750/F750)*100</f>
        <v>100</v>
      </c>
      <c r="I750" s="155"/>
      <c r="J750" s="162"/>
      <c r="K750" s="159"/>
      <c r="L750" s="155"/>
      <c r="M750" s="163"/>
      <c r="N750" s="163"/>
      <c r="O750" s="158"/>
      <c r="P750" s="178"/>
      <c r="Q750" s="157"/>
      <c r="R750" s="160"/>
      <c r="S750" s="529"/>
    </row>
    <row r="751" spans="1:20" ht="49.5" customHeight="1" x14ac:dyDescent="0.35">
      <c r="A751" s="515"/>
      <c r="B751" s="520"/>
      <c r="C751" s="152" t="s">
        <v>39</v>
      </c>
      <c r="D751" s="148" t="s">
        <v>566</v>
      </c>
      <c r="E751" s="155" t="s">
        <v>25</v>
      </c>
      <c r="F751" s="155">
        <v>100</v>
      </c>
      <c r="G751" s="155">
        <v>100</v>
      </c>
      <c r="H751" s="158">
        <f>(G751/F751)*100</f>
        <v>100</v>
      </c>
      <c r="I751" s="155"/>
      <c r="J751" s="162"/>
      <c r="K751" s="159"/>
      <c r="L751" s="155"/>
      <c r="M751" s="163"/>
      <c r="N751" s="163"/>
      <c r="O751" s="158"/>
      <c r="P751" s="178"/>
      <c r="Q751" s="157"/>
      <c r="R751" s="160"/>
      <c r="S751" s="529"/>
    </row>
    <row r="752" spans="1:20" ht="76.5" customHeight="1" x14ac:dyDescent="0.35">
      <c r="A752" s="515"/>
      <c r="B752" s="520"/>
      <c r="C752" s="152" t="s">
        <v>45</v>
      </c>
      <c r="D752" s="148" t="s">
        <v>89</v>
      </c>
      <c r="E752" s="155" t="s">
        <v>25</v>
      </c>
      <c r="F752" s="155">
        <v>90</v>
      </c>
      <c r="G752" s="155">
        <v>100</v>
      </c>
      <c r="H752" s="158">
        <v>100</v>
      </c>
      <c r="I752" s="155"/>
      <c r="J752" s="162"/>
      <c r="K752" s="159"/>
      <c r="L752" s="155"/>
      <c r="M752" s="163"/>
      <c r="N752" s="163"/>
      <c r="O752" s="158"/>
      <c r="P752" s="178"/>
      <c r="Q752" s="157"/>
      <c r="R752" s="160"/>
      <c r="S752" s="529"/>
    </row>
    <row r="753" spans="1:20" ht="123.75" customHeight="1" x14ac:dyDescent="0.35">
      <c r="A753" s="515"/>
      <c r="B753" s="520"/>
      <c r="C753" s="152" t="s">
        <v>66</v>
      </c>
      <c r="D753" s="148" t="s">
        <v>132</v>
      </c>
      <c r="E753" s="155" t="s">
        <v>25</v>
      </c>
      <c r="F753" s="155">
        <v>100</v>
      </c>
      <c r="G753" s="155">
        <v>100</v>
      </c>
      <c r="H753" s="158">
        <f>(G753/F753)*100</f>
        <v>100</v>
      </c>
      <c r="I753" s="155"/>
      <c r="J753" s="162"/>
      <c r="K753" s="159"/>
      <c r="L753" s="155"/>
      <c r="M753" s="163"/>
      <c r="N753" s="163"/>
      <c r="O753" s="158"/>
      <c r="P753" s="178"/>
      <c r="Q753" s="157"/>
      <c r="R753" s="160"/>
      <c r="S753" s="529"/>
    </row>
    <row r="754" spans="1:20" s="174" customFormat="1" ht="40.5" customHeight="1" x14ac:dyDescent="0.35">
      <c r="A754" s="515"/>
      <c r="B754" s="520"/>
      <c r="C754" s="167"/>
      <c r="D754" s="168" t="s">
        <v>6</v>
      </c>
      <c r="E754" s="167"/>
      <c r="F754" s="169"/>
      <c r="G754" s="169"/>
      <c r="H754" s="170"/>
      <c r="I754" s="170">
        <f>(H749+H750+H751+H752+H753)/5</f>
        <v>100</v>
      </c>
      <c r="J754" s="171"/>
      <c r="K754" s="168" t="s">
        <v>6</v>
      </c>
      <c r="L754" s="169"/>
      <c r="M754" s="172"/>
      <c r="N754" s="172"/>
      <c r="O754" s="170"/>
      <c r="P754" s="170">
        <f>O749</f>
        <v>102.91262135922329</v>
      </c>
      <c r="Q754" s="170">
        <f>(I754+P754)/2</f>
        <v>101.45631067961165</v>
      </c>
      <c r="R754" s="290" t="s">
        <v>31</v>
      </c>
      <c r="S754" s="529"/>
      <c r="T754" s="146"/>
    </row>
    <row r="755" spans="1:20" ht="61.5" customHeight="1" x14ac:dyDescent="0.35">
      <c r="A755" s="515"/>
      <c r="B755" s="520"/>
      <c r="C755" s="342" t="s">
        <v>28</v>
      </c>
      <c r="D755" s="150" t="s">
        <v>136</v>
      </c>
      <c r="E755" s="155"/>
      <c r="F755" s="155"/>
      <c r="G755" s="155"/>
      <c r="H755" s="153"/>
      <c r="I755" s="153"/>
      <c r="J755" s="342" t="s">
        <v>28</v>
      </c>
      <c r="K755" s="150" t="str">
        <f>D755</f>
        <v>Реализация основных общеобразовательных программ среднего общего образования</v>
      </c>
      <c r="L755" s="155"/>
      <c r="M755" s="163"/>
      <c r="N755" s="163"/>
      <c r="O755" s="153"/>
      <c r="P755" s="178"/>
      <c r="Q755" s="157"/>
      <c r="R755" s="155"/>
      <c r="S755" s="529"/>
    </row>
    <row r="756" spans="1:20" ht="70.5" customHeight="1" x14ac:dyDescent="0.35">
      <c r="A756" s="515"/>
      <c r="B756" s="520"/>
      <c r="C756" s="152" t="s">
        <v>29</v>
      </c>
      <c r="D756" s="148" t="s">
        <v>137</v>
      </c>
      <c r="E756" s="155" t="s">
        <v>25</v>
      </c>
      <c r="F756" s="155">
        <v>100</v>
      </c>
      <c r="G756" s="155">
        <v>100</v>
      </c>
      <c r="H756" s="158">
        <f>(G756/F756)*100</f>
        <v>100</v>
      </c>
      <c r="I756" s="155"/>
      <c r="J756" s="162" t="s">
        <v>29</v>
      </c>
      <c r="K756" s="159" t="s">
        <v>90</v>
      </c>
      <c r="L756" s="155" t="s">
        <v>38</v>
      </c>
      <c r="M756" s="155">
        <v>71</v>
      </c>
      <c r="N756" s="155">
        <v>72</v>
      </c>
      <c r="O756" s="158">
        <f>IF(N756/M756*100&gt;110,110,N756/M756*100)</f>
        <v>101.40845070422534</v>
      </c>
      <c r="P756" s="152"/>
      <c r="Q756" s="157"/>
      <c r="R756" s="160"/>
      <c r="S756" s="529"/>
    </row>
    <row r="757" spans="1:20" ht="27.75" customHeight="1" x14ac:dyDescent="0.35">
      <c r="A757" s="515"/>
      <c r="B757" s="520"/>
      <c r="C757" s="152" t="s">
        <v>30</v>
      </c>
      <c r="D757" s="148" t="s">
        <v>138</v>
      </c>
      <c r="E757" s="155" t="s">
        <v>25</v>
      </c>
      <c r="F757" s="155">
        <v>100</v>
      </c>
      <c r="G757" s="155">
        <v>100</v>
      </c>
      <c r="H757" s="158">
        <f>(G757/F757)*100</f>
        <v>100</v>
      </c>
      <c r="I757" s="155"/>
      <c r="J757" s="162"/>
      <c r="K757" s="159"/>
      <c r="L757" s="155"/>
      <c r="M757" s="163"/>
      <c r="N757" s="163"/>
      <c r="O757" s="158"/>
      <c r="P757" s="178"/>
      <c r="Q757" s="157"/>
      <c r="R757" s="160"/>
      <c r="S757" s="529"/>
    </row>
    <row r="758" spans="1:20" ht="57.75" customHeight="1" x14ac:dyDescent="0.35">
      <c r="A758" s="515"/>
      <c r="B758" s="520"/>
      <c r="C758" s="152" t="s">
        <v>52</v>
      </c>
      <c r="D758" s="148" t="s">
        <v>566</v>
      </c>
      <c r="E758" s="155" t="s">
        <v>25</v>
      </c>
      <c r="F758" s="155">
        <v>100</v>
      </c>
      <c r="G758" s="155">
        <v>100</v>
      </c>
      <c r="H758" s="158">
        <f>(G758/F758)*100</f>
        <v>100</v>
      </c>
      <c r="I758" s="155"/>
      <c r="J758" s="162"/>
      <c r="K758" s="159"/>
      <c r="L758" s="155"/>
      <c r="M758" s="163"/>
      <c r="N758" s="163"/>
      <c r="O758" s="158"/>
      <c r="P758" s="178"/>
      <c r="Q758" s="157"/>
      <c r="R758" s="160"/>
      <c r="S758" s="529"/>
    </row>
    <row r="759" spans="1:20" ht="71.25" customHeight="1" x14ac:dyDescent="0.35">
      <c r="A759" s="515"/>
      <c r="B759" s="520"/>
      <c r="C759" s="152" t="s">
        <v>53</v>
      </c>
      <c r="D759" s="148" t="s">
        <v>89</v>
      </c>
      <c r="E759" s="155" t="s">
        <v>25</v>
      </c>
      <c r="F759" s="155">
        <v>90</v>
      </c>
      <c r="G759" s="155">
        <v>100</v>
      </c>
      <c r="H759" s="158">
        <v>100</v>
      </c>
      <c r="I759" s="155"/>
      <c r="J759" s="162"/>
      <c r="K759" s="159"/>
      <c r="L759" s="155"/>
      <c r="M759" s="163"/>
      <c r="N759" s="163"/>
      <c r="O759" s="158"/>
      <c r="P759" s="178"/>
      <c r="Q759" s="157"/>
      <c r="R759" s="160"/>
      <c r="S759" s="529"/>
    </row>
    <row r="760" spans="1:20" ht="123" customHeight="1" x14ac:dyDescent="0.35">
      <c r="A760" s="515"/>
      <c r="B760" s="520"/>
      <c r="C760" s="152" t="s">
        <v>139</v>
      </c>
      <c r="D760" s="148" t="s">
        <v>132</v>
      </c>
      <c r="E760" s="155" t="s">
        <v>25</v>
      </c>
      <c r="F760" s="155">
        <v>100</v>
      </c>
      <c r="G760" s="155">
        <v>100</v>
      </c>
      <c r="H760" s="158">
        <f>(G760/F760)*100</f>
        <v>100</v>
      </c>
      <c r="I760" s="155"/>
      <c r="J760" s="162"/>
      <c r="K760" s="159"/>
      <c r="L760" s="155"/>
      <c r="M760" s="163"/>
      <c r="N760" s="163"/>
      <c r="O760" s="158"/>
      <c r="P760" s="178"/>
      <c r="Q760" s="157"/>
      <c r="R760" s="160"/>
      <c r="S760" s="529"/>
    </row>
    <row r="761" spans="1:20" s="174" customFormat="1" ht="40.5" customHeight="1" x14ac:dyDescent="0.35">
      <c r="A761" s="515"/>
      <c r="B761" s="520"/>
      <c r="C761" s="167"/>
      <c r="D761" s="168" t="s">
        <v>6</v>
      </c>
      <c r="E761" s="167"/>
      <c r="F761" s="169"/>
      <c r="G761" s="169"/>
      <c r="H761" s="170"/>
      <c r="I761" s="170">
        <f>(H756+H757+H758+H759+H760)/5</f>
        <v>100</v>
      </c>
      <c r="J761" s="171"/>
      <c r="K761" s="168" t="s">
        <v>6</v>
      </c>
      <c r="L761" s="169"/>
      <c r="M761" s="172"/>
      <c r="N761" s="172"/>
      <c r="O761" s="170"/>
      <c r="P761" s="170">
        <f>O756</f>
        <v>101.40845070422534</v>
      </c>
      <c r="Q761" s="170">
        <f>(I761+P761)/2</f>
        <v>100.70422535211267</v>
      </c>
      <c r="R761" s="290" t="s">
        <v>31</v>
      </c>
      <c r="S761" s="529"/>
      <c r="T761" s="146"/>
    </row>
    <row r="762" spans="1:20" ht="45" customHeight="1" x14ac:dyDescent="0.35">
      <c r="A762" s="515"/>
      <c r="B762" s="520"/>
      <c r="C762" s="342" t="s">
        <v>42</v>
      </c>
      <c r="D762" s="150" t="s">
        <v>91</v>
      </c>
      <c r="E762" s="155"/>
      <c r="F762" s="155"/>
      <c r="G762" s="155"/>
      <c r="H762" s="153"/>
      <c r="I762" s="153"/>
      <c r="J762" s="342" t="s">
        <v>42</v>
      </c>
      <c r="K762" s="150" t="s">
        <v>91</v>
      </c>
      <c r="L762" s="155"/>
      <c r="M762" s="163"/>
      <c r="N762" s="163"/>
      <c r="O762" s="153"/>
      <c r="P762" s="178"/>
      <c r="Q762" s="157"/>
      <c r="R762" s="155"/>
      <c r="S762" s="529"/>
    </row>
    <row r="763" spans="1:20" ht="45" customHeight="1" x14ac:dyDescent="0.35">
      <c r="A763" s="515"/>
      <c r="B763" s="520"/>
      <c r="C763" s="152" t="s">
        <v>43</v>
      </c>
      <c r="D763" s="148" t="s">
        <v>140</v>
      </c>
      <c r="E763" s="155" t="s">
        <v>25</v>
      </c>
      <c r="F763" s="155">
        <v>100</v>
      </c>
      <c r="G763" s="155">
        <v>100</v>
      </c>
      <c r="H763" s="158">
        <f>(G763/F763)*100</f>
        <v>100</v>
      </c>
      <c r="I763" s="155"/>
      <c r="J763" s="162" t="s">
        <v>43</v>
      </c>
      <c r="K763" s="159" t="s">
        <v>90</v>
      </c>
      <c r="L763" s="155" t="s">
        <v>38</v>
      </c>
      <c r="M763" s="155">
        <v>75</v>
      </c>
      <c r="N763" s="155">
        <v>75</v>
      </c>
      <c r="O763" s="158">
        <f>IF(N763/M763*100&gt;110,110,N763/M763*100)</f>
        <v>100</v>
      </c>
      <c r="P763" s="178"/>
      <c r="Q763" s="157"/>
      <c r="R763" s="160"/>
      <c r="S763" s="529"/>
    </row>
    <row r="764" spans="1:20" ht="84" customHeight="1" x14ac:dyDescent="0.35">
      <c r="A764" s="515"/>
      <c r="B764" s="520"/>
      <c r="C764" s="152" t="s">
        <v>141</v>
      </c>
      <c r="D764" s="148" t="s">
        <v>142</v>
      </c>
      <c r="E764" s="155" t="s">
        <v>25</v>
      </c>
      <c r="F764" s="155">
        <v>90</v>
      </c>
      <c r="G764" s="155">
        <v>90</v>
      </c>
      <c r="H764" s="158">
        <f>(G764/F764)*100</f>
        <v>100</v>
      </c>
      <c r="I764" s="155"/>
      <c r="J764" s="162"/>
      <c r="K764" s="159"/>
      <c r="L764" s="155"/>
      <c r="M764" s="163"/>
      <c r="N764" s="163"/>
      <c r="O764" s="158"/>
      <c r="P764" s="178"/>
      <c r="Q764" s="157"/>
      <c r="R764" s="160"/>
      <c r="S764" s="529"/>
    </row>
    <row r="765" spans="1:20" s="174" customFormat="1" ht="40.5" customHeight="1" x14ac:dyDescent="0.35">
      <c r="A765" s="515"/>
      <c r="B765" s="520"/>
      <c r="C765" s="167"/>
      <c r="D765" s="168" t="s">
        <v>6</v>
      </c>
      <c r="E765" s="167"/>
      <c r="F765" s="169"/>
      <c r="G765" s="169"/>
      <c r="H765" s="170"/>
      <c r="I765" s="170">
        <f>(H763+H764)/2</f>
        <v>100</v>
      </c>
      <c r="J765" s="171"/>
      <c r="K765" s="168" t="s">
        <v>6</v>
      </c>
      <c r="L765" s="169"/>
      <c r="M765" s="172"/>
      <c r="N765" s="172"/>
      <c r="O765" s="170"/>
      <c r="P765" s="170">
        <f>O763</f>
        <v>100</v>
      </c>
      <c r="Q765" s="170">
        <f>(I765+P765)/2</f>
        <v>100</v>
      </c>
      <c r="R765" s="290" t="s">
        <v>31</v>
      </c>
      <c r="S765" s="529"/>
      <c r="T765" s="146"/>
    </row>
    <row r="766" spans="1:20" ht="51" customHeight="1" x14ac:dyDescent="0.35">
      <c r="A766" s="515"/>
      <c r="B766" s="520"/>
      <c r="C766" s="342" t="s">
        <v>168</v>
      </c>
      <c r="D766" s="150" t="s">
        <v>217</v>
      </c>
      <c r="E766" s="155"/>
      <c r="F766" s="155"/>
      <c r="G766" s="155"/>
      <c r="H766" s="153"/>
      <c r="I766" s="153"/>
      <c r="J766" s="342" t="s">
        <v>168</v>
      </c>
      <c r="K766" s="150" t="str">
        <f>D766</f>
        <v>Реализация дополнительных общеразвивающих программ</v>
      </c>
      <c r="L766" s="155"/>
      <c r="M766" s="163"/>
      <c r="N766" s="163"/>
      <c r="O766" s="153"/>
      <c r="P766" s="178"/>
      <c r="Q766" s="157"/>
      <c r="R766" s="152"/>
      <c r="S766" s="529"/>
    </row>
    <row r="767" spans="1:20" ht="81.75" customHeight="1" x14ac:dyDescent="0.35">
      <c r="A767" s="515"/>
      <c r="B767" s="520"/>
      <c r="C767" s="152" t="s">
        <v>169</v>
      </c>
      <c r="D767" s="148" t="s">
        <v>142</v>
      </c>
      <c r="E767" s="155" t="s">
        <v>25</v>
      </c>
      <c r="F767" s="155">
        <v>90</v>
      </c>
      <c r="G767" s="155">
        <v>90</v>
      </c>
      <c r="H767" s="158">
        <f>(G767/F767)*100</f>
        <v>100</v>
      </c>
      <c r="I767" s="155"/>
      <c r="J767" s="162" t="s">
        <v>169</v>
      </c>
      <c r="K767" s="159" t="s">
        <v>567</v>
      </c>
      <c r="L767" s="155" t="s">
        <v>373</v>
      </c>
      <c r="M767" s="155">
        <v>51408</v>
      </c>
      <c r="N767" s="155">
        <v>51144</v>
      </c>
      <c r="O767" s="158">
        <f>IF(N767/M767*100&gt;110,110,N767/M767*100)</f>
        <v>99.486461251167128</v>
      </c>
      <c r="P767" s="178"/>
      <c r="Q767" s="157"/>
      <c r="R767" s="160"/>
      <c r="S767" s="529"/>
    </row>
    <row r="768" spans="1:20" s="174" customFormat="1" ht="40.5" customHeight="1" x14ac:dyDescent="0.35">
      <c r="A768" s="517"/>
      <c r="B768" s="521"/>
      <c r="C768" s="167"/>
      <c r="D768" s="168" t="s">
        <v>6</v>
      </c>
      <c r="E768" s="167"/>
      <c r="F768" s="169"/>
      <c r="G768" s="169"/>
      <c r="H768" s="170"/>
      <c r="I768" s="170">
        <f>H767</f>
        <v>100</v>
      </c>
      <c r="J768" s="171"/>
      <c r="K768" s="168" t="s">
        <v>6</v>
      </c>
      <c r="L768" s="169"/>
      <c r="M768" s="172"/>
      <c r="N768" s="172"/>
      <c r="O768" s="170"/>
      <c r="P768" s="170">
        <f>O767</f>
        <v>99.486461251167128</v>
      </c>
      <c r="Q768" s="170">
        <f>(I768+P768)/2</f>
        <v>99.743230625583564</v>
      </c>
      <c r="R768" s="290" t="s">
        <v>424</v>
      </c>
      <c r="S768" s="529"/>
      <c r="T768" s="146"/>
    </row>
    <row r="769" spans="1:20" ht="59.25" customHeight="1" x14ac:dyDescent="0.35">
      <c r="A769" s="513">
        <v>51</v>
      </c>
      <c r="B769" s="519" t="s">
        <v>155</v>
      </c>
      <c r="C769" s="342" t="s">
        <v>12</v>
      </c>
      <c r="D769" s="150" t="s">
        <v>129</v>
      </c>
      <c r="E769" s="154"/>
      <c r="F769" s="154"/>
      <c r="G769" s="154"/>
      <c r="H769" s="153"/>
      <c r="I769" s="153"/>
      <c r="J769" s="154" t="s">
        <v>12</v>
      </c>
      <c r="K769" s="150" t="s">
        <v>129</v>
      </c>
      <c r="L769" s="155"/>
      <c r="M769" s="155"/>
      <c r="N769" s="155"/>
      <c r="O769" s="153"/>
      <c r="P769" s="178"/>
      <c r="Q769" s="157"/>
      <c r="R769" s="298"/>
      <c r="S769" s="529" t="s">
        <v>424</v>
      </c>
    </row>
    <row r="770" spans="1:20" ht="71.25" customHeight="1" x14ac:dyDescent="0.35">
      <c r="A770" s="515"/>
      <c r="B770" s="520"/>
      <c r="C770" s="152" t="s">
        <v>7</v>
      </c>
      <c r="D770" s="148" t="s">
        <v>130</v>
      </c>
      <c r="E770" s="155" t="s">
        <v>25</v>
      </c>
      <c r="F770" s="155">
        <v>100</v>
      </c>
      <c r="G770" s="155">
        <v>100</v>
      </c>
      <c r="H770" s="158">
        <f>(G770/F770)*100</f>
        <v>100</v>
      </c>
      <c r="I770" s="155"/>
      <c r="J770" s="155" t="s">
        <v>7</v>
      </c>
      <c r="K770" s="159" t="s">
        <v>90</v>
      </c>
      <c r="L770" s="155" t="s">
        <v>38</v>
      </c>
      <c r="M770" s="155">
        <v>419</v>
      </c>
      <c r="N770" s="155">
        <v>413</v>
      </c>
      <c r="O770" s="158">
        <f>IF(N770/M770*100&gt;110,110,N770/M770*100)</f>
        <v>98.56801909307876</v>
      </c>
      <c r="P770" s="178"/>
      <c r="Q770" s="157"/>
      <c r="R770" s="297"/>
      <c r="S770" s="529"/>
    </row>
    <row r="771" spans="1:20" x14ac:dyDescent="0.35">
      <c r="A771" s="515"/>
      <c r="B771" s="520"/>
      <c r="C771" s="152" t="s">
        <v>8</v>
      </c>
      <c r="D771" s="148" t="s">
        <v>131</v>
      </c>
      <c r="E771" s="155" t="s">
        <v>25</v>
      </c>
      <c r="F771" s="155">
        <v>100</v>
      </c>
      <c r="G771" s="155">
        <v>100</v>
      </c>
      <c r="H771" s="158">
        <f>(G771/F771)*100</f>
        <v>100</v>
      </c>
      <c r="I771" s="155"/>
      <c r="J771" s="155"/>
      <c r="K771" s="179"/>
      <c r="L771" s="155"/>
      <c r="M771" s="161"/>
      <c r="N771" s="161"/>
      <c r="O771" s="158"/>
      <c r="P771" s="178"/>
      <c r="Q771" s="157"/>
      <c r="R771" s="297"/>
      <c r="S771" s="529"/>
    </row>
    <row r="772" spans="1:20" ht="43.5" customHeight="1" x14ac:dyDescent="0.35">
      <c r="A772" s="515"/>
      <c r="B772" s="520"/>
      <c r="C772" s="152" t="s">
        <v>9</v>
      </c>
      <c r="D772" s="148" t="s">
        <v>566</v>
      </c>
      <c r="E772" s="155" t="s">
        <v>25</v>
      </c>
      <c r="F772" s="155">
        <v>100</v>
      </c>
      <c r="G772" s="155">
        <v>100</v>
      </c>
      <c r="H772" s="158">
        <f>(G772/F772)*100</f>
        <v>100</v>
      </c>
      <c r="I772" s="155"/>
      <c r="J772" s="162"/>
      <c r="K772" s="159"/>
      <c r="L772" s="155"/>
      <c r="M772" s="163"/>
      <c r="N772" s="163"/>
      <c r="O772" s="158"/>
      <c r="P772" s="178"/>
      <c r="Q772" s="157"/>
      <c r="R772" s="297"/>
      <c r="S772" s="529"/>
    </row>
    <row r="773" spans="1:20" ht="75" customHeight="1" x14ac:dyDescent="0.35">
      <c r="A773" s="515"/>
      <c r="B773" s="520"/>
      <c r="C773" s="152" t="s">
        <v>10</v>
      </c>
      <c r="D773" s="148" t="s">
        <v>89</v>
      </c>
      <c r="E773" s="155" t="s">
        <v>25</v>
      </c>
      <c r="F773" s="155">
        <v>90</v>
      </c>
      <c r="G773" s="155">
        <v>100</v>
      </c>
      <c r="H773" s="158">
        <v>100</v>
      </c>
      <c r="I773" s="155"/>
      <c r="J773" s="162"/>
      <c r="K773" s="159"/>
      <c r="L773" s="155"/>
      <c r="M773" s="163"/>
      <c r="N773" s="163"/>
      <c r="O773" s="158"/>
      <c r="P773" s="178"/>
      <c r="Q773" s="157"/>
      <c r="R773" s="297"/>
      <c r="S773" s="529"/>
    </row>
    <row r="774" spans="1:20" ht="114.75" customHeight="1" x14ac:dyDescent="0.35">
      <c r="A774" s="515"/>
      <c r="B774" s="520"/>
      <c r="C774" s="152" t="s">
        <v>35</v>
      </c>
      <c r="D774" s="148" t="s">
        <v>132</v>
      </c>
      <c r="E774" s="155" t="s">
        <v>25</v>
      </c>
      <c r="F774" s="155">
        <v>100</v>
      </c>
      <c r="G774" s="155">
        <v>100</v>
      </c>
      <c r="H774" s="158">
        <f>(G774/F774)*100</f>
        <v>100</v>
      </c>
      <c r="I774" s="155"/>
      <c r="J774" s="162"/>
      <c r="K774" s="159"/>
      <c r="L774" s="155"/>
      <c r="M774" s="163"/>
      <c r="N774" s="163"/>
      <c r="O774" s="158"/>
      <c r="P774" s="178"/>
      <c r="Q774" s="157"/>
      <c r="R774" s="297"/>
      <c r="S774" s="529"/>
    </row>
    <row r="775" spans="1:20" s="174" customFormat="1" ht="40.5" customHeight="1" x14ac:dyDescent="0.35">
      <c r="A775" s="515"/>
      <c r="B775" s="520"/>
      <c r="C775" s="167"/>
      <c r="D775" s="168" t="s">
        <v>6</v>
      </c>
      <c r="E775" s="167"/>
      <c r="F775" s="169"/>
      <c r="G775" s="169"/>
      <c r="H775" s="170"/>
      <c r="I775" s="170">
        <f>(H770+H771+H772+H773+H774)/5</f>
        <v>100</v>
      </c>
      <c r="J775" s="171"/>
      <c r="K775" s="168" t="s">
        <v>6</v>
      </c>
      <c r="L775" s="169"/>
      <c r="M775" s="172"/>
      <c r="N775" s="172"/>
      <c r="O775" s="170"/>
      <c r="P775" s="170">
        <f>O770</f>
        <v>98.56801909307876</v>
      </c>
      <c r="Q775" s="170">
        <f>(I775+P775)/2</f>
        <v>99.28400954653938</v>
      </c>
      <c r="R775" s="290" t="s">
        <v>424</v>
      </c>
      <c r="S775" s="529"/>
      <c r="T775" s="146"/>
    </row>
    <row r="776" spans="1:20" ht="63" customHeight="1" x14ac:dyDescent="0.35">
      <c r="A776" s="515"/>
      <c r="B776" s="520"/>
      <c r="C776" s="342" t="s">
        <v>13</v>
      </c>
      <c r="D776" s="150" t="s">
        <v>133</v>
      </c>
      <c r="E776" s="155"/>
      <c r="F776" s="155"/>
      <c r="G776" s="155"/>
      <c r="H776" s="153"/>
      <c r="I776" s="153"/>
      <c r="J776" s="342" t="s">
        <v>13</v>
      </c>
      <c r="K776" s="150" t="s">
        <v>133</v>
      </c>
      <c r="L776" s="155"/>
      <c r="M776" s="163"/>
      <c r="N776" s="163"/>
      <c r="O776" s="153"/>
      <c r="P776" s="178"/>
      <c r="Q776" s="157"/>
      <c r="R776" s="298"/>
      <c r="S776" s="529"/>
    </row>
    <row r="777" spans="1:20" ht="72.75" customHeight="1" x14ac:dyDescent="0.35">
      <c r="A777" s="515"/>
      <c r="B777" s="520"/>
      <c r="C777" s="152" t="s">
        <v>14</v>
      </c>
      <c r="D777" s="148" t="s">
        <v>134</v>
      </c>
      <c r="E777" s="155" t="s">
        <v>25</v>
      </c>
      <c r="F777" s="155">
        <v>100</v>
      </c>
      <c r="G777" s="155">
        <v>100</v>
      </c>
      <c r="H777" s="158">
        <f>(G777/F777)*100</f>
        <v>100</v>
      </c>
      <c r="I777" s="155"/>
      <c r="J777" s="162" t="s">
        <v>14</v>
      </c>
      <c r="K777" s="159" t="s">
        <v>90</v>
      </c>
      <c r="L777" s="155" t="s">
        <v>38</v>
      </c>
      <c r="M777" s="155">
        <v>457</v>
      </c>
      <c r="N777" s="155">
        <v>469</v>
      </c>
      <c r="O777" s="158">
        <f>IF(N777/M777*100&gt;110,110,N777/M777*100)</f>
        <v>102.62582056892779</v>
      </c>
      <c r="P777" s="152"/>
      <c r="Q777" s="157"/>
      <c r="R777" s="297"/>
      <c r="S777" s="529"/>
    </row>
    <row r="778" spans="1:20" x14ac:dyDescent="0.35">
      <c r="A778" s="515"/>
      <c r="B778" s="520"/>
      <c r="C778" s="152" t="s">
        <v>15</v>
      </c>
      <c r="D778" s="148" t="s">
        <v>135</v>
      </c>
      <c r="E778" s="155" t="s">
        <v>25</v>
      </c>
      <c r="F778" s="155">
        <v>100</v>
      </c>
      <c r="G778" s="155">
        <v>100</v>
      </c>
      <c r="H778" s="158">
        <f>(G778/F778)*100</f>
        <v>100</v>
      </c>
      <c r="I778" s="155"/>
      <c r="J778" s="162"/>
      <c r="K778" s="159"/>
      <c r="L778" s="155"/>
      <c r="M778" s="163"/>
      <c r="N778" s="163"/>
      <c r="O778" s="158"/>
      <c r="P778" s="178"/>
      <c r="Q778" s="157"/>
      <c r="R778" s="297"/>
      <c r="S778" s="529"/>
    </row>
    <row r="779" spans="1:20" ht="42.75" customHeight="1" x14ac:dyDescent="0.35">
      <c r="A779" s="515"/>
      <c r="B779" s="520"/>
      <c r="C779" s="152" t="s">
        <v>39</v>
      </c>
      <c r="D779" s="148" t="s">
        <v>566</v>
      </c>
      <c r="E779" s="155" t="s">
        <v>25</v>
      </c>
      <c r="F779" s="155">
        <v>100</v>
      </c>
      <c r="G779" s="155">
        <v>100</v>
      </c>
      <c r="H779" s="158">
        <f>(G779/F779)*100</f>
        <v>100</v>
      </c>
      <c r="I779" s="155"/>
      <c r="J779" s="162"/>
      <c r="K779" s="159"/>
      <c r="L779" s="155"/>
      <c r="M779" s="163"/>
      <c r="N779" s="163"/>
      <c r="O779" s="158"/>
      <c r="P779" s="178"/>
      <c r="Q779" s="157"/>
      <c r="R779" s="297"/>
      <c r="S779" s="529"/>
    </row>
    <row r="780" spans="1:20" ht="74.25" customHeight="1" x14ac:dyDescent="0.35">
      <c r="A780" s="515"/>
      <c r="B780" s="520"/>
      <c r="C780" s="152" t="s">
        <v>45</v>
      </c>
      <c r="D780" s="148" t="s">
        <v>89</v>
      </c>
      <c r="E780" s="155" t="s">
        <v>25</v>
      </c>
      <c r="F780" s="155">
        <v>90</v>
      </c>
      <c r="G780" s="155">
        <v>100</v>
      </c>
      <c r="H780" s="158">
        <v>100</v>
      </c>
      <c r="I780" s="155"/>
      <c r="J780" s="162"/>
      <c r="K780" s="159"/>
      <c r="L780" s="155"/>
      <c r="M780" s="163"/>
      <c r="N780" s="163"/>
      <c r="O780" s="158"/>
      <c r="P780" s="178"/>
      <c r="Q780" s="157"/>
      <c r="R780" s="297"/>
      <c r="S780" s="529"/>
    </row>
    <row r="781" spans="1:20" ht="126" customHeight="1" x14ac:dyDescent="0.35">
      <c r="A781" s="515"/>
      <c r="B781" s="520"/>
      <c r="C781" s="152" t="s">
        <v>66</v>
      </c>
      <c r="D781" s="148" t="s">
        <v>132</v>
      </c>
      <c r="E781" s="155" t="s">
        <v>25</v>
      </c>
      <c r="F781" s="155">
        <v>100</v>
      </c>
      <c r="G781" s="155">
        <v>100</v>
      </c>
      <c r="H781" s="158">
        <f>(G781/F781)*100</f>
        <v>100</v>
      </c>
      <c r="I781" s="155"/>
      <c r="J781" s="162"/>
      <c r="K781" s="159"/>
      <c r="L781" s="155"/>
      <c r="M781" s="163"/>
      <c r="N781" s="163"/>
      <c r="O781" s="158"/>
      <c r="P781" s="178"/>
      <c r="Q781" s="157"/>
      <c r="R781" s="297"/>
      <c r="S781" s="529"/>
    </row>
    <row r="782" spans="1:20" s="174" customFormat="1" ht="40.5" customHeight="1" x14ac:dyDescent="0.35">
      <c r="A782" s="515"/>
      <c r="B782" s="520"/>
      <c r="C782" s="167"/>
      <c r="D782" s="168" t="s">
        <v>6</v>
      </c>
      <c r="E782" s="167"/>
      <c r="F782" s="169"/>
      <c r="G782" s="169"/>
      <c r="H782" s="170"/>
      <c r="I782" s="170">
        <f>(H777+H778+H779+H780+H781)/5</f>
        <v>100</v>
      </c>
      <c r="J782" s="171"/>
      <c r="K782" s="168" t="s">
        <v>6</v>
      </c>
      <c r="L782" s="169"/>
      <c r="M782" s="172"/>
      <c r="N782" s="172"/>
      <c r="O782" s="170"/>
      <c r="P782" s="170">
        <f>O777</f>
        <v>102.62582056892779</v>
      </c>
      <c r="Q782" s="170">
        <f>(I782+P782)/2</f>
        <v>101.3129102844639</v>
      </c>
      <c r="R782" s="290" t="s">
        <v>31</v>
      </c>
      <c r="S782" s="529"/>
      <c r="T782" s="146"/>
    </row>
    <row r="783" spans="1:20" ht="57" customHeight="1" x14ac:dyDescent="0.35">
      <c r="A783" s="515"/>
      <c r="B783" s="520"/>
      <c r="C783" s="342" t="s">
        <v>28</v>
      </c>
      <c r="D783" s="150" t="s">
        <v>136</v>
      </c>
      <c r="E783" s="155"/>
      <c r="F783" s="155"/>
      <c r="G783" s="155"/>
      <c r="H783" s="153"/>
      <c r="I783" s="153"/>
      <c r="J783" s="342" t="s">
        <v>28</v>
      </c>
      <c r="K783" s="150" t="str">
        <f>D783</f>
        <v>Реализация основных общеобразовательных программ среднего общего образования</v>
      </c>
      <c r="L783" s="155"/>
      <c r="M783" s="163"/>
      <c r="N783" s="163"/>
      <c r="O783" s="153"/>
      <c r="P783" s="178"/>
      <c r="Q783" s="157"/>
      <c r="R783" s="298"/>
      <c r="S783" s="529"/>
    </row>
    <row r="784" spans="1:20" ht="60" customHeight="1" x14ac:dyDescent="0.35">
      <c r="A784" s="515"/>
      <c r="B784" s="520"/>
      <c r="C784" s="152" t="s">
        <v>29</v>
      </c>
      <c r="D784" s="148" t="s">
        <v>137</v>
      </c>
      <c r="E784" s="155" t="s">
        <v>25</v>
      </c>
      <c r="F784" s="155">
        <v>100</v>
      </c>
      <c r="G784" s="155">
        <v>100</v>
      </c>
      <c r="H784" s="158">
        <f>(G784/F784)*100</f>
        <v>100</v>
      </c>
      <c r="I784" s="155"/>
      <c r="J784" s="162" t="s">
        <v>29</v>
      </c>
      <c r="K784" s="159" t="s">
        <v>90</v>
      </c>
      <c r="L784" s="155" t="s">
        <v>38</v>
      </c>
      <c r="M784" s="155">
        <v>72</v>
      </c>
      <c r="N784" s="155">
        <v>71</v>
      </c>
      <c r="O784" s="158">
        <f>IF(N784/M784*100&gt;110,110,N784/M784*100)</f>
        <v>98.611111111111114</v>
      </c>
      <c r="P784" s="152"/>
      <c r="Q784" s="157"/>
      <c r="R784" s="297"/>
      <c r="S784" s="529"/>
    </row>
    <row r="785" spans="1:20" x14ac:dyDescent="0.35">
      <c r="A785" s="515"/>
      <c r="B785" s="520"/>
      <c r="C785" s="152" t="s">
        <v>30</v>
      </c>
      <c r="D785" s="148" t="s">
        <v>138</v>
      </c>
      <c r="E785" s="155" t="s">
        <v>25</v>
      </c>
      <c r="F785" s="155">
        <v>100</v>
      </c>
      <c r="G785" s="155">
        <v>100</v>
      </c>
      <c r="H785" s="158">
        <f>(G785/F785)*100</f>
        <v>100</v>
      </c>
      <c r="I785" s="155"/>
      <c r="J785" s="162"/>
      <c r="K785" s="159"/>
      <c r="L785" s="155"/>
      <c r="M785" s="163"/>
      <c r="N785" s="163"/>
      <c r="O785" s="158"/>
      <c r="P785" s="178"/>
      <c r="Q785" s="157"/>
      <c r="R785" s="297"/>
      <c r="S785" s="529"/>
    </row>
    <row r="786" spans="1:20" ht="54" customHeight="1" x14ac:dyDescent="0.35">
      <c r="A786" s="515"/>
      <c r="B786" s="520"/>
      <c r="C786" s="152" t="s">
        <v>52</v>
      </c>
      <c r="D786" s="148" t="s">
        <v>566</v>
      </c>
      <c r="E786" s="155" t="s">
        <v>25</v>
      </c>
      <c r="F786" s="155">
        <v>100</v>
      </c>
      <c r="G786" s="155">
        <v>100</v>
      </c>
      <c r="H786" s="158">
        <f>(G786/F786)*100</f>
        <v>100</v>
      </c>
      <c r="I786" s="155"/>
      <c r="J786" s="162"/>
      <c r="K786" s="159"/>
      <c r="L786" s="155"/>
      <c r="M786" s="163"/>
      <c r="N786" s="163"/>
      <c r="O786" s="158"/>
      <c r="P786" s="178"/>
      <c r="Q786" s="157"/>
      <c r="R786" s="297"/>
      <c r="S786" s="529"/>
    </row>
    <row r="787" spans="1:20" ht="68.25" customHeight="1" x14ac:dyDescent="0.35">
      <c r="A787" s="515"/>
      <c r="B787" s="520"/>
      <c r="C787" s="152" t="s">
        <v>53</v>
      </c>
      <c r="D787" s="148" t="s">
        <v>89</v>
      </c>
      <c r="E787" s="155" t="s">
        <v>25</v>
      </c>
      <c r="F787" s="155">
        <v>90</v>
      </c>
      <c r="G787" s="155">
        <v>100</v>
      </c>
      <c r="H787" s="158">
        <v>100</v>
      </c>
      <c r="I787" s="155"/>
      <c r="J787" s="162"/>
      <c r="K787" s="159"/>
      <c r="L787" s="155"/>
      <c r="M787" s="163"/>
      <c r="N787" s="163"/>
      <c r="O787" s="158"/>
      <c r="P787" s="178"/>
      <c r="Q787" s="157"/>
      <c r="R787" s="297"/>
      <c r="S787" s="529"/>
    </row>
    <row r="788" spans="1:20" ht="121.5" customHeight="1" x14ac:dyDescent="0.35">
      <c r="A788" s="515"/>
      <c r="B788" s="520"/>
      <c r="C788" s="152" t="s">
        <v>139</v>
      </c>
      <c r="D788" s="148" t="s">
        <v>132</v>
      </c>
      <c r="E788" s="155" t="s">
        <v>25</v>
      </c>
      <c r="F788" s="155">
        <v>100</v>
      </c>
      <c r="G788" s="155">
        <v>100</v>
      </c>
      <c r="H788" s="158">
        <f>(G788/F788)*100</f>
        <v>100</v>
      </c>
      <c r="I788" s="155"/>
      <c r="J788" s="162"/>
      <c r="K788" s="159"/>
      <c r="L788" s="155"/>
      <c r="M788" s="163"/>
      <c r="N788" s="163"/>
      <c r="O788" s="158"/>
      <c r="P788" s="178"/>
      <c r="Q788" s="157"/>
      <c r="R788" s="297"/>
      <c r="S788" s="529"/>
    </row>
    <row r="789" spans="1:20" s="174" customFormat="1" ht="40.5" customHeight="1" x14ac:dyDescent="0.35">
      <c r="A789" s="515"/>
      <c r="B789" s="520"/>
      <c r="C789" s="167"/>
      <c r="D789" s="168" t="s">
        <v>6</v>
      </c>
      <c r="E789" s="167"/>
      <c r="F789" s="169"/>
      <c r="G789" s="169"/>
      <c r="H789" s="170"/>
      <c r="I789" s="170">
        <f>(H784+H785+H786+H787+H788)/5</f>
        <v>100</v>
      </c>
      <c r="J789" s="171"/>
      <c r="K789" s="168" t="s">
        <v>6</v>
      </c>
      <c r="L789" s="169"/>
      <c r="M789" s="172"/>
      <c r="N789" s="172"/>
      <c r="O789" s="170"/>
      <c r="P789" s="170">
        <f>O784</f>
        <v>98.611111111111114</v>
      </c>
      <c r="Q789" s="170">
        <f>(I789+P789)/2</f>
        <v>99.305555555555557</v>
      </c>
      <c r="R789" s="290" t="s">
        <v>424</v>
      </c>
      <c r="S789" s="529"/>
      <c r="T789" s="146"/>
    </row>
    <row r="790" spans="1:20" x14ac:dyDescent="0.35">
      <c r="A790" s="515"/>
      <c r="B790" s="520"/>
      <c r="C790" s="342" t="s">
        <v>42</v>
      </c>
      <c r="D790" s="150" t="s">
        <v>91</v>
      </c>
      <c r="E790" s="155"/>
      <c r="F790" s="155"/>
      <c r="G790" s="155"/>
      <c r="H790" s="153"/>
      <c r="I790" s="153"/>
      <c r="J790" s="342" t="s">
        <v>42</v>
      </c>
      <c r="K790" s="150" t="s">
        <v>91</v>
      </c>
      <c r="L790" s="155"/>
      <c r="M790" s="163"/>
      <c r="N790" s="163"/>
      <c r="O790" s="153"/>
      <c r="P790" s="178"/>
      <c r="Q790" s="157"/>
      <c r="R790" s="298"/>
      <c r="S790" s="529"/>
    </row>
    <row r="791" spans="1:20" ht="51.75" customHeight="1" x14ac:dyDescent="0.35">
      <c r="A791" s="515"/>
      <c r="B791" s="520"/>
      <c r="C791" s="152" t="s">
        <v>43</v>
      </c>
      <c r="D791" s="148" t="s">
        <v>140</v>
      </c>
      <c r="E791" s="155" t="s">
        <v>25</v>
      </c>
      <c r="F791" s="155">
        <v>100</v>
      </c>
      <c r="G791" s="155">
        <v>100</v>
      </c>
      <c r="H791" s="158">
        <f>(G791/F791)*100</f>
        <v>100</v>
      </c>
      <c r="I791" s="155"/>
      <c r="J791" s="162" t="s">
        <v>43</v>
      </c>
      <c r="K791" s="159" t="s">
        <v>90</v>
      </c>
      <c r="L791" s="155" t="s">
        <v>38</v>
      </c>
      <c r="M791" s="155">
        <v>250</v>
      </c>
      <c r="N791" s="155">
        <v>250</v>
      </c>
      <c r="O791" s="158">
        <f>IF(N791/M791*100&gt;110,110,N791/M791*100)</f>
        <v>100</v>
      </c>
      <c r="P791" s="178"/>
      <c r="Q791" s="157"/>
      <c r="R791" s="297"/>
      <c r="S791" s="529"/>
    </row>
    <row r="792" spans="1:20" ht="81.75" customHeight="1" x14ac:dyDescent="0.35">
      <c r="A792" s="515"/>
      <c r="B792" s="520"/>
      <c r="C792" s="152" t="s">
        <v>141</v>
      </c>
      <c r="D792" s="148" t="s">
        <v>142</v>
      </c>
      <c r="E792" s="155" t="s">
        <v>25</v>
      </c>
      <c r="F792" s="155">
        <v>90</v>
      </c>
      <c r="G792" s="155">
        <v>90</v>
      </c>
      <c r="H792" s="158">
        <f>(G792/F792)*100</f>
        <v>100</v>
      </c>
      <c r="I792" s="155"/>
      <c r="J792" s="162"/>
      <c r="K792" s="159"/>
      <c r="L792" s="155"/>
      <c r="M792" s="163"/>
      <c r="N792" s="163"/>
      <c r="O792" s="158"/>
      <c r="P792" s="178"/>
      <c r="Q792" s="157"/>
      <c r="R792" s="297"/>
      <c r="S792" s="529"/>
    </row>
    <row r="793" spans="1:20" s="174" customFormat="1" ht="45" customHeight="1" x14ac:dyDescent="0.35">
      <c r="A793" s="515"/>
      <c r="B793" s="520"/>
      <c r="C793" s="167"/>
      <c r="D793" s="168" t="s">
        <v>6</v>
      </c>
      <c r="E793" s="167"/>
      <c r="F793" s="169"/>
      <c r="G793" s="169"/>
      <c r="H793" s="170"/>
      <c r="I793" s="170">
        <f>(H792+H791)/2</f>
        <v>100</v>
      </c>
      <c r="J793" s="171"/>
      <c r="K793" s="168" t="s">
        <v>6</v>
      </c>
      <c r="L793" s="169"/>
      <c r="M793" s="172"/>
      <c r="N793" s="172"/>
      <c r="O793" s="170"/>
      <c r="P793" s="170">
        <f>O791</f>
        <v>100</v>
      </c>
      <c r="Q793" s="170">
        <f>(I793+P793)/2</f>
        <v>100</v>
      </c>
      <c r="R793" s="290" t="s">
        <v>31</v>
      </c>
      <c r="S793" s="529"/>
      <c r="T793" s="146"/>
    </row>
    <row r="794" spans="1:20" ht="51" customHeight="1" x14ac:dyDescent="0.35">
      <c r="A794" s="515"/>
      <c r="B794" s="520"/>
      <c r="C794" s="342" t="s">
        <v>168</v>
      </c>
      <c r="D794" s="150" t="s">
        <v>217</v>
      </c>
      <c r="E794" s="155"/>
      <c r="F794" s="155"/>
      <c r="G794" s="155"/>
      <c r="H794" s="153"/>
      <c r="I794" s="153"/>
      <c r="J794" s="342" t="s">
        <v>168</v>
      </c>
      <c r="K794" s="150" t="str">
        <f>D794</f>
        <v>Реализация дополнительных общеразвивающих программ</v>
      </c>
      <c r="L794" s="155"/>
      <c r="M794" s="163"/>
      <c r="N794" s="163"/>
      <c r="O794" s="153"/>
      <c r="P794" s="178"/>
      <c r="Q794" s="157"/>
      <c r="R794" s="296"/>
      <c r="S794" s="529"/>
    </row>
    <row r="795" spans="1:20" ht="83.25" customHeight="1" x14ac:dyDescent="0.35">
      <c r="A795" s="515"/>
      <c r="B795" s="520"/>
      <c r="C795" s="152" t="s">
        <v>169</v>
      </c>
      <c r="D795" s="148" t="s">
        <v>142</v>
      </c>
      <c r="E795" s="155" t="s">
        <v>25</v>
      </c>
      <c r="F795" s="155">
        <v>90</v>
      </c>
      <c r="G795" s="155">
        <v>90</v>
      </c>
      <c r="H795" s="158">
        <f>(G795/F795)*100</f>
        <v>100</v>
      </c>
      <c r="I795" s="155"/>
      <c r="J795" s="162" t="s">
        <v>169</v>
      </c>
      <c r="K795" s="159" t="s">
        <v>567</v>
      </c>
      <c r="L795" s="155" t="s">
        <v>373</v>
      </c>
      <c r="M795" s="155">
        <v>68952</v>
      </c>
      <c r="N795" s="155">
        <v>70175</v>
      </c>
      <c r="O795" s="158">
        <f>IF(N795/M795*100&gt;110,110,N795/M795*100)</f>
        <v>101.77369764473836</v>
      </c>
      <c r="P795" s="178"/>
      <c r="Q795" s="157"/>
      <c r="R795" s="297"/>
      <c r="S795" s="529"/>
    </row>
    <row r="796" spans="1:20" s="174" customFormat="1" ht="45" customHeight="1" x14ac:dyDescent="0.35">
      <c r="A796" s="517"/>
      <c r="B796" s="521"/>
      <c r="C796" s="167"/>
      <c r="D796" s="168" t="s">
        <v>6</v>
      </c>
      <c r="E796" s="167"/>
      <c r="F796" s="169"/>
      <c r="G796" s="169"/>
      <c r="H796" s="170"/>
      <c r="I796" s="170">
        <f>H795</f>
        <v>100</v>
      </c>
      <c r="J796" s="171"/>
      <c r="K796" s="168" t="s">
        <v>6</v>
      </c>
      <c r="L796" s="169"/>
      <c r="M796" s="172"/>
      <c r="N796" s="172"/>
      <c r="O796" s="170"/>
      <c r="P796" s="170">
        <f>O795</f>
        <v>101.77369764473836</v>
      </c>
      <c r="Q796" s="170">
        <f>(I796+P796)/2</f>
        <v>100.88684882236919</v>
      </c>
      <c r="R796" s="290" t="s">
        <v>31</v>
      </c>
      <c r="S796" s="529"/>
      <c r="T796" s="146"/>
    </row>
    <row r="797" spans="1:20" ht="57.75" customHeight="1" x14ac:dyDescent="0.35">
      <c r="A797" s="513">
        <v>52</v>
      </c>
      <c r="B797" s="519" t="s">
        <v>156</v>
      </c>
      <c r="C797" s="342" t="s">
        <v>12</v>
      </c>
      <c r="D797" s="150" t="s">
        <v>129</v>
      </c>
      <c r="E797" s="154"/>
      <c r="F797" s="154"/>
      <c r="G797" s="154"/>
      <c r="H797" s="153"/>
      <c r="I797" s="153"/>
      <c r="J797" s="154" t="s">
        <v>12</v>
      </c>
      <c r="K797" s="150" t="s">
        <v>129</v>
      </c>
      <c r="L797" s="155"/>
      <c r="M797" s="155"/>
      <c r="N797" s="155"/>
      <c r="O797" s="153"/>
      <c r="P797" s="178"/>
      <c r="Q797" s="157"/>
      <c r="R797" s="296"/>
      <c r="S797" s="529" t="s">
        <v>424</v>
      </c>
    </row>
    <row r="798" spans="1:20" ht="77.25" customHeight="1" x14ac:dyDescent="0.35">
      <c r="A798" s="515"/>
      <c r="B798" s="520"/>
      <c r="C798" s="152" t="s">
        <v>7</v>
      </c>
      <c r="D798" s="148" t="s">
        <v>130</v>
      </c>
      <c r="E798" s="155" t="s">
        <v>25</v>
      </c>
      <c r="F798" s="155">
        <v>100</v>
      </c>
      <c r="G798" s="155">
        <v>100</v>
      </c>
      <c r="H798" s="158">
        <f>(G798/F798)*100</f>
        <v>100</v>
      </c>
      <c r="I798" s="155"/>
      <c r="J798" s="155" t="s">
        <v>7</v>
      </c>
      <c r="K798" s="159" t="s">
        <v>90</v>
      </c>
      <c r="L798" s="155" t="s">
        <v>38</v>
      </c>
      <c r="M798" s="155">
        <v>338</v>
      </c>
      <c r="N798" s="155">
        <v>338</v>
      </c>
      <c r="O798" s="158">
        <f>IF(N798/M798*100&gt;110,110,N798/M798*100)</f>
        <v>100</v>
      </c>
      <c r="P798" s="178"/>
      <c r="Q798" s="157"/>
      <c r="R798" s="297"/>
      <c r="S798" s="529"/>
    </row>
    <row r="799" spans="1:20" x14ac:dyDescent="0.35">
      <c r="A799" s="515"/>
      <c r="B799" s="520"/>
      <c r="C799" s="152" t="s">
        <v>8</v>
      </c>
      <c r="D799" s="148" t="s">
        <v>131</v>
      </c>
      <c r="E799" s="155" t="s">
        <v>25</v>
      </c>
      <c r="F799" s="155">
        <v>100</v>
      </c>
      <c r="G799" s="155">
        <v>100</v>
      </c>
      <c r="H799" s="158">
        <f>(G799/F799)*100</f>
        <v>100</v>
      </c>
      <c r="I799" s="155"/>
      <c r="J799" s="155"/>
      <c r="K799" s="179"/>
      <c r="L799" s="155"/>
      <c r="M799" s="161"/>
      <c r="N799" s="161"/>
      <c r="O799" s="158"/>
      <c r="P799" s="178"/>
      <c r="Q799" s="157"/>
      <c r="R799" s="297"/>
      <c r="S799" s="529"/>
    </row>
    <row r="800" spans="1:20" ht="45" customHeight="1" x14ac:dyDescent="0.35">
      <c r="A800" s="515"/>
      <c r="B800" s="520"/>
      <c r="C800" s="152" t="s">
        <v>9</v>
      </c>
      <c r="D800" s="148" t="s">
        <v>566</v>
      </c>
      <c r="E800" s="155" t="s">
        <v>25</v>
      </c>
      <c r="F800" s="155">
        <v>100</v>
      </c>
      <c r="G800" s="155">
        <v>100</v>
      </c>
      <c r="H800" s="158">
        <f>(G800/F800)*100</f>
        <v>100</v>
      </c>
      <c r="I800" s="155"/>
      <c r="J800" s="162"/>
      <c r="K800" s="159"/>
      <c r="L800" s="155"/>
      <c r="M800" s="163"/>
      <c r="N800" s="163"/>
      <c r="O800" s="158"/>
      <c r="P800" s="178"/>
      <c r="Q800" s="157"/>
      <c r="R800" s="297"/>
      <c r="S800" s="529"/>
    </row>
    <row r="801" spans="1:20" ht="78.75" customHeight="1" x14ac:dyDescent="0.35">
      <c r="A801" s="515"/>
      <c r="B801" s="520"/>
      <c r="C801" s="152" t="s">
        <v>10</v>
      </c>
      <c r="D801" s="148" t="s">
        <v>89</v>
      </c>
      <c r="E801" s="155" t="s">
        <v>25</v>
      </c>
      <c r="F801" s="155">
        <v>90</v>
      </c>
      <c r="G801" s="155">
        <v>90</v>
      </c>
      <c r="H801" s="158">
        <f>(G801/F801)*100</f>
        <v>100</v>
      </c>
      <c r="I801" s="155"/>
      <c r="J801" s="162"/>
      <c r="K801" s="159"/>
      <c r="L801" s="155"/>
      <c r="M801" s="163"/>
      <c r="N801" s="163"/>
      <c r="O801" s="158"/>
      <c r="P801" s="178"/>
      <c r="Q801" s="157"/>
      <c r="R801" s="297"/>
      <c r="S801" s="529"/>
    </row>
    <row r="802" spans="1:20" ht="125.25" customHeight="1" x14ac:dyDescent="0.35">
      <c r="A802" s="515"/>
      <c r="B802" s="520"/>
      <c r="C802" s="152" t="s">
        <v>35</v>
      </c>
      <c r="D802" s="148" t="s">
        <v>132</v>
      </c>
      <c r="E802" s="155" t="s">
        <v>25</v>
      </c>
      <c r="F802" s="155">
        <v>100</v>
      </c>
      <c r="G802" s="155">
        <v>100</v>
      </c>
      <c r="H802" s="158">
        <f>(G802/F802)*100</f>
        <v>100</v>
      </c>
      <c r="I802" s="155"/>
      <c r="J802" s="162"/>
      <c r="K802" s="159"/>
      <c r="L802" s="155"/>
      <c r="M802" s="163"/>
      <c r="N802" s="163"/>
      <c r="O802" s="158"/>
      <c r="P802" s="178"/>
      <c r="Q802" s="157"/>
      <c r="R802" s="297"/>
      <c r="S802" s="529"/>
    </row>
    <row r="803" spans="1:20" s="174" customFormat="1" ht="40.5" customHeight="1" x14ac:dyDescent="0.35">
      <c r="A803" s="515"/>
      <c r="B803" s="520"/>
      <c r="C803" s="167"/>
      <c r="D803" s="168" t="s">
        <v>6</v>
      </c>
      <c r="E803" s="167"/>
      <c r="F803" s="169"/>
      <c r="G803" s="169"/>
      <c r="H803" s="170"/>
      <c r="I803" s="170">
        <f>(H798+H799+H800+H801+H802)/5</f>
        <v>100</v>
      </c>
      <c r="J803" s="171"/>
      <c r="K803" s="168" t="s">
        <v>6</v>
      </c>
      <c r="L803" s="169"/>
      <c r="M803" s="172"/>
      <c r="N803" s="172"/>
      <c r="O803" s="170"/>
      <c r="P803" s="170">
        <f>O798</f>
        <v>100</v>
      </c>
      <c r="Q803" s="170">
        <f>(I803+P803)/2</f>
        <v>100</v>
      </c>
      <c r="R803" s="290" t="s">
        <v>31</v>
      </c>
      <c r="S803" s="529"/>
      <c r="T803" s="146"/>
    </row>
    <row r="804" spans="1:20" ht="60" customHeight="1" x14ac:dyDescent="0.35">
      <c r="A804" s="515"/>
      <c r="B804" s="520"/>
      <c r="C804" s="342" t="s">
        <v>13</v>
      </c>
      <c r="D804" s="150" t="s">
        <v>133</v>
      </c>
      <c r="E804" s="155"/>
      <c r="F804" s="155"/>
      <c r="G804" s="155"/>
      <c r="H804" s="153"/>
      <c r="I804" s="153"/>
      <c r="J804" s="342" t="s">
        <v>13</v>
      </c>
      <c r="K804" s="150" t="s">
        <v>133</v>
      </c>
      <c r="L804" s="155"/>
      <c r="M804" s="163"/>
      <c r="N804" s="163"/>
      <c r="O804" s="153"/>
      <c r="P804" s="178"/>
      <c r="Q804" s="157"/>
      <c r="R804" s="296"/>
      <c r="S804" s="529"/>
    </row>
    <row r="805" spans="1:20" ht="75" customHeight="1" x14ac:dyDescent="0.35">
      <c r="A805" s="515"/>
      <c r="B805" s="520"/>
      <c r="C805" s="152" t="s">
        <v>14</v>
      </c>
      <c r="D805" s="148" t="s">
        <v>134</v>
      </c>
      <c r="E805" s="155" t="s">
        <v>25</v>
      </c>
      <c r="F805" s="155">
        <v>100</v>
      </c>
      <c r="G805" s="155">
        <v>100</v>
      </c>
      <c r="H805" s="158">
        <f>(G805/F805)*100</f>
        <v>100</v>
      </c>
      <c r="I805" s="155"/>
      <c r="J805" s="162" t="s">
        <v>14</v>
      </c>
      <c r="K805" s="159" t="s">
        <v>90</v>
      </c>
      <c r="L805" s="155" t="s">
        <v>38</v>
      </c>
      <c r="M805" s="155">
        <v>339</v>
      </c>
      <c r="N805" s="155">
        <v>334</v>
      </c>
      <c r="O805" s="158">
        <f>IF(N805/M805*100&gt;110,110,N805/M805*100)</f>
        <v>98.525073746312685</v>
      </c>
      <c r="P805" s="152"/>
      <c r="Q805" s="157"/>
      <c r="R805" s="297"/>
      <c r="S805" s="529"/>
    </row>
    <row r="806" spans="1:20" x14ac:dyDescent="0.35">
      <c r="A806" s="515"/>
      <c r="B806" s="520"/>
      <c r="C806" s="152" t="s">
        <v>15</v>
      </c>
      <c r="D806" s="148" t="s">
        <v>135</v>
      </c>
      <c r="E806" s="155" t="s">
        <v>25</v>
      </c>
      <c r="F806" s="155">
        <v>100</v>
      </c>
      <c r="G806" s="155">
        <v>100</v>
      </c>
      <c r="H806" s="158">
        <f>(G806/F806)*100</f>
        <v>100</v>
      </c>
      <c r="I806" s="155"/>
      <c r="J806" s="162"/>
      <c r="K806" s="159"/>
      <c r="L806" s="155"/>
      <c r="M806" s="163"/>
      <c r="N806" s="163"/>
      <c r="O806" s="158"/>
      <c r="P806" s="178"/>
      <c r="Q806" s="157"/>
      <c r="R806" s="297"/>
      <c r="S806" s="529"/>
    </row>
    <row r="807" spans="1:20" ht="58.5" customHeight="1" x14ac:dyDescent="0.35">
      <c r="A807" s="515"/>
      <c r="B807" s="520"/>
      <c r="C807" s="152" t="s">
        <v>39</v>
      </c>
      <c r="D807" s="148" t="s">
        <v>566</v>
      </c>
      <c r="E807" s="155" t="s">
        <v>25</v>
      </c>
      <c r="F807" s="155">
        <v>100</v>
      </c>
      <c r="G807" s="155">
        <v>100</v>
      </c>
      <c r="H807" s="158">
        <f>(G807/F807)*100</f>
        <v>100</v>
      </c>
      <c r="I807" s="155"/>
      <c r="J807" s="162"/>
      <c r="K807" s="159"/>
      <c r="L807" s="155"/>
      <c r="M807" s="163"/>
      <c r="N807" s="163"/>
      <c r="O807" s="158"/>
      <c r="P807" s="178"/>
      <c r="Q807" s="157"/>
      <c r="R807" s="297"/>
      <c r="S807" s="529"/>
    </row>
    <row r="808" spans="1:20" ht="73.5" customHeight="1" x14ac:dyDescent="0.35">
      <c r="A808" s="515"/>
      <c r="B808" s="520"/>
      <c r="C808" s="152" t="s">
        <v>45</v>
      </c>
      <c r="D808" s="148" t="s">
        <v>89</v>
      </c>
      <c r="E808" s="155" t="s">
        <v>25</v>
      </c>
      <c r="F808" s="155">
        <v>90</v>
      </c>
      <c r="G808" s="155">
        <v>90</v>
      </c>
      <c r="H808" s="158">
        <f>(G808/F808)*100</f>
        <v>100</v>
      </c>
      <c r="I808" s="155"/>
      <c r="J808" s="162"/>
      <c r="K808" s="159"/>
      <c r="L808" s="155"/>
      <c r="M808" s="163"/>
      <c r="N808" s="163"/>
      <c r="O808" s="158"/>
      <c r="P808" s="178"/>
      <c r="Q808" s="157"/>
      <c r="R808" s="297"/>
      <c r="S808" s="529"/>
    </row>
    <row r="809" spans="1:20" ht="111.75" customHeight="1" x14ac:dyDescent="0.35">
      <c r="A809" s="515"/>
      <c r="B809" s="520"/>
      <c r="C809" s="152" t="s">
        <v>66</v>
      </c>
      <c r="D809" s="148" t="s">
        <v>132</v>
      </c>
      <c r="E809" s="155" t="s">
        <v>25</v>
      </c>
      <c r="F809" s="155">
        <v>100</v>
      </c>
      <c r="G809" s="155">
        <v>100</v>
      </c>
      <c r="H809" s="158">
        <f>(G809/F809)*100</f>
        <v>100</v>
      </c>
      <c r="I809" s="155"/>
      <c r="J809" s="162"/>
      <c r="K809" s="159"/>
      <c r="L809" s="155"/>
      <c r="M809" s="163"/>
      <c r="N809" s="163"/>
      <c r="O809" s="158"/>
      <c r="P809" s="178"/>
      <c r="Q809" s="157"/>
      <c r="R809" s="297"/>
      <c r="S809" s="529"/>
    </row>
    <row r="810" spans="1:20" s="174" customFormat="1" ht="40.5" customHeight="1" x14ac:dyDescent="0.35">
      <c r="A810" s="515"/>
      <c r="B810" s="520"/>
      <c r="C810" s="167"/>
      <c r="D810" s="168" t="s">
        <v>6</v>
      </c>
      <c r="E810" s="167"/>
      <c r="F810" s="169"/>
      <c r="G810" s="169"/>
      <c r="H810" s="170"/>
      <c r="I810" s="170">
        <f>(H805+H806+H807+H808+H809)/5</f>
        <v>100</v>
      </c>
      <c r="J810" s="171"/>
      <c r="K810" s="168" t="s">
        <v>6</v>
      </c>
      <c r="L810" s="169"/>
      <c r="M810" s="172"/>
      <c r="N810" s="172"/>
      <c r="O810" s="170"/>
      <c r="P810" s="170">
        <f>O805</f>
        <v>98.525073746312685</v>
      </c>
      <c r="Q810" s="170">
        <f>(I810+P810)/2</f>
        <v>99.262536873156336</v>
      </c>
      <c r="R810" s="290" t="s">
        <v>424</v>
      </c>
      <c r="S810" s="529"/>
      <c r="T810" s="146"/>
    </row>
    <row r="811" spans="1:20" ht="61.5" customHeight="1" x14ac:dyDescent="0.35">
      <c r="A811" s="515"/>
      <c r="B811" s="520"/>
      <c r="C811" s="342" t="s">
        <v>28</v>
      </c>
      <c r="D811" s="150" t="s">
        <v>136</v>
      </c>
      <c r="E811" s="155"/>
      <c r="F811" s="155"/>
      <c r="G811" s="155"/>
      <c r="H811" s="153"/>
      <c r="I811" s="153"/>
      <c r="J811" s="342" t="s">
        <v>28</v>
      </c>
      <c r="K811" s="150" t="str">
        <f>D811</f>
        <v>Реализация основных общеобразовательных программ среднего общего образования</v>
      </c>
      <c r="L811" s="155"/>
      <c r="M811" s="163"/>
      <c r="N811" s="163"/>
      <c r="O811" s="153"/>
      <c r="P811" s="178"/>
      <c r="Q811" s="157"/>
      <c r="R811" s="298"/>
      <c r="S811" s="529"/>
    </row>
    <row r="812" spans="1:20" ht="76.5" customHeight="1" x14ac:dyDescent="0.35">
      <c r="A812" s="515"/>
      <c r="B812" s="520"/>
      <c r="C812" s="152" t="s">
        <v>29</v>
      </c>
      <c r="D812" s="148" t="s">
        <v>137</v>
      </c>
      <c r="E812" s="155" t="s">
        <v>25</v>
      </c>
      <c r="F812" s="155">
        <v>100</v>
      </c>
      <c r="G812" s="155">
        <v>100</v>
      </c>
      <c r="H812" s="158">
        <f>(G812/F812)*100</f>
        <v>100</v>
      </c>
      <c r="I812" s="155"/>
      <c r="J812" s="162" t="s">
        <v>29</v>
      </c>
      <c r="K812" s="159" t="s">
        <v>90</v>
      </c>
      <c r="L812" s="155" t="s">
        <v>38</v>
      </c>
      <c r="M812" s="155">
        <v>77</v>
      </c>
      <c r="N812" s="155">
        <v>77</v>
      </c>
      <c r="O812" s="158">
        <f>IF(N812/M812*100&gt;110,110,N812/M812*100)</f>
        <v>100</v>
      </c>
      <c r="P812" s="152"/>
      <c r="Q812" s="157"/>
      <c r="R812" s="297"/>
      <c r="S812" s="529"/>
    </row>
    <row r="813" spans="1:20" x14ac:dyDescent="0.35">
      <c r="A813" s="515"/>
      <c r="B813" s="520"/>
      <c r="C813" s="152" t="s">
        <v>30</v>
      </c>
      <c r="D813" s="148" t="s">
        <v>138</v>
      </c>
      <c r="E813" s="155" t="s">
        <v>25</v>
      </c>
      <c r="F813" s="155">
        <v>100</v>
      </c>
      <c r="G813" s="155">
        <v>100</v>
      </c>
      <c r="H813" s="158">
        <f>(G813/F813)*100</f>
        <v>100</v>
      </c>
      <c r="I813" s="155"/>
      <c r="J813" s="162"/>
      <c r="K813" s="159"/>
      <c r="L813" s="155"/>
      <c r="M813" s="163"/>
      <c r="N813" s="163"/>
      <c r="O813" s="158"/>
      <c r="P813" s="178"/>
      <c r="Q813" s="157"/>
      <c r="R813" s="297"/>
      <c r="S813" s="529"/>
    </row>
    <row r="814" spans="1:20" ht="45.75" customHeight="1" x14ac:dyDescent="0.35">
      <c r="A814" s="515"/>
      <c r="B814" s="520"/>
      <c r="C814" s="152" t="s">
        <v>52</v>
      </c>
      <c r="D814" s="148" t="s">
        <v>566</v>
      </c>
      <c r="E814" s="155" t="s">
        <v>25</v>
      </c>
      <c r="F814" s="155">
        <v>100</v>
      </c>
      <c r="G814" s="155">
        <v>100</v>
      </c>
      <c r="H814" s="158">
        <f>(G814/F814)*100</f>
        <v>100</v>
      </c>
      <c r="I814" s="155"/>
      <c r="J814" s="162"/>
      <c r="K814" s="159"/>
      <c r="L814" s="155"/>
      <c r="M814" s="163"/>
      <c r="N814" s="163"/>
      <c r="O814" s="158"/>
      <c r="P814" s="178"/>
      <c r="Q814" s="157"/>
      <c r="R814" s="297"/>
      <c r="S814" s="529"/>
    </row>
    <row r="815" spans="1:20" ht="75" customHeight="1" x14ac:dyDescent="0.35">
      <c r="A815" s="515"/>
      <c r="B815" s="520"/>
      <c r="C815" s="152" t="s">
        <v>53</v>
      </c>
      <c r="D815" s="148" t="s">
        <v>89</v>
      </c>
      <c r="E815" s="155" t="s">
        <v>25</v>
      </c>
      <c r="F815" s="155">
        <v>90</v>
      </c>
      <c r="G815" s="155">
        <v>90</v>
      </c>
      <c r="H815" s="158">
        <f>(G815/F815)*100</f>
        <v>100</v>
      </c>
      <c r="I815" s="155"/>
      <c r="J815" s="162"/>
      <c r="K815" s="159"/>
      <c r="L815" s="155"/>
      <c r="M815" s="163"/>
      <c r="N815" s="163"/>
      <c r="O815" s="158"/>
      <c r="P815" s="178"/>
      <c r="Q815" s="157"/>
      <c r="R815" s="297"/>
      <c r="S815" s="529"/>
    </row>
    <row r="816" spans="1:20" ht="123" customHeight="1" x14ac:dyDescent="0.35">
      <c r="A816" s="515"/>
      <c r="B816" s="520"/>
      <c r="C816" s="152" t="s">
        <v>139</v>
      </c>
      <c r="D816" s="148" t="s">
        <v>132</v>
      </c>
      <c r="E816" s="155" t="s">
        <v>25</v>
      </c>
      <c r="F816" s="155">
        <v>100</v>
      </c>
      <c r="G816" s="155">
        <v>100</v>
      </c>
      <c r="H816" s="158">
        <f>(G816/F816)*100</f>
        <v>100</v>
      </c>
      <c r="I816" s="155"/>
      <c r="J816" s="162"/>
      <c r="K816" s="159"/>
      <c r="L816" s="155"/>
      <c r="M816" s="163"/>
      <c r="N816" s="163"/>
      <c r="O816" s="158"/>
      <c r="P816" s="178"/>
      <c r="Q816" s="157"/>
      <c r="R816" s="297"/>
      <c r="S816" s="529"/>
    </row>
    <row r="817" spans="1:20" s="174" customFormat="1" ht="40.5" customHeight="1" x14ac:dyDescent="0.35">
      <c r="A817" s="515"/>
      <c r="B817" s="520"/>
      <c r="C817" s="167"/>
      <c r="D817" s="168" t="s">
        <v>6</v>
      </c>
      <c r="E817" s="167"/>
      <c r="F817" s="169"/>
      <c r="G817" s="169"/>
      <c r="H817" s="170"/>
      <c r="I817" s="170">
        <f>(H812+H813+H814+H815+H816)/5</f>
        <v>100</v>
      </c>
      <c r="J817" s="171"/>
      <c r="K817" s="168" t="s">
        <v>6</v>
      </c>
      <c r="L817" s="169"/>
      <c r="M817" s="172"/>
      <c r="N817" s="172"/>
      <c r="O817" s="170"/>
      <c r="P817" s="170">
        <f>O812</f>
        <v>100</v>
      </c>
      <c r="Q817" s="170">
        <f>(I817+P817)/2</f>
        <v>100</v>
      </c>
      <c r="R817" s="290" t="s">
        <v>31</v>
      </c>
      <c r="S817" s="529"/>
      <c r="T817" s="146"/>
    </row>
    <row r="818" spans="1:20" x14ac:dyDescent="0.35">
      <c r="A818" s="515"/>
      <c r="B818" s="520"/>
      <c r="C818" s="342" t="s">
        <v>42</v>
      </c>
      <c r="D818" s="150" t="s">
        <v>91</v>
      </c>
      <c r="E818" s="155"/>
      <c r="F818" s="155"/>
      <c r="G818" s="155"/>
      <c r="H818" s="153"/>
      <c r="I818" s="153"/>
      <c r="J818" s="342" t="s">
        <v>42</v>
      </c>
      <c r="K818" s="150" t="s">
        <v>91</v>
      </c>
      <c r="L818" s="155"/>
      <c r="M818" s="163"/>
      <c r="N818" s="163"/>
      <c r="O818" s="153"/>
      <c r="P818" s="178"/>
      <c r="Q818" s="157"/>
      <c r="R818" s="180"/>
      <c r="S818" s="529"/>
    </row>
    <row r="819" spans="1:20" ht="45" customHeight="1" x14ac:dyDescent="0.35">
      <c r="A819" s="515"/>
      <c r="B819" s="520"/>
      <c r="C819" s="152" t="s">
        <v>43</v>
      </c>
      <c r="D819" s="148" t="s">
        <v>140</v>
      </c>
      <c r="E819" s="155" t="s">
        <v>25</v>
      </c>
      <c r="F819" s="155">
        <v>100</v>
      </c>
      <c r="G819" s="155">
        <v>100</v>
      </c>
      <c r="H819" s="158">
        <f>(G819/F819)*100</f>
        <v>100</v>
      </c>
      <c r="I819" s="155"/>
      <c r="J819" s="162" t="s">
        <v>43</v>
      </c>
      <c r="K819" s="159" t="s">
        <v>90</v>
      </c>
      <c r="L819" s="155" t="s">
        <v>38</v>
      </c>
      <c r="M819" s="155">
        <v>85</v>
      </c>
      <c r="N819" s="155">
        <v>85</v>
      </c>
      <c r="O819" s="158">
        <f>IF(N819/M819*100&gt;110,110,N819/M819*100)</f>
        <v>100</v>
      </c>
      <c r="P819" s="178"/>
      <c r="Q819" s="157"/>
      <c r="R819" s="297"/>
      <c r="S819" s="529"/>
    </row>
    <row r="820" spans="1:20" ht="84" customHeight="1" x14ac:dyDescent="0.35">
      <c r="A820" s="515"/>
      <c r="B820" s="520"/>
      <c r="C820" s="152" t="s">
        <v>141</v>
      </c>
      <c r="D820" s="148" t="s">
        <v>142</v>
      </c>
      <c r="E820" s="155" t="s">
        <v>25</v>
      </c>
      <c r="F820" s="155">
        <v>90</v>
      </c>
      <c r="G820" s="155">
        <v>90</v>
      </c>
      <c r="H820" s="158">
        <f>(G820/F820)*100</f>
        <v>100</v>
      </c>
      <c r="I820" s="155"/>
      <c r="J820" s="162"/>
      <c r="K820" s="159"/>
      <c r="L820" s="155"/>
      <c r="M820" s="163"/>
      <c r="N820" s="163"/>
      <c r="O820" s="158"/>
      <c r="P820" s="178"/>
      <c r="Q820" s="157"/>
      <c r="R820" s="297"/>
      <c r="S820" s="529"/>
    </row>
    <row r="821" spans="1:20" s="174" customFormat="1" ht="40.5" customHeight="1" x14ac:dyDescent="0.35">
      <c r="A821" s="515"/>
      <c r="B821" s="520"/>
      <c r="C821" s="167"/>
      <c r="D821" s="168" t="s">
        <v>6</v>
      </c>
      <c r="E821" s="167"/>
      <c r="F821" s="169"/>
      <c r="G821" s="169"/>
      <c r="H821" s="170"/>
      <c r="I821" s="170">
        <f>(H819+H820)/2</f>
        <v>100</v>
      </c>
      <c r="J821" s="171"/>
      <c r="K821" s="168" t="s">
        <v>6</v>
      </c>
      <c r="L821" s="169"/>
      <c r="M821" s="172"/>
      <c r="N821" s="172"/>
      <c r="O821" s="170"/>
      <c r="P821" s="170">
        <f>O819</f>
        <v>100</v>
      </c>
      <c r="Q821" s="170">
        <f>(I821+P821)/2</f>
        <v>100</v>
      </c>
      <c r="R821" s="290" t="s">
        <v>31</v>
      </c>
      <c r="S821" s="529"/>
      <c r="T821" s="146"/>
    </row>
    <row r="822" spans="1:20" ht="57.75" customHeight="1" x14ac:dyDescent="0.35">
      <c r="A822" s="515"/>
      <c r="B822" s="520"/>
      <c r="C822" s="342" t="s">
        <v>168</v>
      </c>
      <c r="D822" s="150" t="s">
        <v>217</v>
      </c>
      <c r="E822" s="155"/>
      <c r="F822" s="155"/>
      <c r="G822" s="155"/>
      <c r="H822" s="153"/>
      <c r="I822" s="153"/>
      <c r="J822" s="342" t="s">
        <v>168</v>
      </c>
      <c r="K822" s="150" t="str">
        <f>D822</f>
        <v>Реализация дополнительных общеразвивающих программ</v>
      </c>
      <c r="L822" s="155"/>
      <c r="M822" s="163"/>
      <c r="N822" s="163"/>
      <c r="O822" s="153"/>
      <c r="P822" s="178"/>
      <c r="Q822" s="157"/>
      <c r="R822" s="298"/>
      <c r="S822" s="529"/>
    </row>
    <row r="823" spans="1:20" ht="86.25" customHeight="1" x14ac:dyDescent="0.35">
      <c r="A823" s="515"/>
      <c r="B823" s="520"/>
      <c r="C823" s="152" t="s">
        <v>169</v>
      </c>
      <c r="D823" s="148" t="s">
        <v>142</v>
      </c>
      <c r="E823" s="155" t="s">
        <v>25</v>
      </c>
      <c r="F823" s="155">
        <v>90</v>
      </c>
      <c r="G823" s="155">
        <v>90</v>
      </c>
      <c r="H823" s="158">
        <f>(G823/F823)*100</f>
        <v>100</v>
      </c>
      <c r="I823" s="155"/>
      <c r="J823" s="162" t="s">
        <v>169</v>
      </c>
      <c r="K823" s="159" t="s">
        <v>567</v>
      </c>
      <c r="L823" s="155" t="s">
        <v>373</v>
      </c>
      <c r="M823" s="155">
        <v>72216</v>
      </c>
      <c r="N823" s="155">
        <v>72216</v>
      </c>
      <c r="O823" s="158">
        <f>IF(N823/M823*100&gt;110,110,N823/M823*100)</f>
        <v>100</v>
      </c>
      <c r="P823" s="178"/>
      <c r="Q823" s="157"/>
      <c r="R823" s="297"/>
      <c r="S823" s="529"/>
    </row>
    <row r="824" spans="1:20" s="174" customFormat="1" ht="45" customHeight="1" x14ac:dyDescent="0.35">
      <c r="A824" s="517"/>
      <c r="B824" s="521"/>
      <c r="C824" s="167"/>
      <c r="D824" s="168" t="s">
        <v>6</v>
      </c>
      <c r="E824" s="167"/>
      <c r="F824" s="169"/>
      <c r="G824" s="169"/>
      <c r="H824" s="170"/>
      <c r="I824" s="170">
        <f>H823</f>
        <v>100</v>
      </c>
      <c r="J824" s="171"/>
      <c r="K824" s="168" t="s">
        <v>6</v>
      </c>
      <c r="L824" s="169"/>
      <c r="M824" s="172"/>
      <c r="N824" s="172"/>
      <c r="O824" s="170"/>
      <c r="P824" s="170">
        <f>O823</f>
        <v>100</v>
      </c>
      <c r="Q824" s="170">
        <f>(I824+P824)/2</f>
        <v>100</v>
      </c>
      <c r="R824" s="290" t="s">
        <v>31</v>
      </c>
      <c r="S824" s="529"/>
      <c r="T824" s="146"/>
    </row>
    <row r="825" spans="1:20" ht="60" customHeight="1" x14ac:dyDescent="0.35">
      <c r="A825" s="513">
        <v>53</v>
      </c>
      <c r="B825" s="519" t="s">
        <v>157</v>
      </c>
      <c r="C825" s="342" t="s">
        <v>12</v>
      </c>
      <c r="D825" s="150" t="s">
        <v>129</v>
      </c>
      <c r="E825" s="154"/>
      <c r="F825" s="154"/>
      <c r="G825" s="154"/>
      <c r="H825" s="153"/>
      <c r="I825" s="153"/>
      <c r="J825" s="154" t="s">
        <v>12</v>
      </c>
      <c r="K825" s="150" t="s">
        <v>129</v>
      </c>
      <c r="L825" s="155"/>
      <c r="M825" s="155"/>
      <c r="N825" s="155"/>
      <c r="O825" s="153"/>
      <c r="P825" s="178"/>
      <c r="Q825" s="157"/>
      <c r="R825" s="297"/>
      <c r="S825" s="529" t="s">
        <v>424</v>
      </c>
    </row>
    <row r="826" spans="1:20" ht="78" customHeight="1" x14ac:dyDescent="0.35">
      <c r="A826" s="515"/>
      <c r="B826" s="520"/>
      <c r="C826" s="152" t="s">
        <v>7</v>
      </c>
      <c r="D826" s="148" t="s">
        <v>130</v>
      </c>
      <c r="E826" s="155" t="s">
        <v>25</v>
      </c>
      <c r="F826" s="155">
        <v>100</v>
      </c>
      <c r="G826" s="155">
        <v>100</v>
      </c>
      <c r="H826" s="158">
        <f>(G826/F826)*100</f>
        <v>100</v>
      </c>
      <c r="I826" s="155"/>
      <c r="J826" s="155" t="s">
        <v>7</v>
      </c>
      <c r="K826" s="159" t="s">
        <v>90</v>
      </c>
      <c r="L826" s="155" t="s">
        <v>38</v>
      </c>
      <c r="M826" s="155">
        <v>266</v>
      </c>
      <c r="N826" s="155">
        <v>248</v>
      </c>
      <c r="O826" s="158">
        <f>IF(N826/M826*100&gt;110,110,N826/M826*100)</f>
        <v>93.233082706766908</v>
      </c>
      <c r="P826" s="178"/>
      <c r="Q826" s="157"/>
      <c r="R826" s="297"/>
      <c r="S826" s="529"/>
    </row>
    <row r="827" spans="1:20" ht="45" customHeight="1" x14ac:dyDescent="0.35">
      <c r="A827" s="515"/>
      <c r="B827" s="520"/>
      <c r="C827" s="152" t="s">
        <v>8</v>
      </c>
      <c r="D827" s="148" t="s">
        <v>131</v>
      </c>
      <c r="E827" s="155" t="s">
        <v>25</v>
      </c>
      <c r="F827" s="155">
        <v>100</v>
      </c>
      <c r="G827" s="155">
        <v>100</v>
      </c>
      <c r="H827" s="158">
        <f>(G827/F827)*100</f>
        <v>100</v>
      </c>
      <c r="I827" s="155"/>
      <c r="J827" s="155"/>
      <c r="K827" s="179"/>
      <c r="L827" s="155"/>
      <c r="M827" s="161"/>
      <c r="N827" s="161"/>
      <c r="O827" s="158"/>
      <c r="P827" s="178"/>
      <c r="Q827" s="157"/>
      <c r="R827" s="297"/>
      <c r="S827" s="529"/>
    </row>
    <row r="828" spans="1:20" ht="57.75" customHeight="1" x14ac:dyDescent="0.35">
      <c r="A828" s="515"/>
      <c r="B828" s="520"/>
      <c r="C828" s="152" t="s">
        <v>9</v>
      </c>
      <c r="D828" s="148" t="s">
        <v>566</v>
      </c>
      <c r="E828" s="155" t="s">
        <v>25</v>
      </c>
      <c r="F828" s="155">
        <v>100</v>
      </c>
      <c r="G828" s="155">
        <v>100</v>
      </c>
      <c r="H828" s="158">
        <f>(G828/F828)*100</f>
        <v>100</v>
      </c>
      <c r="I828" s="155"/>
      <c r="J828" s="162"/>
      <c r="K828" s="159"/>
      <c r="L828" s="155"/>
      <c r="M828" s="163"/>
      <c r="N828" s="163"/>
      <c r="O828" s="158"/>
      <c r="P828" s="178"/>
      <c r="Q828" s="157"/>
      <c r="R828" s="297"/>
      <c r="S828" s="529"/>
    </row>
    <row r="829" spans="1:20" ht="81" customHeight="1" x14ac:dyDescent="0.35">
      <c r="A829" s="515"/>
      <c r="B829" s="520"/>
      <c r="C829" s="152" t="s">
        <v>10</v>
      </c>
      <c r="D829" s="148" t="s">
        <v>89</v>
      </c>
      <c r="E829" s="155" t="s">
        <v>25</v>
      </c>
      <c r="F829" s="155">
        <v>90</v>
      </c>
      <c r="G829" s="155">
        <v>100</v>
      </c>
      <c r="H829" s="158">
        <v>100</v>
      </c>
      <c r="I829" s="155"/>
      <c r="J829" s="162"/>
      <c r="K829" s="159"/>
      <c r="L829" s="155"/>
      <c r="M829" s="163"/>
      <c r="N829" s="163"/>
      <c r="O829" s="158"/>
      <c r="P829" s="178"/>
      <c r="Q829" s="157"/>
      <c r="R829" s="297"/>
      <c r="S829" s="529"/>
    </row>
    <row r="830" spans="1:20" ht="123" customHeight="1" x14ac:dyDescent="0.35">
      <c r="A830" s="515"/>
      <c r="B830" s="520"/>
      <c r="C830" s="152" t="s">
        <v>35</v>
      </c>
      <c r="D830" s="148" t="s">
        <v>132</v>
      </c>
      <c r="E830" s="155" t="s">
        <v>25</v>
      </c>
      <c r="F830" s="155">
        <v>100</v>
      </c>
      <c r="G830" s="155">
        <v>100</v>
      </c>
      <c r="H830" s="158">
        <f>(G830/F830)*100</f>
        <v>100</v>
      </c>
      <c r="I830" s="155"/>
      <c r="J830" s="162"/>
      <c r="K830" s="159"/>
      <c r="L830" s="155"/>
      <c r="M830" s="163"/>
      <c r="N830" s="163"/>
      <c r="O830" s="158"/>
      <c r="P830" s="178"/>
      <c r="Q830" s="157"/>
      <c r="R830" s="297"/>
      <c r="S830" s="529"/>
    </row>
    <row r="831" spans="1:20" s="174" customFormat="1" ht="40.5" customHeight="1" x14ac:dyDescent="0.35">
      <c r="A831" s="515"/>
      <c r="B831" s="520"/>
      <c r="C831" s="167"/>
      <c r="D831" s="168" t="s">
        <v>6</v>
      </c>
      <c r="E831" s="167"/>
      <c r="F831" s="169"/>
      <c r="G831" s="169"/>
      <c r="H831" s="170"/>
      <c r="I831" s="170">
        <f>(H826+H827+H828+H829+H830)/5</f>
        <v>100</v>
      </c>
      <c r="J831" s="171"/>
      <c r="K831" s="168" t="s">
        <v>6</v>
      </c>
      <c r="L831" s="169"/>
      <c r="M831" s="172"/>
      <c r="N831" s="172"/>
      <c r="O831" s="170"/>
      <c r="P831" s="170">
        <f>O826</f>
        <v>93.233082706766908</v>
      </c>
      <c r="Q831" s="170">
        <f>(I831+P831)/2</f>
        <v>96.616541353383454</v>
      </c>
      <c r="R831" s="290" t="s">
        <v>424</v>
      </c>
      <c r="S831" s="529"/>
      <c r="T831" s="146"/>
    </row>
    <row r="832" spans="1:20" ht="63.75" customHeight="1" x14ac:dyDescent="0.35">
      <c r="A832" s="515"/>
      <c r="B832" s="520"/>
      <c r="C832" s="342" t="s">
        <v>13</v>
      </c>
      <c r="D832" s="150" t="s">
        <v>133</v>
      </c>
      <c r="E832" s="155"/>
      <c r="F832" s="155"/>
      <c r="G832" s="155"/>
      <c r="H832" s="153"/>
      <c r="I832" s="153"/>
      <c r="J832" s="342" t="s">
        <v>13</v>
      </c>
      <c r="K832" s="150" t="s">
        <v>133</v>
      </c>
      <c r="L832" s="155"/>
      <c r="M832" s="163"/>
      <c r="N832" s="163"/>
      <c r="O832" s="153"/>
      <c r="P832" s="178"/>
      <c r="Q832" s="157"/>
      <c r="R832" s="152"/>
      <c r="S832" s="529"/>
    </row>
    <row r="833" spans="1:20" ht="77.25" customHeight="1" x14ac:dyDescent="0.35">
      <c r="A833" s="515"/>
      <c r="B833" s="520"/>
      <c r="C833" s="152" t="s">
        <v>14</v>
      </c>
      <c r="D833" s="148" t="s">
        <v>134</v>
      </c>
      <c r="E833" s="155" t="s">
        <v>25</v>
      </c>
      <c r="F833" s="155">
        <v>100</v>
      </c>
      <c r="G833" s="155">
        <v>100</v>
      </c>
      <c r="H833" s="158">
        <v>100</v>
      </c>
      <c r="I833" s="155"/>
      <c r="J833" s="162" t="s">
        <v>14</v>
      </c>
      <c r="K833" s="159" t="s">
        <v>90</v>
      </c>
      <c r="L833" s="155" t="s">
        <v>38</v>
      </c>
      <c r="M833" s="155">
        <v>254</v>
      </c>
      <c r="N833" s="155">
        <v>254</v>
      </c>
      <c r="O833" s="158">
        <f>IF(N833/M833*100&gt;110,110,N833/M833*100)</f>
        <v>100</v>
      </c>
      <c r="P833" s="152"/>
      <c r="Q833" s="157"/>
      <c r="R833" s="160"/>
      <c r="S833" s="529"/>
    </row>
    <row r="834" spans="1:20" ht="45" customHeight="1" x14ac:dyDescent="0.35">
      <c r="A834" s="515"/>
      <c r="B834" s="520"/>
      <c r="C834" s="152" t="s">
        <v>15</v>
      </c>
      <c r="D834" s="148" t="s">
        <v>135</v>
      </c>
      <c r="E834" s="155" t="s">
        <v>25</v>
      </c>
      <c r="F834" s="155">
        <v>100</v>
      </c>
      <c r="G834" s="155">
        <v>100</v>
      </c>
      <c r="H834" s="158">
        <v>100</v>
      </c>
      <c r="I834" s="155"/>
      <c r="J834" s="162"/>
      <c r="K834" s="159"/>
      <c r="L834" s="155"/>
      <c r="M834" s="163"/>
      <c r="N834" s="163"/>
      <c r="O834" s="158"/>
      <c r="P834" s="178"/>
      <c r="Q834" s="157"/>
      <c r="R834" s="160"/>
      <c r="S834" s="529"/>
    </row>
    <row r="835" spans="1:20" ht="58.5" customHeight="1" x14ac:dyDescent="0.35">
      <c r="A835" s="515"/>
      <c r="B835" s="520"/>
      <c r="C835" s="152" t="s">
        <v>39</v>
      </c>
      <c r="D835" s="148" t="s">
        <v>566</v>
      </c>
      <c r="E835" s="155" t="s">
        <v>25</v>
      </c>
      <c r="F835" s="155">
        <v>100</v>
      </c>
      <c r="G835" s="155">
        <v>100</v>
      </c>
      <c r="H835" s="158">
        <v>100</v>
      </c>
      <c r="I835" s="155"/>
      <c r="J835" s="162"/>
      <c r="K835" s="159"/>
      <c r="L835" s="155"/>
      <c r="M835" s="163"/>
      <c r="N835" s="163"/>
      <c r="O835" s="158"/>
      <c r="P835" s="178"/>
      <c r="Q835" s="157"/>
      <c r="R835" s="160"/>
      <c r="S835" s="529"/>
    </row>
    <row r="836" spans="1:20" ht="75.75" customHeight="1" x14ac:dyDescent="0.35">
      <c r="A836" s="515"/>
      <c r="B836" s="520"/>
      <c r="C836" s="152" t="s">
        <v>45</v>
      </c>
      <c r="D836" s="148" t="s">
        <v>89</v>
      </c>
      <c r="E836" s="155" t="s">
        <v>25</v>
      </c>
      <c r="F836" s="155">
        <v>90</v>
      </c>
      <c r="G836" s="155">
        <v>100</v>
      </c>
      <c r="H836" s="158">
        <v>100</v>
      </c>
      <c r="I836" s="155"/>
      <c r="J836" s="162"/>
      <c r="K836" s="159"/>
      <c r="L836" s="155"/>
      <c r="M836" s="163"/>
      <c r="N836" s="163"/>
      <c r="O836" s="158"/>
      <c r="P836" s="178"/>
      <c r="Q836" s="157"/>
      <c r="R836" s="160"/>
      <c r="S836" s="529"/>
    </row>
    <row r="837" spans="1:20" ht="126" customHeight="1" x14ac:dyDescent="0.35">
      <c r="A837" s="515"/>
      <c r="B837" s="520"/>
      <c r="C837" s="152" t="s">
        <v>66</v>
      </c>
      <c r="D837" s="148" t="s">
        <v>132</v>
      </c>
      <c r="E837" s="155" t="s">
        <v>25</v>
      </c>
      <c r="F837" s="155">
        <v>100</v>
      </c>
      <c r="G837" s="155">
        <v>100</v>
      </c>
      <c r="H837" s="158">
        <v>100</v>
      </c>
      <c r="I837" s="155"/>
      <c r="J837" s="162"/>
      <c r="K837" s="159"/>
      <c r="L837" s="155"/>
      <c r="M837" s="163"/>
      <c r="N837" s="163"/>
      <c r="O837" s="158"/>
      <c r="P837" s="178"/>
      <c r="Q837" s="157"/>
      <c r="R837" s="160"/>
      <c r="S837" s="529"/>
    </row>
    <row r="838" spans="1:20" s="174" customFormat="1" ht="40.5" customHeight="1" x14ac:dyDescent="0.35">
      <c r="A838" s="515"/>
      <c r="B838" s="520"/>
      <c r="C838" s="167"/>
      <c r="D838" s="168" t="s">
        <v>6</v>
      </c>
      <c r="E838" s="167"/>
      <c r="F838" s="169"/>
      <c r="G838" s="169"/>
      <c r="H838" s="170"/>
      <c r="I838" s="170">
        <f>(H833+H834+H835+H836+H837)/5</f>
        <v>100</v>
      </c>
      <c r="J838" s="171"/>
      <c r="K838" s="168" t="s">
        <v>6</v>
      </c>
      <c r="L838" s="169"/>
      <c r="M838" s="172"/>
      <c r="N838" s="172"/>
      <c r="O838" s="170"/>
      <c r="P838" s="170">
        <f>O833</f>
        <v>100</v>
      </c>
      <c r="Q838" s="170">
        <f>(I838+P838)/2</f>
        <v>100</v>
      </c>
      <c r="R838" s="290" t="s">
        <v>31</v>
      </c>
      <c r="S838" s="529"/>
      <c r="T838" s="146"/>
    </row>
    <row r="839" spans="1:20" ht="62.25" customHeight="1" x14ac:dyDescent="0.35">
      <c r="A839" s="515"/>
      <c r="B839" s="520"/>
      <c r="C839" s="342" t="s">
        <v>28</v>
      </c>
      <c r="D839" s="150" t="s">
        <v>136</v>
      </c>
      <c r="E839" s="155"/>
      <c r="F839" s="155"/>
      <c r="G839" s="155"/>
      <c r="H839" s="153"/>
      <c r="I839" s="153"/>
      <c r="J839" s="342" t="s">
        <v>28</v>
      </c>
      <c r="K839" s="150" t="str">
        <f>D839</f>
        <v>Реализация основных общеобразовательных программ среднего общего образования</v>
      </c>
      <c r="L839" s="155"/>
      <c r="M839" s="163"/>
      <c r="N839" s="163"/>
      <c r="O839" s="153"/>
      <c r="P839" s="178"/>
      <c r="Q839" s="157"/>
      <c r="R839" s="155"/>
      <c r="S839" s="529"/>
    </row>
    <row r="840" spans="1:20" ht="78" customHeight="1" x14ac:dyDescent="0.35">
      <c r="A840" s="515"/>
      <c r="B840" s="520"/>
      <c r="C840" s="152" t="s">
        <v>29</v>
      </c>
      <c r="D840" s="148" t="s">
        <v>137</v>
      </c>
      <c r="E840" s="155" t="s">
        <v>25</v>
      </c>
      <c r="F840" s="155">
        <v>100</v>
      </c>
      <c r="G840" s="155">
        <v>100</v>
      </c>
      <c r="H840" s="158">
        <v>100</v>
      </c>
      <c r="I840" s="155"/>
      <c r="J840" s="162" t="s">
        <v>29</v>
      </c>
      <c r="K840" s="159" t="s">
        <v>90</v>
      </c>
      <c r="L840" s="155" t="s">
        <v>38</v>
      </c>
      <c r="M840" s="155">
        <v>37</v>
      </c>
      <c r="N840" s="155">
        <v>35</v>
      </c>
      <c r="O840" s="158">
        <f>IF(N840/M840*100&gt;110,110,N840/M840*100)</f>
        <v>94.594594594594597</v>
      </c>
      <c r="P840" s="152"/>
      <c r="Q840" s="157"/>
      <c r="R840" s="160"/>
      <c r="S840" s="529"/>
    </row>
    <row r="841" spans="1:20" ht="36.75" customHeight="1" x14ac:dyDescent="0.35">
      <c r="A841" s="515"/>
      <c r="B841" s="520"/>
      <c r="C841" s="152" t="s">
        <v>30</v>
      </c>
      <c r="D841" s="148" t="s">
        <v>138</v>
      </c>
      <c r="E841" s="155" t="s">
        <v>25</v>
      </c>
      <c r="F841" s="155">
        <v>100</v>
      </c>
      <c r="G841" s="155">
        <v>100</v>
      </c>
      <c r="H841" s="158">
        <v>100</v>
      </c>
      <c r="I841" s="155"/>
      <c r="J841" s="162"/>
      <c r="K841" s="159"/>
      <c r="L841" s="155"/>
      <c r="M841" s="163"/>
      <c r="N841" s="163"/>
      <c r="O841" s="158"/>
      <c r="P841" s="178"/>
      <c r="Q841" s="157"/>
      <c r="R841" s="160"/>
      <c r="S841" s="529"/>
    </row>
    <row r="842" spans="1:20" ht="51.75" customHeight="1" x14ac:dyDescent="0.35">
      <c r="A842" s="515"/>
      <c r="B842" s="520"/>
      <c r="C842" s="152" t="s">
        <v>52</v>
      </c>
      <c r="D842" s="148" t="s">
        <v>566</v>
      </c>
      <c r="E842" s="155" t="s">
        <v>25</v>
      </c>
      <c r="F842" s="155">
        <v>100</v>
      </c>
      <c r="G842" s="155">
        <v>100</v>
      </c>
      <c r="H842" s="158">
        <v>100</v>
      </c>
      <c r="I842" s="155"/>
      <c r="J842" s="162"/>
      <c r="K842" s="159"/>
      <c r="L842" s="155"/>
      <c r="M842" s="163"/>
      <c r="N842" s="163"/>
      <c r="O842" s="158"/>
      <c r="P842" s="178"/>
      <c r="Q842" s="157"/>
      <c r="R842" s="160"/>
      <c r="S842" s="529"/>
    </row>
    <row r="843" spans="1:20" ht="72.75" customHeight="1" x14ac:dyDescent="0.35">
      <c r="A843" s="515"/>
      <c r="B843" s="520"/>
      <c r="C843" s="152" t="s">
        <v>53</v>
      </c>
      <c r="D843" s="148" t="s">
        <v>89</v>
      </c>
      <c r="E843" s="155" t="s">
        <v>25</v>
      </c>
      <c r="F843" s="155">
        <v>90</v>
      </c>
      <c r="G843" s="155">
        <v>100</v>
      </c>
      <c r="H843" s="158">
        <v>100</v>
      </c>
      <c r="I843" s="155"/>
      <c r="J843" s="162"/>
      <c r="K843" s="159"/>
      <c r="L843" s="155"/>
      <c r="M843" s="163"/>
      <c r="N843" s="163"/>
      <c r="O843" s="158"/>
      <c r="P843" s="178"/>
      <c r="Q843" s="157"/>
      <c r="R843" s="160"/>
      <c r="S843" s="529"/>
    </row>
    <row r="844" spans="1:20" ht="126" customHeight="1" x14ac:dyDescent="0.35">
      <c r="A844" s="515"/>
      <c r="B844" s="520"/>
      <c r="C844" s="152" t="s">
        <v>139</v>
      </c>
      <c r="D844" s="148" t="s">
        <v>132</v>
      </c>
      <c r="E844" s="155" t="s">
        <v>25</v>
      </c>
      <c r="F844" s="155">
        <v>100</v>
      </c>
      <c r="G844" s="155">
        <v>100</v>
      </c>
      <c r="H844" s="158">
        <v>100</v>
      </c>
      <c r="I844" s="155"/>
      <c r="J844" s="162"/>
      <c r="K844" s="159"/>
      <c r="L844" s="155"/>
      <c r="M844" s="163"/>
      <c r="N844" s="163"/>
      <c r="O844" s="158"/>
      <c r="P844" s="178"/>
      <c r="Q844" s="157"/>
      <c r="R844" s="160"/>
      <c r="S844" s="529"/>
    </row>
    <row r="845" spans="1:20" s="174" customFormat="1" ht="40.5" customHeight="1" x14ac:dyDescent="0.35">
      <c r="A845" s="515"/>
      <c r="B845" s="520"/>
      <c r="C845" s="167"/>
      <c r="D845" s="168" t="s">
        <v>6</v>
      </c>
      <c r="E845" s="167"/>
      <c r="F845" s="169"/>
      <c r="G845" s="169"/>
      <c r="H845" s="170"/>
      <c r="I845" s="170">
        <f>(H840+H841+H842+H843+H844)/5</f>
        <v>100</v>
      </c>
      <c r="J845" s="171"/>
      <c r="K845" s="168" t="s">
        <v>6</v>
      </c>
      <c r="L845" s="169"/>
      <c r="M845" s="172"/>
      <c r="N845" s="172"/>
      <c r="O845" s="170"/>
      <c r="P845" s="170">
        <f>O840</f>
        <v>94.594594594594597</v>
      </c>
      <c r="Q845" s="170">
        <f>(I845+P845)/2</f>
        <v>97.297297297297291</v>
      </c>
      <c r="R845" s="290" t="s">
        <v>424</v>
      </c>
      <c r="S845" s="529"/>
      <c r="T845" s="146"/>
    </row>
    <row r="846" spans="1:20" ht="45" customHeight="1" x14ac:dyDescent="0.35">
      <c r="A846" s="515"/>
      <c r="B846" s="520"/>
      <c r="C846" s="342" t="s">
        <v>42</v>
      </c>
      <c r="D846" s="150" t="s">
        <v>91</v>
      </c>
      <c r="E846" s="155"/>
      <c r="F846" s="155"/>
      <c r="G846" s="155"/>
      <c r="H846" s="153"/>
      <c r="I846" s="153"/>
      <c r="J846" s="342" t="s">
        <v>42</v>
      </c>
      <c r="K846" s="150" t="s">
        <v>91</v>
      </c>
      <c r="L846" s="155"/>
      <c r="M846" s="163"/>
      <c r="N846" s="163"/>
      <c r="O846" s="153"/>
      <c r="P846" s="178"/>
      <c r="Q846" s="157"/>
      <c r="R846" s="155"/>
      <c r="S846" s="529"/>
    </row>
    <row r="847" spans="1:20" ht="48" customHeight="1" x14ac:dyDescent="0.35">
      <c r="A847" s="515"/>
      <c r="B847" s="520"/>
      <c r="C847" s="152" t="s">
        <v>43</v>
      </c>
      <c r="D847" s="148" t="s">
        <v>140</v>
      </c>
      <c r="E847" s="155" t="s">
        <v>25</v>
      </c>
      <c r="F847" s="155">
        <v>100</v>
      </c>
      <c r="G847" s="155">
        <v>100</v>
      </c>
      <c r="H847" s="158">
        <f>(G847/F847)*100</f>
        <v>100</v>
      </c>
      <c r="I847" s="155"/>
      <c r="J847" s="162" t="s">
        <v>43</v>
      </c>
      <c r="K847" s="159" t="s">
        <v>90</v>
      </c>
      <c r="L847" s="155" t="s">
        <v>38</v>
      </c>
      <c r="M847" s="155">
        <v>138</v>
      </c>
      <c r="N847" s="155">
        <v>140</v>
      </c>
      <c r="O847" s="158">
        <f>IF(N847/M847*100&gt;110,110,N847/M847*100)</f>
        <v>101.44927536231884</v>
      </c>
      <c r="P847" s="178"/>
      <c r="Q847" s="157"/>
      <c r="R847" s="160"/>
      <c r="S847" s="529"/>
    </row>
    <row r="848" spans="1:20" ht="81.75" customHeight="1" x14ac:dyDescent="0.35">
      <c r="A848" s="515"/>
      <c r="B848" s="520"/>
      <c r="C848" s="152" t="s">
        <v>141</v>
      </c>
      <c r="D848" s="148" t="s">
        <v>142</v>
      </c>
      <c r="E848" s="155" t="s">
        <v>25</v>
      </c>
      <c r="F848" s="155">
        <v>90</v>
      </c>
      <c r="G848" s="155">
        <v>90</v>
      </c>
      <c r="H848" s="158">
        <f>(G848/F848)*100</f>
        <v>100</v>
      </c>
      <c r="I848" s="155"/>
      <c r="J848" s="162"/>
      <c r="K848" s="159"/>
      <c r="L848" s="155"/>
      <c r="M848" s="163"/>
      <c r="N848" s="163"/>
      <c r="O848" s="158"/>
      <c r="P848" s="178"/>
      <c r="Q848" s="157"/>
      <c r="R848" s="160"/>
      <c r="S848" s="529"/>
    </row>
    <row r="849" spans="1:20" s="174" customFormat="1" ht="40.5" customHeight="1" x14ac:dyDescent="0.35">
      <c r="A849" s="515"/>
      <c r="B849" s="520"/>
      <c r="C849" s="167"/>
      <c r="D849" s="168" t="s">
        <v>6</v>
      </c>
      <c r="E849" s="167"/>
      <c r="F849" s="169"/>
      <c r="G849" s="169"/>
      <c r="H849" s="170"/>
      <c r="I849" s="170">
        <f>(H847+H848)/2</f>
        <v>100</v>
      </c>
      <c r="J849" s="171"/>
      <c r="K849" s="168" t="s">
        <v>6</v>
      </c>
      <c r="L849" s="169"/>
      <c r="M849" s="172"/>
      <c r="N849" s="172"/>
      <c r="O849" s="170"/>
      <c r="P849" s="170">
        <f>O847</f>
        <v>101.44927536231884</v>
      </c>
      <c r="Q849" s="170">
        <f>(I849+P849)/2</f>
        <v>100.72463768115942</v>
      </c>
      <c r="R849" s="290" t="s">
        <v>31</v>
      </c>
      <c r="S849" s="529"/>
      <c r="T849" s="146"/>
    </row>
    <row r="850" spans="1:20" ht="52.5" customHeight="1" x14ac:dyDescent="0.35">
      <c r="A850" s="515"/>
      <c r="B850" s="520"/>
      <c r="C850" s="342" t="s">
        <v>168</v>
      </c>
      <c r="D850" s="150" t="s">
        <v>217</v>
      </c>
      <c r="E850" s="155"/>
      <c r="F850" s="155"/>
      <c r="G850" s="155"/>
      <c r="H850" s="153"/>
      <c r="I850" s="153"/>
      <c r="J850" s="342" t="s">
        <v>168</v>
      </c>
      <c r="K850" s="150" t="str">
        <f>D850</f>
        <v>Реализация дополнительных общеразвивающих программ</v>
      </c>
      <c r="L850" s="155"/>
      <c r="M850" s="163"/>
      <c r="N850" s="163"/>
      <c r="O850" s="153"/>
      <c r="P850" s="178"/>
      <c r="Q850" s="157"/>
      <c r="R850" s="155"/>
      <c r="S850" s="529"/>
    </row>
    <row r="851" spans="1:20" ht="90.75" customHeight="1" x14ac:dyDescent="0.35">
      <c r="A851" s="515"/>
      <c r="B851" s="520"/>
      <c r="C851" s="152" t="s">
        <v>169</v>
      </c>
      <c r="D851" s="148" t="s">
        <v>142</v>
      </c>
      <c r="E851" s="155" t="s">
        <v>25</v>
      </c>
      <c r="F851" s="155">
        <v>90</v>
      </c>
      <c r="G851" s="155">
        <v>90</v>
      </c>
      <c r="H851" s="158">
        <f>(G851/F851)*100</f>
        <v>100</v>
      </c>
      <c r="I851" s="155"/>
      <c r="J851" s="162" t="s">
        <v>169</v>
      </c>
      <c r="K851" s="159" t="s">
        <v>567</v>
      </c>
      <c r="L851" s="155" t="s">
        <v>373</v>
      </c>
      <c r="M851" s="155">
        <v>36720</v>
      </c>
      <c r="N851" s="155">
        <v>36510</v>
      </c>
      <c r="O851" s="158">
        <f>IF(N851/M851*100&gt;110,110,N851/M851*100)</f>
        <v>99.428104575163403</v>
      </c>
      <c r="P851" s="178"/>
      <c r="Q851" s="157"/>
      <c r="R851" s="160"/>
      <c r="S851" s="529"/>
    </row>
    <row r="852" spans="1:20" s="174" customFormat="1" ht="42.75" customHeight="1" x14ac:dyDescent="0.35">
      <c r="A852" s="517"/>
      <c r="B852" s="521"/>
      <c r="C852" s="167"/>
      <c r="D852" s="168" t="s">
        <v>6</v>
      </c>
      <c r="E852" s="167"/>
      <c r="F852" s="169"/>
      <c r="G852" s="169"/>
      <c r="H852" s="170"/>
      <c r="I852" s="170">
        <f>H851</f>
        <v>100</v>
      </c>
      <c r="J852" s="171"/>
      <c r="K852" s="168" t="s">
        <v>6</v>
      </c>
      <c r="L852" s="169"/>
      <c r="M852" s="172"/>
      <c r="N852" s="172"/>
      <c r="O852" s="170"/>
      <c r="P852" s="170">
        <f>O851</f>
        <v>99.428104575163403</v>
      </c>
      <c r="Q852" s="170">
        <f>(I852+P852)/2</f>
        <v>99.714052287581694</v>
      </c>
      <c r="R852" s="290" t="s">
        <v>424</v>
      </c>
      <c r="S852" s="529"/>
      <c r="T852" s="146"/>
    </row>
    <row r="853" spans="1:20" ht="65.25" customHeight="1" x14ac:dyDescent="0.35">
      <c r="A853" s="513">
        <v>54</v>
      </c>
      <c r="B853" s="519" t="s">
        <v>158</v>
      </c>
      <c r="C853" s="342" t="s">
        <v>12</v>
      </c>
      <c r="D853" s="150" t="s">
        <v>129</v>
      </c>
      <c r="E853" s="154"/>
      <c r="F853" s="154"/>
      <c r="G853" s="154"/>
      <c r="H853" s="153"/>
      <c r="I853" s="153"/>
      <c r="J853" s="154" t="s">
        <v>12</v>
      </c>
      <c r="K853" s="150" t="s">
        <v>129</v>
      </c>
      <c r="L853" s="155"/>
      <c r="M853" s="155"/>
      <c r="N853" s="155"/>
      <c r="O853" s="153"/>
      <c r="P853" s="178"/>
      <c r="Q853" s="157"/>
      <c r="R853" s="298"/>
      <c r="S853" s="529" t="s">
        <v>424</v>
      </c>
    </row>
    <row r="854" spans="1:20" ht="77.25" customHeight="1" x14ac:dyDescent="0.35">
      <c r="A854" s="515"/>
      <c r="B854" s="520"/>
      <c r="C854" s="152" t="s">
        <v>7</v>
      </c>
      <c r="D854" s="148" t="s">
        <v>130</v>
      </c>
      <c r="E854" s="155" t="s">
        <v>25</v>
      </c>
      <c r="F854" s="155">
        <v>100</v>
      </c>
      <c r="G854" s="155">
        <v>100</v>
      </c>
      <c r="H854" s="158">
        <f>(G854/F854)*100</f>
        <v>100</v>
      </c>
      <c r="I854" s="155"/>
      <c r="J854" s="155" t="s">
        <v>7</v>
      </c>
      <c r="K854" s="159" t="s">
        <v>90</v>
      </c>
      <c r="L854" s="155" t="s">
        <v>38</v>
      </c>
      <c r="M854" s="155">
        <v>204</v>
      </c>
      <c r="N854" s="155">
        <v>188</v>
      </c>
      <c r="O854" s="158">
        <f>IF(N854/M854*100&gt;110,110,N854/M854*100)</f>
        <v>92.156862745098039</v>
      </c>
      <c r="P854" s="178"/>
      <c r="Q854" s="157"/>
      <c r="R854" s="297"/>
      <c r="S854" s="529"/>
    </row>
    <row r="855" spans="1:20" x14ac:dyDescent="0.35">
      <c r="A855" s="515"/>
      <c r="B855" s="520"/>
      <c r="C855" s="152" t="s">
        <v>8</v>
      </c>
      <c r="D855" s="148" t="s">
        <v>131</v>
      </c>
      <c r="E855" s="155" t="s">
        <v>25</v>
      </c>
      <c r="F855" s="155">
        <v>100</v>
      </c>
      <c r="G855" s="155">
        <v>100</v>
      </c>
      <c r="H855" s="158">
        <f>(G855/F855)*100</f>
        <v>100</v>
      </c>
      <c r="I855" s="155"/>
      <c r="J855" s="155"/>
      <c r="K855" s="179"/>
      <c r="L855" s="155"/>
      <c r="M855" s="161"/>
      <c r="N855" s="161"/>
      <c r="O855" s="158"/>
      <c r="P855" s="178"/>
      <c r="Q855" s="157"/>
      <c r="R855" s="297"/>
      <c r="S855" s="529"/>
    </row>
    <row r="856" spans="1:20" ht="57" customHeight="1" x14ac:dyDescent="0.35">
      <c r="A856" s="515"/>
      <c r="B856" s="520"/>
      <c r="C856" s="152" t="s">
        <v>9</v>
      </c>
      <c r="D856" s="148" t="s">
        <v>566</v>
      </c>
      <c r="E856" s="155" t="s">
        <v>25</v>
      </c>
      <c r="F856" s="155">
        <v>100</v>
      </c>
      <c r="G856" s="155">
        <v>100</v>
      </c>
      <c r="H856" s="158">
        <f>(G856/F856)*100</f>
        <v>100</v>
      </c>
      <c r="I856" s="155"/>
      <c r="J856" s="162"/>
      <c r="K856" s="159"/>
      <c r="L856" s="155"/>
      <c r="M856" s="163"/>
      <c r="N856" s="163"/>
      <c r="O856" s="158"/>
      <c r="P856" s="178"/>
      <c r="Q856" s="157"/>
      <c r="R856" s="297"/>
      <c r="S856" s="529"/>
    </row>
    <row r="857" spans="1:20" ht="73.5" customHeight="1" x14ac:dyDescent="0.35">
      <c r="A857" s="515"/>
      <c r="B857" s="520"/>
      <c r="C857" s="152" t="s">
        <v>10</v>
      </c>
      <c r="D857" s="148" t="s">
        <v>89</v>
      </c>
      <c r="E857" s="155" t="s">
        <v>25</v>
      </c>
      <c r="F857" s="155">
        <v>90</v>
      </c>
      <c r="G857" s="155">
        <v>100</v>
      </c>
      <c r="H857" s="158">
        <v>100</v>
      </c>
      <c r="I857" s="155"/>
      <c r="J857" s="162"/>
      <c r="K857" s="159"/>
      <c r="L857" s="155"/>
      <c r="M857" s="163"/>
      <c r="N857" s="163"/>
      <c r="O857" s="158"/>
      <c r="P857" s="178"/>
      <c r="Q857" s="157"/>
      <c r="R857" s="297"/>
      <c r="S857" s="529"/>
    </row>
    <row r="858" spans="1:20" ht="128.25" customHeight="1" x14ac:dyDescent="0.35">
      <c r="A858" s="515"/>
      <c r="B858" s="520"/>
      <c r="C858" s="152" t="s">
        <v>35</v>
      </c>
      <c r="D858" s="148" t="s">
        <v>132</v>
      </c>
      <c r="E858" s="155" t="s">
        <v>25</v>
      </c>
      <c r="F858" s="155">
        <v>100</v>
      </c>
      <c r="G858" s="155">
        <v>100</v>
      </c>
      <c r="H858" s="158">
        <f>(G858/F858)*100</f>
        <v>100</v>
      </c>
      <c r="I858" s="155"/>
      <c r="J858" s="162"/>
      <c r="K858" s="159"/>
      <c r="L858" s="155"/>
      <c r="M858" s="163"/>
      <c r="N858" s="163"/>
      <c r="O858" s="158"/>
      <c r="P858" s="178"/>
      <c r="Q858" s="157"/>
      <c r="R858" s="297"/>
      <c r="S858" s="529"/>
    </row>
    <row r="859" spans="1:20" s="174" customFormat="1" ht="40.5" customHeight="1" x14ac:dyDescent="0.35">
      <c r="A859" s="515"/>
      <c r="B859" s="520"/>
      <c r="C859" s="167"/>
      <c r="D859" s="168" t="s">
        <v>6</v>
      </c>
      <c r="E859" s="167"/>
      <c r="F859" s="169"/>
      <c r="G859" s="169"/>
      <c r="H859" s="170"/>
      <c r="I859" s="170">
        <f>(H854+H855+H856+H857+H858)/5</f>
        <v>100</v>
      </c>
      <c r="J859" s="171"/>
      <c r="K859" s="168" t="s">
        <v>6</v>
      </c>
      <c r="L859" s="169"/>
      <c r="M859" s="172"/>
      <c r="N859" s="172"/>
      <c r="O859" s="170"/>
      <c r="P859" s="170">
        <f>O854</f>
        <v>92.156862745098039</v>
      </c>
      <c r="Q859" s="170">
        <f>(I859+P859)/2</f>
        <v>96.078431372549019</v>
      </c>
      <c r="R859" s="290" t="s">
        <v>424</v>
      </c>
      <c r="S859" s="529"/>
      <c r="T859" s="146"/>
    </row>
    <row r="860" spans="1:20" ht="60" customHeight="1" x14ac:dyDescent="0.35">
      <c r="A860" s="515"/>
      <c r="B860" s="520"/>
      <c r="C860" s="342" t="s">
        <v>13</v>
      </c>
      <c r="D860" s="150" t="s">
        <v>133</v>
      </c>
      <c r="E860" s="155"/>
      <c r="F860" s="155"/>
      <c r="G860" s="155"/>
      <c r="H860" s="153"/>
      <c r="I860" s="153"/>
      <c r="J860" s="342" t="s">
        <v>13</v>
      </c>
      <c r="K860" s="150" t="s">
        <v>133</v>
      </c>
      <c r="L860" s="155"/>
      <c r="M860" s="163"/>
      <c r="N860" s="163"/>
      <c r="O860" s="153"/>
      <c r="P860" s="178"/>
      <c r="Q860" s="157"/>
      <c r="R860" s="296"/>
      <c r="S860" s="529"/>
    </row>
    <row r="861" spans="1:20" ht="70.5" customHeight="1" x14ac:dyDescent="0.35">
      <c r="A861" s="515"/>
      <c r="B861" s="520"/>
      <c r="C861" s="152" t="s">
        <v>14</v>
      </c>
      <c r="D861" s="148" t="s">
        <v>134</v>
      </c>
      <c r="E861" s="155" t="s">
        <v>25</v>
      </c>
      <c r="F861" s="155">
        <v>100</v>
      </c>
      <c r="G861" s="155">
        <v>100</v>
      </c>
      <c r="H861" s="158">
        <f>(G861/F861)*100</f>
        <v>100</v>
      </c>
      <c r="I861" s="155"/>
      <c r="J861" s="162" t="s">
        <v>14</v>
      </c>
      <c r="K861" s="159" t="s">
        <v>90</v>
      </c>
      <c r="L861" s="155" t="s">
        <v>38</v>
      </c>
      <c r="M861" s="155">
        <v>250</v>
      </c>
      <c r="N861" s="155">
        <v>245</v>
      </c>
      <c r="O861" s="158">
        <f>IF(N861/M861*100&gt;110,110,N861/M861*100)</f>
        <v>98</v>
      </c>
      <c r="P861" s="152"/>
      <c r="Q861" s="157"/>
      <c r="R861" s="297"/>
      <c r="S861" s="529"/>
    </row>
    <row r="862" spans="1:20" ht="41.25" customHeight="1" x14ac:dyDescent="0.35">
      <c r="A862" s="515"/>
      <c r="B862" s="520"/>
      <c r="C862" s="152" t="s">
        <v>15</v>
      </c>
      <c r="D862" s="148" t="s">
        <v>135</v>
      </c>
      <c r="E862" s="155" t="s">
        <v>25</v>
      </c>
      <c r="F862" s="155">
        <v>100</v>
      </c>
      <c r="G862" s="155">
        <v>100</v>
      </c>
      <c r="H862" s="158">
        <f>(G862/F862)*100</f>
        <v>100</v>
      </c>
      <c r="I862" s="155"/>
      <c r="J862" s="162"/>
      <c r="K862" s="159"/>
      <c r="L862" s="155"/>
      <c r="M862" s="163"/>
      <c r="N862" s="163"/>
      <c r="O862" s="158"/>
      <c r="P862" s="178"/>
      <c r="Q862" s="157"/>
      <c r="R862" s="297"/>
      <c r="S862" s="529"/>
    </row>
    <row r="863" spans="1:20" ht="62.25" customHeight="1" x14ac:dyDescent="0.35">
      <c r="A863" s="515"/>
      <c r="B863" s="520"/>
      <c r="C863" s="152" t="s">
        <v>39</v>
      </c>
      <c r="D863" s="148" t="s">
        <v>566</v>
      </c>
      <c r="E863" s="155" t="s">
        <v>25</v>
      </c>
      <c r="F863" s="155">
        <v>100</v>
      </c>
      <c r="G863" s="155">
        <v>100</v>
      </c>
      <c r="H863" s="158">
        <f>(G863/F863)*100</f>
        <v>100</v>
      </c>
      <c r="I863" s="155"/>
      <c r="J863" s="162"/>
      <c r="K863" s="159"/>
      <c r="L863" s="155"/>
      <c r="M863" s="163"/>
      <c r="N863" s="163"/>
      <c r="O863" s="158"/>
      <c r="P863" s="178"/>
      <c r="Q863" s="157"/>
      <c r="R863" s="297"/>
      <c r="S863" s="529"/>
    </row>
    <row r="864" spans="1:20" ht="70.5" customHeight="1" x14ac:dyDescent="0.35">
      <c r="A864" s="515"/>
      <c r="B864" s="520"/>
      <c r="C864" s="152" t="s">
        <v>45</v>
      </c>
      <c r="D864" s="148" t="s">
        <v>89</v>
      </c>
      <c r="E864" s="155" t="s">
        <v>25</v>
      </c>
      <c r="F864" s="155">
        <v>90</v>
      </c>
      <c r="G864" s="155">
        <v>90</v>
      </c>
      <c r="H864" s="158">
        <f>(G864/F864)*100</f>
        <v>100</v>
      </c>
      <c r="I864" s="155"/>
      <c r="J864" s="162"/>
      <c r="K864" s="159"/>
      <c r="L864" s="155"/>
      <c r="M864" s="163"/>
      <c r="N864" s="163"/>
      <c r="O864" s="158"/>
      <c r="P864" s="178"/>
      <c r="Q864" s="157"/>
      <c r="R864" s="297"/>
      <c r="S864" s="529"/>
    </row>
    <row r="865" spans="1:20" ht="129" customHeight="1" x14ac:dyDescent="0.35">
      <c r="A865" s="515"/>
      <c r="B865" s="520"/>
      <c r="C865" s="152" t="s">
        <v>66</v>
      </c>
      <c r="D865" s="148" t="s">
        <v>132</v>
      </c>
      <c r="E865" s="155" t="s">
        <v>25</v>
      </c>
      <c r="F865" s="155">
        <v>100</v>
      </c>
      <c r="G865" s="155">
        <v>100</v>
      </c>
      <c r="H865" s="158">
        <f>(G865/F865)*100</f>
        <v>100</v>
      </c>
      <c r="I865" s="155"/>
      <c r="J865" s="162"/>
      <c r="K865" s="159"/>
      <c r="L865" s="155"/>
      <c r="M865" s="163"/>
      <c r="N865" s="163"/>
      <c r="O865" s="158"/>
      <c r="P865" s="178"/>
      <c r="Q865" s="157"/>
      <c r="R865" s="297"/>
      <c r="S865" s="529"/>
    </row>
    <row r="866" spans="1:20" s="174" customFormat="1" ht="40.5" customHeight="1" x14ac:dyDescent="0.35">
      <c r="A866" s="515"/>
      <c r="B866" s="520"/>
      <c r="C866" s="167"/>
      <c r="D866" s="168" t="s">
        <v>6</v>
      </c>
      <c r="E866" s="167"/>
      <c r="F866" s="169"/>
      <c r="G866" s="169"/>
      <c r="H866" s="170"/>
      <c r="I866" s="170">
        <f>(H861+H862+H863+H864+H865)/5</f>
        <v>100</v>
      </c>
      <c r="J866" s="171"/>
      <c r="K866" s="168" t="s">
        <v>6</v>
      </c>
      <c r="L866" s="169"/>
      <c r="M866" s="172"/>
      <c r="N866" s="172"/>
      <c r="O866" s="170"/>
      <c r="P866" s="170">
        <f>O861</f>
        <v>98</v>
      </c>
      <c r="Q866" s="170">
        <f>(I866+P866)/2</f>
        <v>99</v>
      </c>
      <c r="R866" s="290" t="s">
        <v>424</v>
      </c>
      <c r="S866" s="529"/>
      <c r="T866" s="146"/>
    </row>
    <row r="867" spans="1:20" ht="63.75" customHeight="1" x14ac:dyDescent="0.35">
      <c r="A867" s="515"/>
      <c r="B867" s="520"/>
      <c r="C867" s="342" t="s">
        <v>28</v>
      </c>
      <c r="D867" s="150" t="s">
        <v>136</v>
      </c>
      <c r="E867" s="155"/>
      <c r="F867" s="155"/>
      <c r="G867" s="155"/>
      <c r="H867" s="153"/>
      <c r="I867" s="153"/>
      <c r="J867" s="342" t="s">
        <v>28</v>
      </c>
      <c r="K867" s="150" t="str">
        <f>D867</f>
        <v>Реализация основных общеобразовательных программ среднего общего образования</v>
      </c>
      <c r="L867" s="155"/>
      <c r="M867" s="163"/>
      <c r="N867" s="163"/>
      <c r="O867" s="153"/>
      <c r="P867" s="178"/>
      <c r="Q867" s="157"/>
      <c r="R867" s="296"/>
      <c r="S867" s="529"/>
    </row>
    <row r="868" spans="1:20" ht="75" customHeight="1" x14ac:dyDescent="0.35">
      <c r="A868" s="515"/>
      <c r="B868" s="520"/>
      <c r="C868" s="152" t="s">
        <v>29</v>
      </c>
      <c r="D868" s="148" t="s">
        <v>137</v>
      </c>
      <c r="E868" s="155" t="s">
        <v>25</v>
      </c>
      <c r="F868" s="155">
        <v>100</v>
      </c>
      <c r="G868" s="155">
        <v>100</v>
      </c>
      <c r="H868" s="158">
        <f>(G868/F868)*100</f>
        <v>100</v>
      </c>
      <c r="I868" s="155"/>
      <c r="J868" s="162" t="s">
        <v>29</v>
      </c>
      <c r="K868" s="159" t="s">
        <v>90</v>
      </c>
      <c r="L868" s="155" t="s">
        <v>38</v>
      </c>
      <c r="M868" s="155">
        <v>35</v>
      </c>
      <c r="N868" s="155">
        <v>32</v>
      </c>
      <c r="O868" s="158">
        <f>IF(N868/M868*100&gt;110,110,N868/M868*100)</f>
        <v>91.428571428571431</v>
      </c>
      <c r="P868" s="152"/>
      <c r="Q868" s="157"/>
      <c r="R868" s="297"/>
      <c r="S868" s="529"/>
    </row>
    <row r="869" spans="1:20" x14ac:dyDescent="0.35">
      <c r="A869" s="515"/>
      <c r="B869" s="520"/>
      <c r="C869" s="152" t="s">
        <v>30</v>
      </c>
      <c r="D869" s="148" t="s">
        <v>138</v>
      </c>
      <c r="E869" s="155" t="s">
        <v>25</v>
      </c>
      <c r="F869" s="155">
        <v>100</v>
      </c>
      <c r="G869" s="155">
        <v>100</v>
      </c>
      <c r="H869" s="158">
        <f>(G869/F869)*100</f>
        <v>100</v>
      </c>
      <c r="I869" s="155"/>
      <c r="J869" s="162"/>
      <c r="K869" s="159"/>
      <c r="L869" s="155"/>
      <c r="M869" s="163"/>
      <c r="N869" s="163"/>
      <c r="O869" s="158"/>
      <c r="P869" s="178"/>
      <c r="Q869" s="157"/>
      <c r="R869" s="297"/>
      <c r="S869" s="529"/>
    </row>
    <row r="870" spans="1:20" ht="45" customHeight="1" x14ac:dyDescent="0.35">
      <c r="A870" s="515"/>
      <c r="B870" s="520"/>
      <c r="C870" s="152" t="s">
        <v>52</v>
      </c>
      <c r="D870" s="148" t="s">
        <v>566</v>
      </c>
      <c r="E870" s="155" t="s">
        <v>25</v>
      </c>
      <c r="F870" s="155">
        <v>100</v>
      </c>
      <c r="G870" s="155">
        <v>100</v>
      </c>
      <c r="H870" s="158">
        <f>(G870/F870)*100</f>
        <v>100</v>
      </c>
      <c r="I870" s="155"/>
      <c r="J870" s="162"/>
      <c r="K870" s="159"/>
      <c r="L870" s="155"/>
      <c r="M870" s="163"/>
      <c r="N870" s="163"/>
      <c r="O870" s="158"/>
      <c r="P870" s="178"/>
      <c r="Q870" s="157"/>
      <c r="R870" s="297"/>
      <c r="S870" s="529"/>
    </row>
    <row r="871" spans="1:20" ht="69" customHeight="1" x14ac:dyDescent="0.35">
      <c r="A871" s="515"/>
      <c r="B871" s="520"/>
      <c r="C871" s="152" t="s">
        <v>53</v>
      </c>
      <c r="D871" s="148" t="s">
        <v>89</v>
      </c>
      <c r="E871" s="155" t="s">
        <v>25</v>
      </c>
      <c r="F871" s="155">
        <v>90</v>
      </c>
      <c r="G871" s="155">
        <v>90</v>
      </c>
      <c r="H871" s="158">
        <f>(G871/F871)*100</f>
        <v>100</v>
      </c>
      <c r="I871" s="155"/>
      <c r="J871" s="162"/>
      <c r="K871" s="159"/>
      <c r="L871" s="155"/>
      <c r="M871" s="163"/>
      <c r="N871" s="163"/>
      <c r="O871" s="158"/>
      <c r="P871" s="178"/>
      <c r="Q871" s="157"/>
      <c r="R871" s="297"/>
      <c r="S871" s="529"/>
    </row>
    <row r="872" spans="1:20" ht="131.25" customHeight="1" x14ac:dyDescent="0.35">
      <c r="A872" s="515"/>
      <c r="B872" s="520"/>
      <c r="C872" s="152" t="s">
        <v>139</v>
      </c>
      <c r="D872" s="148" t="s">
        <v>132</v>
      </c>
      <c r="E872" s="155" t="s">
        <v>25</v>
      </c>
      <c r="F872" s="155">
        <v>100</v>
      </c>
      <c r="G872" s="155">
        <v>100</v>
      </c>
      <c r="H872" s="158">
        <f>(G872/F872)*100</f>
        <v>100</v>
      </c>
      <c r="I872" s="155"/>
      <c r="J872" s="162"/>
      <c r="K872" s="159"/>
      <c r="L872" s="155"/>
      <c r="M872" s="163"/>
      <c r="N872" s="163"/>
      <c r="O872" s="158"/>
      <c r="P872" s="178"/>
      <c r="Q872" s="157"/>
      <c r="R872" s="297"/>
      <c r="S872" s="529"/>
    </row>
    <row r="873" spans="1:20" s="174" customFormat="1" ht="40.5" customHeight="1" x14ac:dyDescent="0.35">
      <c r="A873" s="515"/>
      <c r="B873" s="520"/>
      <c r="C873" s="167"/>
      <c r="D873" s="168" t="s">
        <v>6</v>
      </c>
      <c r="E873" s="167"/>
      <c r="F873" s="169"/>
      <c r="G873" s="169"/>
      <c r="H873" s="170"/>
      <c r="I873" s="170">
        <f>(H868+H869+H870+H871+H872)/5</f>
        <v>100</v>
      </c>
      <c r="J873" s="171"/>
      <c r="K873" s="168" t="s">
        <v>6</v>
      </c>
      <c r="L873" s="169"/>
      <c r="M873" s="172"/>
      <c r="N873" s="172"/>
      <c r="O873" s="170"/>
      <c r="P873" s="170">
        <f>O868</f>
        <v>91.428571428571431</v>
      </c>
      <c r="Q873" s="170">
        <f>(I873+P873)/2</f>
        <v>95.714285714285722</v>
      </c>
      <c r="R873" s="290" t="s">
        <v>424</v>
      </c>
      <c r="S873" s="529"/>
      <c r="T873" s="146"/>
    </row>
    <row r="874" spans="1:20" x14ac:dyDescent="0.35">
      <c r="A874" s="515"/>
      <c r="B874" s="520"/>
      <c r="C874" s="342" t="s">
        <v>42</v>
      </c>
      <c r="D874" s="150" t="s">
        <v>91</v>
      </c>
      <c r="E874" s="155"/>
      <c r="F874" s="155"/>
      <c r="G874" s="155"/>
      <c r="H874" s="153"/>
      <c r="I874" s="153"/>
      <c r="J874" s="342" t="s">
        <v>42</v>
      </c>
      <c r="K874" s="150" t="s">
        <v>91</v>
      </c>
      <c r="L874" s="155"/>
      <c r="M874" s="163"/>
      <c r="N874" s="163"/>
      <c r="O874" s="153"/>
      <c r="P874" s="178"/>
      <c r="Q874" s="157"/>
      <c r="R874" s="298"/>
      <c r="S874" s="529"/>
    </row>
    <row r="875" spans="1:20" ht="42.75" customHeight="1" x14ac:dyDescent="0.35">
      <c r="A875" s="515"/>
      <c r="B875" s="520"/>
      <c r="C875" s="152" t="s">
        <v>43</v>
      </c>
      <c r="D875" s="148" t="s">
        <v>140</v>
      </c>
      <c r="E875" s="155" t="s">
        <v>25</v>
      </c>
      <c r="F875" s="155">
        <v>100</v>
      </c>
      <c r="G875" s="155">
        <v>100</v>
      </c>
      <c r="H875" s="158">
        <f>(G875/F875)*100</f>
        <v>100</v>
      </c>
      <c r="I875" s="155"/>
      <c r="J875" s="162" t="s">
        <v>43</v>
      </c>
      <c r="K875" s="159" t="s">
        <v>90</v>
      </c>
      <c r="L875" s="155" t="s">
        <v>38</v>
      </c>
      <c r="M875" s="155">
        <v>90</v>
      </c>
      <c r="N875" s="155">
        <v>90</v>
      </c>
      <c r="O875" s="158">
        <f>IF(N875/M875*100&gt;110,110,N875/M875*100)</f>
        <v>100</v>
      </c>
      <c r="P875" s="178"/>
      <c r="Q875" s="157"/>
      <c r="R875" s="297"/>
      <c r="S875" s="529"/>
    </row>
    <row r="876" spans="1:20" ht="84.75" customHeight="1" x14ac:dyDescent="0.35">
      <c r="A876" s="515"/>
      <c r="B876" s="520"/>
      <c r="C876" s="152" t="s">
        <v>141</v>
      </c>
      <c r="D876" s="148" t="s">
        <v>142</v>
      </c>
      <c r="E876" s="155" t="s">
        <v>25</v>
      </c>
      <c r="F876" s="155">
        <v>90</v>
      </c>
      <c r="G876" s="155">
        <v>90</v>
      </c>
      <c r="H876" s="158">
        <f>(G876/F876)*100</f>
        <v>100</v>
      </c>
      <c r="I876" s="155"/>
      <c r="J876" s="162"/>
      <c r="K876" s="159"/>
      <c r="L876" s="155"/>
      <c r="M876" s="163"/>
      <c r="N876" s="163"/>
      <c r="O876" s="158"/>
      <c r="P876" s="178"/>
      <c r="Q876" s="157"/>
      <c r="R876" s="297"/>
      <c r="S876" s="529"/>
    </row>
    <row r="877" spans="1:20" s="174" customFormat="1" ht="40.5" customHeight="1" x14ac:dyDescent="0.35">
      <c r="A877" s="515"/>
      <c r="B877" s="520"/>
      <c r="C877" s="167"/>
      <c r="D877" s="168" t="s">
        <v>6</v>
      </c>
      <c r="E877" s="167"/>
      <c r="F877" s="169"/>
      <c r="G877" s="169"/>
      <c r="H877" s="170"/>
      <c r="I877" s="170">
        <f>(H875+H876)/2</f>
        <v>100</v>
      </c>
      <c r="J877" s="171"/>
      <c r="K877" s="168" t="s">
        <v>6</v>
      </c>
      <c r="L877" s="169"/>
      <c r="M877" s="172"/>
      <c r="N877" s="172"/>
      <c r="O877" s="170"/>
      <c r="P877" s="170">
        <f>O875</f>
        <v>100</v>
      </c>
      <c r="Q877" s="170">
        <f>(I877+P877)/2</f>
        <v>100</v>
      </c>
      <c r="R877" s="290" t="s">
        <v>31</v>
      </c>
      <c r="S877" s="529"/>
      <c r="T877" s="146"/>
    </row>
    <row r="878" spans="1:20" ht="46.5" customHeight="1" x14ac:dyDescent="0.35">
      <c r="A878" s="515"/>
      <c r="B878" s="520"/>
      <c r="C878" s="342" t="s">
        <v>168</v>
      </c>
      <c r="D878" s="150" t="s">
        <v>217</v>
      </c>
      <c r="E878" s="155"/>
      <c r="F878" s="155"/>
      <c r="G878" s="155"/>
      <c r="H878" s="153"/>
      <c r="I878" s="153"/>
      <c r="J878" s="342" t="s">
        <v>168</v>
      </c>
      <c r="K878" s="150" t="str">
        <f>D878</f>
        <v>Реализация дополнительных общеразвивающих программ</v>
      </c>
      <c r="L878" s="155"/>
      <c r="M878" s="163"/>
      <c r="N878" s="163"/>
      <c r="O878" s="153"/>
      <c r="P878" s="178"/>
      <c r="Q878" s="157"/>
      <c r="R878" s="298"/>
      <c r="S878" s="529"/>
    </row>
    <row r="879" spans="1:20" ht="86.25" customHeight="1" x14ac:dyDescent="0.35">
      <c r="A879" s="515"/>
      <c r="B879" s="520"/>
      <c r="C879" s="152" t="s">
        <v>169</v>
      </c>
      <c r="D879" s="148" t="s">
        <v>142</v>
      </c>
      <c r="E879" s="155" t="s">
        <v>25</v>
      </c>
      <c r="F879" s="155">
        <v>90</v>
      </c>
      <c r="G879" s="155">
        <v>90</v>
      </c>
      <c r="H879" s="158">
        <v>100</v>
      </c>
      <c r="I879" s="155"/>
      <c r="J879" s="162" t="s">
        <v>169</v>
      </c>
      <c r="K879" s="159" t="s">
        <v>567</v>
      </c>
      <c r="L879" s="155" t="s">
        <v>373</v>
      </c>
      <c r="M879" s="155">
        <v>36720</v>
      </c>
      <c r="N879" s="155">
        <v>38036</v>
      </c>
      <c r="O879" s="158">
        <f>IF(N879/M879*100&gt;110,110,N879/M879*100)</f>
        <v>103.58387799564271</v>
      </c>
      <c r="P879" s="178"/>
      <c r="Q879" s="157"/>
      <c r="R879" s="297"/>
      <c r="S879" s="529"/>
    </row>
    <row r="880" spans="1:20" s="174" customFormat="1" ht="60.75" customHeight="1" x14ac:dyDescent="0.35">
      <c r="A880" s="517"/>
      <c r="B880" s="521"/>
      <c r="C880" s="167"/>
      <c r="D880" s="168" t="s">
        <v>6</v>
      </c>
      <c r="E880" s="167"/>
      <c r="F880" s="169"/>
      <c r="G880" s="169"/>
      <c r="H880" s="170"/>
      <c r="I880" s="170">
        <f>H879</f>
        <v>100</v>
      </c>
      <c r="J880" s="171"/>
      <c r="K880" s="168" t="s">
        <v>6</v>
      </c>
      <c r="L880" s="169"/>
      <c r="M880" s="172"/>
      <c r="N880" s="172"/>
      <c r="O880" s="170"/>
      <c r="P880" s="170">
        <f>O879</f>
        <v>103.58387799564271</v>
      </c>
      <c r="Q880" s="170">
        <f>(I880+P880)/2</f>
        <v>101.79193899782135</v>
      </c>
      <c r="R880" s="290" t="s">
        <v>31</v>
      </c>
      <c r="S880" s="529"/>
      <c r="T880" s="146"/>
    </row>
    <row r="881" spans="1:20" ht="66" customHeight="1" x14ac:dyDescent="0.35">
      <c r="A881" s="513">
        <v>55</v>
      </c>
      <c r="B881" s="519" t="s">
        <v>159</v>
      </c>
      <c r="C881" s="342" t="s">
        <v>12</v>
      </c>
      <c r="D881" s="150" t="s">
        <v>129</v>
      </c>
      <c r="E881" s="154"/>
      <c r="F881" s="154"/>
      <c r="G881" s="154"/>
      <c r="H881" s="153"/>
      <c r="I881" s="153"/>
      <c r="J881" s="154" t="s">
        <v>12</v>
      </c>
      <c r="K881" s="150" t="s">
        <v>129</v>
      </c>
      <c r="L881" s="155"/>
      <c r="M881" s="155"/>
      <c r="N881" s="155"/>
      <c r="O881" s="153"/>
      <c r="P881" s="178"/>
      <c r="Q881" s="153"/>
      <c r="R881" s="296"/>
      <c r="S881" s="529" t="s">
        <v>424</v>
      </c>
    </row>
    <row r="882" spans="1:20" ht="66" customHeight="1" x14ac:dyDescent="0.35">
      <c r="A882" s="515"/>
      <c r="B882" s="520"/>
      <c r="C882" s="152" t="s">
        <v>7</v>
      </c>
      <c r="D882" s="148" t="s">
        <v>130</v>
      </c>
      <c r="E882" s="155" t="s">
        <v>25</v>
      </c>
      <c r="F882" s="155">
        <v>100</v>
      </c>
      <c r="G882" s="155">
        <v>100</v>
      </c>
      <c r="H882" s="158">
        <f>(G882/F882)*100</f>
        <v>100</v>
      </c>
      <c r="I882" s="155"/>
      <c r="J882" s="155" t="s">
        <v>7</v>
      </c>
      <c r="K882" s="159" t="s">
        <v>90</v>
      </c>
      <c r="L882" s="155" t="s">
        <v>38</v>
      </c>
      <c r="M882" s="155">
        <v>371</v>
      </c>
      <c r="N882" s="155">
        <v>366</v>
      </c>
      <c r="O882" s="158">
        <f>IF(N882/M882*100&gt;110,110,N882/M882*100)</f>
        <v>98.652291105121293</v>
      </c>
      <c r="P882" s="178"/>
      <c r="Q882" s="157"/>
      <c r="R882" s="297"/>
      <c r="S882" s="529"/>
    </row>
    <row r="883" spans="1:20" x14ac:dyDescent="0.35">
      <c r="A883" s="515"/>
      <c r="B883" s="520"/>
      <c r="C883" s="152" t="s">
        <v>8</v>
      </c>
      <c r="D883" s="148" t="s">
        <v>131</v>
      </c>
      <c r="E883" s="155" t="s">
        <v>25</v>
      </c>
      <c r="F883" s="155">
        <v>100</v>
      </c>
      <c r="G883" s="155">
        <v>100</v>
      </c>
      <c r="H883" s="158">
        <f>(G883/F883)*100</f>
        <v>100</v>
      </c>
      <c r="I883" s="155"/>
      <c r="J883" s="155"/>
      <c r="K883" s="179"/>
      <c r="L883" s="155"/>
      <c r="M883" s="161"/>
      <c r="N883" s="161"/>
      <c r="O883" s="158"/>
      <c r="P883" s="178"/>
      <c r="Q883" s="157"/>
      <c r="R883" s="297"/>
      <c r="S883" s="529"/>
    </row>
    <row r="884" spans="1:20" ht="45.75" customHeight="1" x14ac:dyDescent="0.35">
      <c r="A884" s="515"/>
      <c r="B884" s="520"/>
      <c r="C884" s="152" t="s">
        <v>9</v>
      </c>
      <c r="D884" s="148" t="s">
        <v>566</v>
      </c>
      <c r="E884" s="155" t="s">
        <v>25</v>
      </c>
      <c r="F884" s="155">
        <v>100</v>
      </c>
      <c r="G884" s="155">
        <v>100</v>
      </c>
      <c r="H884" s="158">
        <f>(G884/F884)*100</f>
        <v>100</v>
      </c>
      <c r="I884" s="155"/>
      <c r="J884" s="162"/>
      <c r="K884" s="159"/>
      <c r="L884" s="155"/>
      <c r="M884" s="163"/>
      <c r="N884" s="163"/>
      <c r="O884" s="158"/>
      <c r="P884" s="178"/>
      <c r="Q884" s="157"/>
      <c r="R884" s="297"/>
      <c r="S884" s="529"/>
    </row>
    <row r="885" spans="1:20" ht="69.75" customHeight="1" x14ac:dyDescent="0.35">
      <c r="A885" s="515"/>
      <c r="B885" s="520"/>
      <c r="C885" s="152" t="s">
        <v>10</v>
      </c>
      <c r="D885" s="148" t="s">
        <v>89</v>
      </c>
      <c r="E885" s="155" t="s">
        <v>25</v>
      </c>
      <c r="F885" s="155">
        <v>90</v>
      </c>
      <c r="G885" s="155">
        <v>90</v>
      </c>
      <c r="H885" s="158">
        <f>(G885/F885)*100</f>
        <v>100</v>
      </c>
      <c r="I885" s="155"/>
      <c r="J885" s="162"/>
      <c r="K885" s="159"/>
      <c r="L885" s="155"/>
      <c r="M885" s="163"/>
      <c r="N885" s="163"/>
      <c r="O885" s="158"/>
      <c r="P885" s="178"/>
      <c r="Q885" s="157"/>
      <c r="R885" s="297"/>
      <c r="S885" s="529"/>
    </row>
    <row r="886" spans="1:20" ht="113.25" customHeight="1" x14ac:dyDescent="0.35">
      <c r="A886" s="515"/>
      <c r="B886" s="520"/>
      <c r="C886" s="152" t="s">
        <v>35</v>
      </c>
      <c r="D886" s="148" t="s">
        <v>132</v>
      </c>
      <c r="E886" s="155" t="s">
        <v>25</v>
      </c>
      <c r="F886" s="155">
        <v>100</v>
      </c>
      <c r="G886" s="155">
        <v>100</v>
      </c>
      <c r="H886" s="158">
        <f>(G886/F886)*100</f>
        <v>100</v>
      </c>
      <c r="I886" s="155"/>
      <c r="J886" s="162"/>
      <c r="K886" s="159"/>
      <c r="L886" s="155"/>
      <c r="M886" s="163"/>
      <c r="N886" s="163"/>
      <c r="O886" s="158"/>
      <c r="P886" s="178"/>
      <c r="Q886" s="157"/>
      <c r="R886" s="297"/>
      <c r="S886" s="529"/>
    </row>
    <row r="887" spans="1:20" s="174" customFormat="1" ht="40.5" customHeight="1" x14ac:dyDescent="0.35">
      <c r="A887" s="515"/>
      <c r="B887" s="520"/>
      <c r="C887" s="167"/>
      <c r="D887" s="168" t="s">
        <v>6</v>
      </c>
      <c r="E887" s="167"/>
      <c r="F887" s="169"/>
      <c r="G887" s="169"/>
      <c r="H887" s="170"/>
      <c r="I887" s="170">
        <f>(H882+H883+H884+H885+H886)/5</f>
        <v>100</v>
      </c>
      <c r="J887" s="171"/>
      <c r="K887" s="168" t="s">
        <v>6</v>
      </c>
      <c r="L887" s="169"/>
      <c r="M887" s="172"/>
      <c r="N887" s="172"/>
      <c r="O887" s="170"/>
      <c r="P887" s="170">
        <f>O882</f>
        <v>98.652291105121293</v>
      </c>
      <c r="Q887" s="170">
        <f>(I887+P887)/2</f>
        <v>99.326145552560646</v>
      </c>
      <c r="R887" s="290" t="s">
        <v>424</v>
      </c>
      <c r="S887" s="529"/>
      <c r="T887" s="146"/>
    </row>
    <row r="888" spans="1:20" ht="62.25" customHeight="1" x14ac:dyDescent="0.35">
      <c r="A888" s="515"/>
      <c r="B888" s="520"/>
      <c r="C888" s="342" t="s">
        <v>13</v>
      </c>
      <c r="D888" s="150" t="s">
        <v>133</v>
      </c>
      <c r="E888" s="155"/>
      <c r="F888" s="155"/>
      <c r="G888" s="155"/>
      <c r="H888" s="153"/>
      <c r="I888" s="153"/>
      <c r="J888" s="342" t="s">
        <v>13</v>
      </c>
      <c r="K888" s="150" t="s">
        <v>133</v>
      </c>
      <c r="L888" s="155"/>
      <c r="M888" s="163"/>
      <c r="N888" s="163"/>
      <c r="O888" s="153"/>
      <c r="P888" s="178"/>
      <c r="Q888" s="157"/>
      <c r="R888" s="296"/>
      <c r="S888" s="529"/>
    </row>
    <row r="889" spans="1:20" ht="69" customHeight="1" x14ac:dyDescent="0.35">
      <c r="A889" s="515"/>
      <c r="B889" s="520"/>
      <c r="C889" s="152" t="s">
        <v>14</v>
      </c>
      <c r="D889" s="148" t="s">
        <v>134</v>
      </c>
      <c r="E889" s="155" t="s">
        <v>25</v>
      </c>
      <c r="F889" s="155">
        <v>100</v>
      </c>
      <c r="G889" s="155">
        <v>100</v>
      </c>
      <c r="H889" s="158">
        <f>(G889/F889)*100</f>
        <v>100</v>
      </c>
      <c r="I889" s="155"/>
      <c r="J889" s="162" t="s">
        <v>14</v>
      </c>
      <c r="K889" s="159" t="s">
        <v>90</v>
      </c>
      <c r="L889" s="155" t="s">
        <v>38</v>
      </c>
      <c r="M889" s="155">
        <v>372</v>
      </c>
      <c r="N889" s="155">
        <v>380</v>
      </c>
      <c r="O889" s="158">
        <f>IF(N889/M889*100&gt;110,110,N889/M889*100)</f>
        <v>102.15053763440861</v>
      </c>
      <c r="P889" s="152"/>
      <c r="Q889" s="157"/>
      <c r="R889" s="297"/>
      <c r="S889" s="529"/>
    </row>
    <row r="890" spans="1:20" x14ac:dyDescent="0.35">
      <c r="A890" s="515"/>
      <c r="B890" s="520"/>
      <c r="C890" s="152" t="s">
        <v>15</v>
      </c>
      <c r="D890" s="148" t="s">
        <v>135</v>
      </c>
      <c r="E890" s="155" t="s">
        <v>25</v>
      </c>
      <c r="F890" s="155">
        <v>100</v>
      </c>
      <c r="G890" s="155">
        <v>100</v>
      </c>
      <c r="H890" s="158">
        <f>(G890/F890)*100</f>
        <v>100</v>
      </c>
      <c r="I890" s="155"/>
      <c r="J890" s="162"/>
      <c r="K890" s="159"/>
      <c r="L890" s="155"/>
      <c r="M890" s="163"/>
      <c r="N890" s="163"/>
      <c r="O890" s="158"/>
      <c r="P890" s="178"/>
      <c r="Q890" s="157"/>
      <c r="R890" s="297"/>
      <c r="S890" s="529"/>
    </row>
    <row r="891" spans="1:20" ht="54.75" customHeight="1" x14ac:dyDescent="0.35">
      <c r="A891" s="515"/>
      <c r="B891" s="520"/>
      <c r="C891" s="152" t="s">
        <v>39</v>
      </c>
      <c r="D891" s="148" t="s">
        <v>566</v>
      </c>
      <c r="E891" s="155" t="s">
        <v>25</v>
      </c>
      <c r="F891" s="155">
        <v>100</v>
      </c>
      <c r="G891" s="155">
        <v>100</v>
      </c>
      <c r="H891" s="158">
        <f>(G891/F891)*100</f>
        <v>100</v>
      </c>
      <c r="I891" s="155"/>
      <c r="J891" s="162"/>
      <c r="K891" s="159"/>
      <c r="L891" s="155"/>
      <c r="M891" s="163"/>
      <c r="N891" s="163"/>
      <c r="O891" s="158"/>
      <c r="P891" s="178"/>
      <c r="Q891" s="157"/>
      <c r="R891" s="297"/>
      <c r="S891" s="529"/>
    </row>
    <row r="892" spans="1:20" ht="73.5" customHeight="1" x14ac:dyDescent="0.35">
      <c r="A892" s="515"/>
      <c r="B892" s="520"/>
      <c r="C892" s="152" t="s">
        <v>45</v>
      </c>
      <c r="D892" s="148" t="s">
        <v>89</v>
      </c>
      <c r="E892" s="155" t="s">
        <v>25</v>
      </c>
      <c r="F892" s="155">
        <v>90</v>
      </c>
      <c r="G892" s="155">
        <v>100</v>
      </c>
      <c r="H892" s="158">
        <v>100</v>
      </c>
      <c r="I892" s="155"/>
      <c r="J892" s="162"/>
      <c r="K892" s="159"/>
      <c r="L892" s="155"/>
      <c r="M892" s="163"/>
      <c r="N892" s="163"/>
      <c r="O892" s="158"/>
      <c r="P892" s="178"/>
      <c r="Q892" s="157"/>
      <c r="R892" s="297"/>
      <c r="S892" s="529"/>
    </row>
    <row r="893" spans="1:20" ht="127.5" customHeight="1" x14ac:dyDescent="0.35">
      <c r="A893" s="515"/>
      <c r="B893" s="520"/>
      <c r="C893" s="152" t="s">
        <v>66</v>
      </c>
      <c r="D893" s="148" t="s">
        <v>132</v>
      </c>
      <c r="E893" s="155" t="s">
        <v>25</v>
      </c>
      <c r="F893" s="155">
        <v>100</v>
      </c>
      <c r="G893" s="155">
        <v>100</v>
      </c>
      <c r="H893" s="158">
        <f>(G893/F893)*100</f>
        <v>100</v>
      </c>
      <c r="I893" s="155"/>
      <c r="J893" s="162"/>
      <c r="K893" s="159"/>
      <c r="L893" s="155"/>
      <c r="M893" s="163"/>
      <c r="N893" s="163"/>
      <c r="O893" s="158"/>
      <c r="P893" s="178"/>
      <c r="Q893" s="157"/>
      <c r="R893" s="297"/>
      <c r="S893" s="529"/>
    </row>
    <row r="894" spans="1:20" s="174" customFormat="1" ht="40.5" customHeight="1" x14ac:dyDescent="0.35">
      <c r="A894" s="515"/>
      <c r="B894" s="520"/>
      <c r="C894" s="167"/>
      <c r="D894" s="168" t="s">
        <v>6</v>
      </c>
      <c r="E894" s="167"/>
      <c r="F894" s="169"/>
      <c r="G894" s="169"/>
      <c r="H894" s="170"/>
      <c r="I894" s="170">
        <f>(H889+H890+H891+H892+H893)/5</f>
        <v>100</v>
      </c>
      <c r="J894" s="171"/>
      <c r="K894" s="168" t="s">
        <v>6</v>
      </c>
      <c r="L894" s="169"/>
      <c r="M894" s="172"/>
      <c r="N894" s="172"/>
      <c r="O894" s="170"/>
      <c r="P894" s="170">
        <f>O889</f>
        <v>102.15053763440861</v>
      </c>
      <c r="Q894" s="170">
        <f>(I894+P894)/2</f>
        <v>101.0752688172043</v>
      </c>
      <c r="R894" s="290" t="s">
        <v>31</v>
      </c>
      <c r="S894" s="529"/>
      <c r="T894" s="146"/>
    </row>
    <row r="895" spans="1:20" ht="63.75" customHeight="1" x14ac:dyDescent="0.35">
      <c r="A895" s="515"/>
      <c r="B895" s="520"/>
      <c r="C895" s="342" t="s">
        <v>28</v>
      </c>
      <c r="D895" s="150" t="s">
        <v>136</v>
      </c>
      <c r="E895" s="155"/>
      <c r="F895" s="155"/>
      <c r="G895" s="155"/>
      <c r="H895" s="153"/>
      <c r="I895" s="153"/>
      <c r="J895" s="342" t="s">
        <v>28</v>
      </c>
      <c r="K895" s="150" t="str">
        <f>D895</f>
        <v>Реализация основных общеобразовательных программ среднего общего образования</v>
      </c>
      <c r="L895" s="155"/>
      <c r="M895" s="163"/>
      <c r="N895" s="163"/>
      <c r="O895" s="153"/>
      <c r="P895" s="178"/>
      <c r="Q895" s="153"/>
      <c r="R895" s="298"/>
      <c r="S895" s="529"/>
    </row>
    <row r="896" spans="1:20" ht="75.75" customHeight="1" x14ac:dyDescent="0.35">
      <c r="A896" s="515"/>
      <c r="B896" s="520"/>
      <c r="C896" s="152" t="s">
        <v>29</v>
      </c>
      <c r="D896" s="148" t="s">
        <v>137</v>
      </c>
      <c r="E896" s="155" t="s">
        <v>25</v>
      </c>
      <c r="F896" s="155">
        <v>100</v>
      </c>
      <c r="G896" s="155">
        <v>100</v>
      </c>
      <c r="H896" s="158">
        <f>(G896/F896)*100</f>
        <v>100</v>
      </c>
      <c r="I896" s="155"/>
      <c r="J896" s="162" t="s">
        <v>29</v>
      </c>
      <c r="K896" s="159" t="s">
        <v>90</v>
      </c>
      <c r="L896" s="155" t="s">
        <v>38</v>
      </c>
      <c r="M896" s="155">
        <v>56</v>
      </c>
      <c r="N896" s="155">
        <v>55</v>
      </c>
      <c r="O896" s="158">
        <f>IF(N896/M896*100&gt;110,110,N896/M896*100)</f>
        <v>98.214285714285708</v>
      </c>
      <c r="P896" s="155"/>
      <c r="Q896" s="153"/>
      <c r="R896" s="297"/>
      <c r="S896" s="529"/>
    </row>
    <row r="897" spans="1:20" x14ac:dyDescent="0.35">
      <c r="A897" s="515"/>
      <c r="B897" s="520"/>
      <c r="C897" s="152" t="s">
        <v>30</v>
      </c>
      <c r="D897" s="148" t="s">
        <v>138</v>
      </c>
      <c r="E897" s="155" t="s">
        <v>25</v>
      </c>
      <c r="F897" s="155">
        <v>100</v>
      </c>
      <c r="G897" s="155">
        <v>100</v>
      </c>
      <c r="H897" s="158">
        <f>(G897/F897)*100</f>
        <v>100</v>
      </c>
      <c r="I897" s="155"/>
      <c r="J897" s="162"/>
      <c r="K897" s="159"/>
      <c r="L897" s="155"/>
      <c r="M897" s="163"/>
      <c r="N897" s="163"/>
      <c r="O897" s="158"/>
      <c r="P897" s="178"/>
      <c r="Q897" s="157"/>
      <c r="R897" s="297"/>
      <c r="S897" s="529"/>
    </row>
    <row r="898" spans="1:20" ht="56.25" customHeight="1" x14ac:dyDescent="0.35">
      <c r="A898" s="515"/>
      <c r="B898" s="520"/>
      <c r="C898" s="152" t="s">
        <v>52</v>
      </c>
      <c r="D898" s="148" t="s">
        <v>566</v>
      </c>
      <c r="E898" s="155" t="s">
        <v>25</v>
      </c>
      <c r="F898" s="155">
        <v>100</v>
      </c>
      <c r="G898" s="155">
        <v>100</v>
      </c>
      <c r="H898" s="158">
        <f>(G898/F898)*100</f>
        <v>100</v>
      </c>
      <c r="I898" s="155"/>
      <c r="J898" s="162"/>
      <c r="K898" s="159"/>
      <c r="L898" s="155"/>
      <c r="M898" s="163"/>
      <c r="N898" s="163"/>
      <c r="O898" s="158"/>
      <c r="P898" s="178"/>
      <c r="Q898" s="157"/>
      <c r="R898" s="297"/>
      <c r="S898" s="529"/>
    </row>
    <row r="899" spans="1:20" ht="75" customHeight="1" x14ac:dyDescent="0.35">
      <c r="A899" s="515"/>
      <c r="B899" s="520"/>
      <c r="C899" s="152" t="s">
        <v>53</v>
      </c>
      <c r="D899" s="148" t="s">
        <v>89</v>
      </c>
      <c r="E899" s="155" t="s">
        <v>25</v>
      </c>
      <c r="F899" s="155">
        <v>90</v>
      </c>
      <c r="G899" s="155">
        <v>100</v>
      </c>
      <c r="H899" s="158">
        <v>100</v>
      </c>
      <c r="I899" s="155"/>
      <c r="J899" s="162"/>
      <c r="K899" s="159"/>
      <c r="L899" s="155"/>
      <c r="M899" s="163"/>
      <c r="N899" s="163"/>
      <c r="O899" s="158"/>
      <c r="P899" s="178"/>
      <c r="Q899" s="157"/>
      <c r="R899" s="297"/>
      <c r="S899" s="529"/>
    </row>
    <row r="900" spans="1:20" ht="128.25" customHeight="1" x14ac:dyDescent="0.35">
      <c r="A900" s="515"/>
      <c r="B900" s="520"/>
      <c r="C900" s="152" t="s">
        <v>139</v>
      </c>
      <c r="D900" s="148" t="s">
        <v>132</v>
      </c>
      <c r="E900" s="155" t="s">
        <v>25</v>
      </c>
      <c r="F900" s="155">
        <v>100</v>
      </c>
      <c r="G900" s="155">
        <v>100</v>
      </c>
      <c r="H900" s="158">
        <f>(G900/F900)*100</f>
        <v>100</v>
      </c>
      <c r="I900" s="155"/>
      <c r="J900" s="162"/>
      <c r="K900" s="159"/>
      <c r="L900" s="155"/>
      <c r="M900" s="163"/>
      <c r="N900" s="163"/>
      <c r="O900" s="158"/>
      <c r="P900" s="178"/>
      <c r="Q900" s="157"/>
      <c r="R900" s="297"/>
      <c r="S900" s="529"/>
    </row>
    <row r="901" spans="1:20" s="174" customFormat="1" ht="40.5" customHeight="1" x14ac:dyDescent="0.35">
      <c r="A901" s="515"/>
      <c r="B901" s="520"/>
      <c r="C901" s="167"/>
      <c r="D901" s="168" t="s">
        <v>6</v>
      </c>
      <c r="E901" s="167"/>
      <c r="F901" s="169"/>
      <c r="G901" s="169"/>
      <c r="H901" s="170"/>
      <c r="I901" s="170">
        <f>(H896+H897+H898+H899+H900)/5</f>
        <v>100</v>
      </c>
      <c r="J901" s="171"/>
      <c r="K901" s="168" t="s">
        <v>6</v>
      </c>
      <c r="L901" s="169"/>
      <c r="M901" s="172"/>
      <c r="N901" s="172"/>
      <c r="O901" s="170"/>
      <c r="P901" s="170">
        <f>O896</f>
        <v>98.214285714285708</v>
      </c>
      <c r="Q901" s="170">
        <f>(I901+P901)/2</f>
        <v>99.107142857142861</v>
      </c>
      <c r="R901" s="290" t="s">
        <v>424</v>
      </c>
      <c r="S901" s="529"/>
      <c r="T901" s="146"/>
    </row>
    <row r="902" spans="1:20" ht="52.5" customHeight="1" x14ac:dyDescent="0.35">
      <c r="A902" s="515"/>
      <c r="B902" s="520"/>
      <c r="C902" s="342" t="s">
        <v>42</v>
      </c>
      <c r="D902" s="150" t="s">
        <v>217</v>
      </c>
      <c r="E902" s="155"/>
      <c r="F902" s="155"/>
      <c r="G902" s="155"/>
      <c r="H902" s="153"/>
      <c r="I902" s="153"/>
      <c r="J902" s="342" t="str">
        <f>C902</f>
        <v>IV</v>
      </c>
      <c r="K902" s="150" t="str">
        <f>D902</f>
        <v>Реализация дополнительных общеразвивающих программ</v>
      </c>
      <c r="L902" s="155"/>
      <c r="M902" s="163"/>
      <c r="N902" s="163"/>
      <c r="O902" s="178"/>
      <c r="P902" s="178"/>
      <c r="Q902" s="153"/>
      <c r="R902" s="298"/>
      <c r="S902" s="529"/>
    </row>
    <row r="903" spans="1:20" ht="89.25" customHeight="1" x14ac:dyDescent="0.35">
      <c r="A903" s="515"/>
      <c r="B903" s="520"/>
      <c r="C903" s="152" t="s">
        <v>43</v>
      </c>
      <c r="D903" s="148" t="s">
        <v>142</v>
      </c>
      <c r="E903" s="155" t="s">
        <v>25</v>
      </c>
      <c r="F903" s="155">
        <v>90</v>
      </c>
      <c r="G903" s="155">
        <v>90</v>
      </c>
      <c r="H903" s="158">
        <f>(G903/F903)*100</f>
        <v>100</v>
      </c>
      <c r="I903" s="155"/>
      <c r="J903" s="162" t="str">
        <f>C903</f>
        <v>4.1.</v>
      </c>
      <c r="K903" s="159" t="s">
        <v>567</v>
      </c>
      <c r="L903" s="155" t="s">
        <v>373</v>
      </c>
      <c r="M903" s="155">
        <v>53856</v>
      </c>
      <c r="N903" s="155">
        <v>49605</v>
      </c>
      <c r="O903" s="158">
        <f>IF(N903/M903*100&gt;110,110,N903/M903*100)</f>
        <v>92.106729055258469</v>
      </c>
      <c r="P903" s="178"/>
      <c r="Q903" s="153"/>
      <c r="R903" s="297"/>
      <c r="S903" s="529"/>
    </row>
    <row r="904" spans="1:20" s="174" customFormat="1" ht="41.25" customHeight="1" x14ac:dyDescent="0.35">
      <c r="A904" s="517"/>
      <c r="B904" s="521"/>
      <c r="C904" s="167"/>
      <c r="D904" s="168" t="s">
        <v>6</v>
      </c>
      <c r="E904" s="167"/>
      <c r="F904" s="169"/>
      <c r="G904" s="169"/>
      <c r="H904" s="170"/>
      <c r="I904" s="170">
        <f>H903</f>
        <v>100</v>
      </c>
      <c r="J904" s="171"/>
      <c r="K904" s="168" t="s">
        <v>6</v>
      </c>
      <c r="L904" s="169"/>
      <c r="M904" s="172"/>
      <c r="N904" s="172"/>
      <c r="O904" s="170"/>
      <c r="P904" s="170">
        <f>O903</f>
        <v>92.106729055258469</v>
      </c>
      <c r="Q904" s="170">
        <f>(I904+P904)/2</f>
        <v>96.053364527629242</v>
      </c>
      <c r="R904" s="290" t="s">
        <v>424</v>
      </c>
      <c r="S904" s="529"/>
      <c r="T904" s="146"/>
    </row>
    <row r="905" spans="1:20" ht="57.75" customHeight="1" x14ac:dyDescent="0.35">
      <c r="A905" s="513">
        <v>56</v>
      </c>
      <c r="B905" s="519" t="s">
        <v>160</v>
      </c>
      <c r="C905" s="342" t="s">
        <v>12</v>
      </c>
      <c r="D905" s="150" t="s">
        <v>129</v>
      </c>
      <c r="E905" s="154"/>
      <c r="F905" s="154"/>
      <c r="G905" s="154"/>
      <c r="H905" s="153"/>
      <c r="I905" s="153"/>
      <c r="J905" s="154" t="s">
        <v>12</v>
      </c>
      <c r="K905" s="150" t="s">
        <v>129</v>
      </c>
      <c r="L905" s="155"/>
      <c r="M905" s="155"/>
      <c r="N905" s="155"/>
      <c r="O905" s="153"/>
      <c r="P905" s="178"/>
      <c r="Q905" s="157"/>
      <c r="R905" s="296"/>
      <c r="S905" s="529" t="s">
        <v>424</v>
      </c>
    </row>
    <row r="906" spans="1:20" ht="82.5" customHeight="1" x14ac:dyDescent="0.35">
      <c r="A906" s="515"/>
      <c r="B906" s="520"/>
      <c r="C906" s="152" t="s">
        <v>7</v>
      </c>
      <c r="D906" s="148" t="s">
        <v>130</v>
      </c>
      <c r="E906" s="155" t="s">
        <v>25</v>
      </c>
      <c r="F906" s="155">
        <v>100</v>
      </c>
      <c r="G906" s="155">
        <v>100</v>
      </c>
      <c r="H906" s="158">
        <f>(G906/F906)*100</f>
        <v>100</v>
      </c>
      <c r="I906" s="155"/>
      <c r="J906" s="155" t="s">
        <v>7</v>
      </c>
      <c r="K906" s="159" t="s">
        <v>90</v>
      </c>
      <c r="L906" s="155" t="s">
        <v>38</v>
      </c>
      <c r="M906" s="155">
        <v>350</v>
      </c>
      <c r="N906" s="155">
        <v>337</v>
      </c>
      <c r="O906" s="158">
        <f>IF(N906/M906*100&gt;110,110,N906/M906*100)</f>
        <v>96.285714285714292</v>
      </c>
      <c r="P906" s="178"/>
      <c r="Q906" s="157"/>
      <c r="R906" s="297"/>
      <c r="S906" s="529"/>
    </row>
    <row r="907" spans="1:20" x14ac:dyDescent="0.35">
      <c r="A907" s="515"/>
      <c r="B907" s="520"/>
      <c r="C907" s="152" t="s">
        <v>8</v>
      </c>
      <c r="D907" s="148" t="s">
        <v>131</v>
      </c>
      <c r="E907" s="155" t="s">
        <v>25</v>
      </c>
      <c r="F907" s="155">
        <v>100</v>
      </c>
      <c r="G907" s="155">
        <v>100</v>
      </c>
      <c r="H907" s="158">
        <f>(G907/F907)*100</f>
        <v>100</v>
      </c>
      <c r="I907" s="155"/>
      <c r="J907" s="155"/>
      <c r="K907" s="179"/>
      <c r="L907" s="155"/>
      <c r="M907" s="161"/>
      <c r="N907" s="161"/>
      <c r="O907" s="158"/>
      <c r="P907" s="178"/>
      <c r="Q907" s="157"/>
      <c r="R907" s="297"/>
      <c r="S907" s="529"/>
    </row>
    <row r="908" spans="1:20" ht="43.5" customHeight="1" x14ac:dyDescent="0.35">
      <c r="A908" s="515"/>
      <c r="B908" s="520"/>
      <c r="C908" s="152" t="s">
        <v>9</v>
      </c>
      <c r="D908" s="148" t="s">
        <v>566</v>
      </c>
      <c r="E908" s="155" t="s">
        <v>25</v>
      </c>
      <c r="F908" s="155">
        <v>100</v>
      </c>
      <c r="G908" s="155">
        <v>100</v>
      </c>
      <c r="H908" s="158">
        <f>(G908/F908)*100</f>
        <v>100</v>
      </c>
      <c r="I908" s="155"/>
      <c r="J908" s="162"/>
      <c r="K908" s="159"/>
      <c r="L908" s="155"/>
      <c r="M908" s="163"/>
      <c r="N908" s="163"/>
      <c r="O908" s="158"/>
      <c r="P908" s="178"/>
      <c r="Q908" s="157"/>
      <c r="R908" s="297"/>
      <c r="S908" s="529"/>
    </row>
    <row r="909" spans="1:20" ht="78.75" customHeight="1" x14ac:dyDescent="0.35">
      <c r="A909" s="515"/>
      <c r="B909" s="520"/>
      <c r="C909" s="152" t="s">
        <v>10</v>
      </c>
      <c r="D909" s="148" t="s">
        <v>89</v>
      </c>
      <c r="E909" s="155" t="s">
        <v>25</v>
      </c>
      <c r="F909" s="155">
        <v>90</v>
      </c>
      <c r="G909" s="155">
        <v>100</v>
      </c>
      <c r="H909" s="158">
        <v>100</v>
      </c>
      <c r="I909" s="155"/>
      <c r="J909" s="162"/>
      <c r="K909" s="159"/>
      <c r="L909" s="155"/>
      <c r="M909" s="163"/>
      <c r="N909" s="163"/>
      <c r="O909" s="158"/>
      <c r="P909" s="178"/>
      <c r="Q909" s="157"/>
      <c r="R909" s="297"/>
      <c r="S909" s="529"/>
    </row>
    <row r="910" spans="1:20" ht="132.75" customHeight="1" x14ac:dyDescent="0.35">
      <c r="A910" s="515"/>
      <c r="B910" s="520"/>
      <c r="C910" s="152" t="s">
        <v>35</v>
      </c>
      <c r="D910" s="148" t="s">
        <v>132</v>
      </c>
      <c r="E910" s="155" t="s">
        <v>25</v>
      </c>
      <c r="F910" s="155">
        <v>100</v>
      </c>
      <c r="G910" s="155">
        <v>100</v>
      </c>
      <c r="H910" s="158">
        <f>(G910/F910)*100</f>
        <v>100</v>
      </c>
      <c r="I910" s="155"/>
      <c r="J910" s="162"/>
      <c r="K910" s="159"/>
      <c r="L910" s="155"/>
      <c r="M910" s="163"/>
      <c r="N910" s="163"/>
      <c r="O910" s="158"/>
      <c r="P910" s="178"/>
      <c r="Q910" s="157"/>
      <c r="R910" s="297"/>
      <c r="S910" s="529"/>
    </row>
    <row r="911" spans="1:20" s="174" customFormat="1" ht="40.5" customHeight="1" x14ac:dyDescent="0.35">
      <c r="A911" s="515"/>
      <c r="B911" s="520"/>
      <c r="C911" s="167"/>
      <c r="D911" s="168" t="s">
        <v>6</v>
      </c>
      <c r="E911" s="167"/>
      <c r="F911" s="169"/>
      <c r="G911" s="169"/>
      <c r="H911" s="170"/>
      <c r="I911" s="170">
        <f>(H906+H907+H908+H909+H910)/5</f>
        <v>100</v>
      </c>
      <c r="J911" s="171"/>
      <c r="K911" s="168" t="s">
        <v>6</v>
      </c>
      <c r="L911" s="169"/>
      <c r="M911" s="172"/>
      <c r="N911" s="172"/>
      <c r="O911" s="170"/>
      <c r="P911" s="170">
        <f>O906</f>
        <v>96.285714285714292</v>
      </c>
      <c r="Q911" s="170">
        <f>(I911+P911)/2</f>
        <v>98.142857142857139</v>
      </c>
      <c r="R911" s="290" t="s">
        <v>424</v>
      </c>
      <c r="S911" s="529"/>
      <c r="T911" s="146"/>
    </row>
    <row r="912" spans="1:20" ht="72" customHeight="1" x14ac:dyDescent="0.35">
      <c r="A912" s="515"/>
      <c r="B912" s="520"/>
      <c r="C912" s="342" t="s">
        <v>13</v>
      </c>
      <c r="D912" s="150" t="s">
        <v>133</v>
      </c>
      <c r="E912" s="155"/>
      <c r="F912" s="155"/>
      <c r="G912" s="155"/>
      <c r="H912" s="153"/>
      <c r="I912" s="153"/>
      <c r="J912" s="342" t="s">
        <v>13</v>
      </c>
      <c r="K912" s="150" t="s">
        <v>133</v>
      </c>
      <c r="L912" s="155"/>
      <c r="M912" s="163"/>
      <c r="N912" s="163"/>
      <c r="O912" s="153"/>
      <c r="P912" s="178"/>
      <c r="Q912" s="157"/>
      <c r="R912" s="298"/>
      <c r="S912" s="529"/>
    </row>
    <row r="913" spans="1:20" ht="67.5" customHeight="1" x14ac:dyDescent="0.35">
      <c r="A913" s="515"/>
      <c r="B913" s="520"/>
      <c r="C913" s="152" t="s">
        <v>14</v>
      </c>
      <c r="D913" s="148" t="s">
        <v>134</v>
      </c>
      <c r="E913" s="155" t="s">
        <v>25</v>
      </c>
      <c r="F913" s="155">
        <v>100</v>
      </c>
      <c r="G913" s="155">
        <v>100</v>
      </c>
      <c r="H913" s="158">
        <f>(G913/F913)*100</f>
        <v>100</v>
      </c>
      <c r="I913" s="155"/>
      <c r="J913" s="162" t="s">
        <v>14</v>
      </c>
      <c r="K913" s="159" t="s">
        <v>90</v>
      </c>
      <c r="L913" s="155" t="s">
        <v>38</v>
      </c>
      <c r="M913" s="155">
        <v>337</v>
      </c>
      <c r="N913" s="155">
        <v>334</v>
      </c>
      <c r="O913" s="158">
        <f>IF(N913/M913*100&gt;110,110,N913/M913*100)</f>
        <v>99.109792284866472</v>
      </c>
      <c r="P913" s="152"/>
      <c r="Q913" s="157"/>
      <c r="R913" s="297"/>
      <c r="S913" s="529"/>
    </row>
    <row r="914" spans="1:20" x14ac:dyDescent="0.35">
      <c r="A914" s="515"/>
      <c r="B914" s="520"/>
      <c r="C914" s="152" t="s">
        <v>15</v>
      </c>
      <c r="D914" s="148" t="s">
        <v>135</v>
      </c>
      <c r="E914" s="155" t="s">
        <v>25</v>
      </c>
      <c r="F914" s="155">
        <v>100</v>
      </c>
      <c r="G914" s="155">
        <v>100</v>
      </c>
      <c r="H914" s="158">
        <f>(G914/F914)*100</f>
        <v>100</v>
      </c>
      <c r="I914" s="155"/>
      <c r="J914" s="162"/>
      <c r="K914" s="159"/>
      <c r="L914" s="155"/>
      <c r="M914" s="163"/>
      <c r="N914" s="163"/>
      <c r="O914" s="158"/>
      <c r="P914" s="178"/>
      <c r="Q914" s="157"/>
      <c r="R914" s="297"/>
      <c r="S914" s="529"/>
    </row>
    <row r="915" spans="1:20" ht="43.5" customHeight="1" x14ac:dyDescent="0.35">
      <c r="A915" s="515"/>
      <c r="B915" s="520"/>
      <c r="C915" s="152" t="s">
        <v>39</v>
      </c>
      <c r="D915" s="148" t="s">
        <v>566</v>
      </c>
      <c r="E915" s="155" t="s">
        <v>25</v>
      </c>
      <c r="F915" s="155">
        <v>100</v>
      </c>
      <c r="G915" s="155">
        <v>100</v>
      </c>
      <c r="H915" s="158">
        <f>(G915/F915)*100</f>
        <v>100</v>
      </c>
      <c r="I915" s="155"/>
      <c r="J915" s="162"/>
      <c r="K915" s="159"/>
      <c r="L915" s="155"/>
      <c r="M915" s="163"/>
      <c r="N915" s="163"/>
      <c r="O915" s="158"/>
      <c r="P915" s="178"/>
      <c r="Q915" s="157"/>
      <c r="R915" s="297"/>
      <c r="S915" s="529"/>
    </row>
    <row r="916" spans="1:20" ht="61.5" customHeight="1" x14ac:dyDescent="0.35">
      <c r="A916" s="515"/>
      <c r="B916" s="520"/>
      <c r="C916" s="152" t="s">
        <v>45</v>
      </c>
      <c r="D916" s="148" t="s">
        <v>89</v>
      </c>
      <c r="E916" s="155" t="s">
        <v>25</v>
      </c>
      <c r="F916" s="155">
        <v>90</v>
      </c>
      <c r="G916" s="155">
        <v>100</v>
      </c>
      <c r="H916" s="158">
        <v>100</v>
      </c>
      <c r="I916" s="155"/>
      <c r="J916" s="162"/>
      <c r="K916" s="159"/>
      <c r="L916" s="155"/>
      <c r="M916" s="163"/>
      <c r="N916" s="163"/>
      <c r="O916" s="158"/>
      <c r="P916" s="178"/>
      <c r="Q916" s="157"/>
      <c r="R916" s="297"/>
      <c r="S916" s="529"/>
    </row>
    <row r="917" spans="1:20" ht="114.75" customHeight="1" x14ac:dyDescent="0.35">
      <c r="A917" s="515"/>
      <c r="B917" s="520"/>
      <c r="C917" s="152" t="s">
        <v>66</v>
      </c>
      <c r="D917" s="148" t="s">
        <v>132</v>
      </c>
      <c r="E917" s="155" t="s">
        <v>25</v>
      </c>
      <c r="F917" s="155">
        <v>100</v>
      </c>
      <c r="G917" s="155">
        <v>100</v>
      </c>
      <c r="H917" s="158">
        <f>(G917/F917)*100</f>
        <v>100</v>
      </c>
      <c r="I917" s="155"/>
      <c r="J917" s="162"/>
      <c r="K917" s="159"/>
      <c r="L917" s="155"/>
      <c r="M917" s="163"/>
      <c r="N917" s="163"/>
      <c r="O917" s="158"/>
      <c r="P917" s="178"/>
      <c r="Q917" s="157"/>
      <c r="R917" s="297"/>
      <c r="S917" s="529"/>
    </row>
    <row r="918" spans="1:20" s="174" customFormat="1" ht="40.5" customHeight="1" x14ac:dyDescent="0.35">
      <c r="A918" s="515"/>
      <c r="B918" s="520"/>
      <c r="C918" s="167"/>
      <c r="D918" s="168" t="s">
        <v>6</v>
      </c>
      <c r="E918" s="167"/>
      <c r="F918" s="169"/>
      <c r="G918" s="169"/>
      <c r="H918" s="170"/>
      <c r="I918" s="170">
        <f>(H913+H914+H915+H916+H917)/5</f>
        <v>100</v>
      </c>
      <c r="J918" s="171"/>
      <c r="K918" s="168" t="s">
        <v>6</v>
      </c>
      <c r="L918" s="169"/>
      <c r="M918" s="172"/>
      <c r="N918" s="172"/>
      <c r="O918" s="170"/>
      <c r="P918" s="170">
        <f>O913</f>
        <v>99.109792284866472</v>
      </c>
      <c r="Q918" s="170">
        <f>(I918+P918)/2</f>
        <v>99.554896142433236</v>
      </c>
      <c r="R918" s="290" t="s">
        <v>424</v>
      </c>
      <c r="S918" s="529"/>
      <c r="T918" s="146"/>
    </row>
    <row r="919" spans="1:20" ht="75" customHeight="1" x14ac:dyDescent="0.35">
      <c r="A919" s="515"/>
      <c r="B919" s="520"/>
      <c r="C919" s="342" t="s">
        <v>28</v>
      </c>
      <c r="D919" s="150" t="s">
        <v>136</v>
      </c>
      <c r="E919" s="155"/>
      <c r="F919" s="155"/>
      <c r="G919" s="155"/>
      <c r="H919" s="153"/>
      <c r="I919" s="153"/>
      <c r="J919" s="342" t="s">
        <v>28</v>
      </c>
      <c r="K919" s="150" t="str">
        <f>D919</f>
        <v>Реализация основных общеобразовательных программ среднего общего образования</v>
      </c>
      <c r="L919" s="155"/>
      <c r="M919" s="163"/>
      <c r="N919" s="163"/>
      <c r="O919" s="153"/>
      <c r="P919" s="178"/>
      <c r="Q919" s="157"/>
      <c r="R919" s="296"/>
      <c r="S919" s="529"/>
    </row>
    <row r="920" spans="1:20" ht="75.75" customHeight="1" x14ac:dyDescent="0.35">
      <c r="A920" s="515"/>
      <c r="B920" s="520"/>
      <c r="C920" s="152" t="s">
        <v>29</v>
      </c>
      <c r="D920" s="148" t="s">
        <v>137</v>
      </c>
      <c r="E920" s="155" t="s">
        <v>25</v>
      </c>
      <c r="F920" s="155">
        <v>100</v>
      </c>
      <c r="G920" s="155">
        <v>100</v>
      </c>
      <c r="H920" s="158">
        <f>(G920/F920)*100</f>
        <v>100</v>
      </c>
      <c r="I920" s="155"/>
      <c r="J920" s="162" t="s">
        <v>29</v>
      </c>
      <c r="K920" s="159" t="s">
        <v>90</v>
      </c>
      <c r="L920" s="155" t="s">
        <v>38</v>
      </c>
      <c r="M920" s="155">
        <v>70</v>
      </c>
      <c r="N920" s="155">
        <v>75</v>
      </c>
      <c r="O920" s="158">
        <f>IF(N920/M920*100&gt;110,110,N920/M920*100)</f>
        <v>107.14285714285714</v>
      </c>
      <c r="P920" s="152"/>
      <c r="Q920" s="157"/>
      <c r="R920" s="297"/>
      <c r="S920" s="529"/>
    </row>
    <row r="921" spans="1:20" x14ac:dyDescent="0.35">
      <c r="A921" s="515"/>
      <c r="B921" s="520"/>
      <c r="C921" s="152" t="s">
        <v>30</v>
      </c>
      <c r="D921" s="148" t="s">
        <v>138</v>
      </c>
      <c r="E921" s="155" t="s">
        <v>25</v>
      </c>
      <c r="F921" s="155">
        <v>100</v>
      </c>
      <c r="G921" s="155">
        <v>100</v>
      </c>
      <c r="H921" s="158">
        <f>(G921/F921)*100</f>
        <v>100</v>
      </c>
      <c r="I921" s="155"/>
      <c r="J921" s="162"/>
      <c r="K921" s="159"/>
      <c r="L921" s="155"/>
      <c r="M921" s="163"/>
      <c r="N921" s="163"/>
      <c r="O921" s="158"/>
      <c r="P921" s="178"/>
      <c r="Q921" s="157"/>
      <c r="R921" s="297"/>
      <c r="S921" s="529"/>
    </row>
    <row r="922" spans="1:20" ht="40.5" customHeight="1" x14ac:dyDescent="0.35">
      <c r="A922" s="515"/>
      <c r="B922" s="520"/>
      <c r="C922" s="152" t="s">
        <v>52</v>
      </c>
      <c r="D922" s="148" t="s">
        <v>566</v>
      </c>
      <c r="E922" s="155" t="s">
        <v>25</v>
      </c>
      <c r="F922" s="155">
        <v>100</v>
      </c>
      <c r="G922" s="155">
        <v>100</v>
      </c>
      <c r="H922" s="158">
        <f>(G922/F922)*100</f>
        <v>100</v>
      </c>
      <c r="I922" s="155"/>
      <c r="J922" s="162"/>
      <c r="K922" s="159"/>
      <c r="L922" s="155"/>
      <c r="M922" s="163"/>
      <c r="N922" s="163"/>
      <c r="O922" s="158"/>
      <c r="P922" s="178"/>
      <c r="Q922" s="157"/>
      <c r="R922" s="297"/>
      <c r="S922" s="529"/>
    </row>
    <row r="923" spans="1:20" ht="75.75" customHeight="1" x14ac:dyDescent="0.35">
      <c r="A923" s="515"/>
      <c r="B923" s="520"/>
      <c r="C923" s="152" t="s">
        <v>53</v>
      </c>
      <c r="D923" s="148" t="s">
        <v>89</v>
      </c>
      <c r="E923" s="155" t="s">
        <v>25</v>
      </c>
      <c r="F923" s="155">
        <v>90</v>
      </c>
      <c r="G923" s="155">
        <v>100</v>
      </c>
      <c r="H923" s="158">
        <v>100</v>
      </c>
      <c r="I923" s="155"/>
      <c r="J923" s="162"/>
      <c r="K923" s="159"/>
      <c r="L923" s="155"/>
      <c r="M923" s="163"/>
      <c r="N923" s="163"/>
      <c r="O923" s="158"/>
      <c r="P923" s="178"/>
      <c r="Q923" s="157"/>
      <c r="R923" s="297"/>
      <c r="S923" s="529"/>
    </row>
    <row r="924" spans="1:20" ht="125.25" customHeight="1" x14ac:dyDescent="0.35">
      <c r="A924" s="515"/>
      <c r="B924" s="520"/>
      <c r="C924" s="152" t="s">
        <v>139</v>
      </c>
      <c r="D924" s="148" t="s">
        <v>132</v>
      </c>
      <c r="E924" s="155" t="s">
        <v>25</v>
      </c>
      <c r="F924" s="155">
        <v>100</v>
      </c>
      <c r="G924" s="155">
        <v>100</v>
      </c>
      <c r="H924" s="158">
        <f>(G924/F924)*100</f>
        <v>100</v>
      </c>
      <c r="I924" s="155"/>
      <c r="J924" s="162"/>
      <c r="K924" s="159"/>
      <c r="L924" s="155"/>
      <c r="M924" s="163"/>
      <c r="N924" s="163"/>
      <c r="O924" s="158"/>
      <c r="P924" s="178"/>
      <c r="Q924" s="157"/>
      <c r="R924" s="297"/>
      <c r="S924" s="529"/>
    </row>
    <row r="925" spans="1:20" s="174" customFormat="1" ht="40.5" customHeight="1" x14ac:dyDescent="0.35">
      <c r="A925" s="515"/>
      <c r="B925" s="520"/>
      <c r="C925" s="167"/>
      <c r="D925" s="168" t="s">
        <v>6</v>
      </c>
      <c r="E925" s="167"/>
      <c r="F925" s="169"/>
      <c r="G925" s="169"/>
      <c r="H925" s="170"/>
      <c r="I925" s="170">
        <f>(H920+H921+H922+H923+H924)/5</f>
        <v>100</v>
      </c>
      <c r="J925" s="171"/>
      <c r="K925" s="168" t="s">
        <v>6</v>
      </c>
      <c r="L925" s="169"/>
      <c r="M925" s="172"/>
      <c r="N925" s="172"/>
      <c r="O925" s="170"/>
      <c r="P925" s="170">
        <f>O920</f>
        <v>107.14285714285714</v>
      </c>
      <c r="Q925" s="170">
        <f>(I925+P925)/2</f>
        <v>103.57142857142857</v>
      </c>
      <c r="R925" s="290" t="s">
        <v>31</v>
      </c>
      <c r="S925" s="529"/>
      <c r="T925" s="146"/>
    </row>
    <row r="926" spans="1:20" x14ac:dyDescent="0.35">
      <c r="A926" s="515"/>
      <c r="B926" s="520"/>
      <c r="C926" s="342" t="s">
        <v>42</v>
      </c>
      <c r="D926" s="150" t="s">
        <v>91</v>
      </c>
      <c r="E926" s="155"/>
      <c r="F926" s="155"/>
      <c r="G926" s="155"/>
      <c r="H926" s="153"/>
      <c r="I926" s="153"/>
      <c r="J926" s="342" t="s">
        <v>42</v>
      </c>
      <c r="K926" s="150" t="s">
        <v>91</v>
      </c>
      <c r="L926" s="155"/>
      <c r="M926" s="163"/>
      <c r="N926" s="163"/>
      <c r="O926" s="153"/>
      <c r="P926" s="178"/>
      <c r="Q926" s="157"/>
      <c r="R926" s="298"/>
      <c r="S926" s="529"/>
    </row>
    <row r="927" spans="1:20" ht="54.75" customHeight="1" x14ac:dyDescent="0.35">
      <c r="A927" s="515"/>
      <c r="B927" s="520"/>
      <c r="C927" s="152" t="s">
        <v>43</v>
      </c>
      <c r="D927" s="148" t="s">
        <v>140</v>
      </c>
      <c r="E927" s="155" t="s">
        <v>25</v>
      </c>
      <c r="F927" s="155">
        <v>100</v>
      </c>
      <c r="G927" s="155">
        <v>100</v>
      </c>
      <c r="H927" s="158">
        <f>(G927/F927)*100</f>
        <v>100</v>
      </c>
      <c r="I927" s="155"/>
      <c r="J927" s="162" t="s">
        <v>43</v>
      </c>
      <c r="K927" s="159" t="s">
        <v>90</v>
      </c>
      <c r="L927" s="155" t="s">
        <v>38</v>
      </c>
      <c r="M927" s="155">
        <v>115</v>
      </c>
      <c r="N927" s="155">
        <v>115</v>
      </c>
      <c r="O927" s="158">
        <f>IF(N927/M927*100&gt;110,110,N927/M927*100)</f>
        <v>100</v>
      </c>
      <c r="P927" s="178"/>
      <c r="Q927" s="157"/>
      <c r="R927" s="297"/>
      <c r="S927" s="529"/>
    </row>
    <row r="928" spans="1:20" ht="84" customHeight="1" x14ac:dyDescent="0.35">
      <c r="A928" s="515"/>
      <c r="B928" s="520"/>
      <c r="C928" s="152" t="s">
        <v>141</v>
      </c>
      <c r="D928" s="148" t="s">
        <v>142</v>
      </c>
      <c r="E928" s="155" t="s">
        <v>25</v>
      </c>
      <c r="F928" s="155">
        <v>90</v>
      </c>
      <c r="G928" s="155">
        <v>90</v>
      </c>
      <c r="H928" s="158">
        <f>(G928/F928)*100</f>
        <v>100</v>
      </c>
      <c r="I928" s="155"/>
      <c r="J928" s="162"/>
      <c r="K928" s="159"/>
      <c r="L928" s="155"/>
      <c r="M928" s="163"/>
      <c r="N928" s="163"/>
      <c r="O928" s="158"/>
      <c r="P928" s="178"/>
      <c r="Q928" s="157"/>
      <c r="R928" s="297"/>
      <c r="S928" s="529"/>
    </row>
    <row r="929" spans="1:20" s="174" customFormat="1" ht="40.5" customHeight="1" x14ac:dyDescent="0.35">
      <c r="A929" s="515"/>
      <c r="B929" s="520"/>
      <c r="C929" s="167"/>
      <c r="D929" s="168" t="s">
        <v>6</v>
      </c>
      <c r="E929" s="167"/>
      <c r="F929" s="169"/>
      <c r="G929" s="169"/>
      <c r="H929" s="170"/>
      <c r="I929" s="170">
        <f>(H927+H928)/2</f>
        <v>100</v>
      </c>
      <c r="J929" s="171"/>
      <c r="K929" s="168" t="s">
        <v>6</v>
      </c>
      <c r="L929" s="169"/>
      <c r="M929" s="172"/>
      <c r="N929" s="172"/>
      <c r="O929" s="170"/>
      <c r="P929" s="170">
        <f>O927</f>
        <v>100</v>
      </c>
      <c r="Q929" s="170">
        <f>(I929+P929)/2</f>
        <v>100</v>
      </c>
      <c r="R929" s="290" t="s">
        <v>31</v>
      </c>
      <c r="S929" s="529"/>
      <c r="T929" s="146"/>
    </row>
    <row r="930" spans="1:20" ht="63" customHeight="1" x14ac:dyDescent="0.35">
      <c r="A930" s="515"/>
      <c r="B930" s="520"/>
      <c r="C930" s="342" t="s">
        <v>168</v>
      </c>
      <c r="D930" s="150" t="s">
        <v>217</v>
      </c>
      <c r="E930" s="155"/>
      <c r="F930" s="155"/>
      <c r="G930" s="155"/>
      <c r="H930" s="153"/>
      <c r="I930" s="153"/>
      <c r="J930" s="342" t="s">
        <v>168</v>
      </c>
      <c r="K930" s="150" t="str">
        <f>D930</f>
        <v>Реализация дополнительных общеразвивающих программ</v>
      </c>
      <c r="L930" s="155"/>
      <c r="M930" s="163"/>
      <c r="N930" s="163"/>
      <c r="O930" s="153"/>
      <c r="P930" s="178"/>
      <c r="Q930" s="157"/>
      <c r="R930" s="296"/>
      <c r="S930" s="529"/>
    </row>
    <row r="931" spans="1:20" ht="87.75" customHeight="1" x14ac:dyDescent="0.35">
      <c r="A931" s="515"/>
      <c r="B931" s="520"/>
      <c r="C931" s="152" t="s">
        <v>169</v>
      </c>
      <c r="D931" s="148" t="s">
        <v>142</v>
      </c>
      <c r="E931" s="155" t="s">
        <v>25</v>
      </c>
      <c r="F931" s="155">
        <v>90</v>
      </c>
      <c r="G931" s="155">
        <v>90</v>
      </c>
      <c r="H931" s="158">
        <v>100</v>
      </c>
      <c r="I931" s="155"/>
      <c r="J931" s="162" t="s">
        <v>169</v>
      </c>
      <c r="K931" s="159" t="s">
        <v>567</v>
      </c>
      <c r="L931" s="155" t="s">
        <v>373</v>
      </c>
      <c r="M931" s="155">
        <v>51408</v>
      </c>
      <c r="N931" s="155">
        <v>53162</v>
      </c>
      <c r="O931" s="158">
        <f>IF(N931/M931*100&gt;110,110,N931/M931*100)</f>
        <v>103.41192032368502</v>
      </c>
      <c r="P931" s="178"/>
      <c r="Q931" s="157"/>
      <c r="R931" s="297"/>
      <c r="S931" s="529"/>
    </row>
    <row r="932" spans="1:20" s="174" customFormat="1" ht="41.25" customHeight="1" x14ac:dyDescent="0.35">
      <c r="A932" s="517"/>
      <c r="B932" s="521"/>
      <c r="C932" s="167"/>
      <c r="D932" s="168" t="s">
        <v>6</v>
      </c>
      <c r="E932" s="167"/>
      <c r="F932" s="169"/>
      <c r="G932" s="169"/>
      <c r="H932" s="170"/>
      <c r="I932" s="170">
        <f>H931</f>
        <v>100</v>
      </c>
      <c r="J932" s="171"/>
      <c r="K932" s="168" t="s">
        <v>6</v>
      </c>
      <c r="L932" s="169"/>
      <c r="M932" s="172"/>
      <c r="N932" s="172"/>
      <c r="O932" s="170"/>
      <c r="P932" s="170">
        <f>O931</f>
        <v>103.41192032368502</v>
      </c>
      <c r="Q932" s="170">
        <f>(I932+P932)/2</f>
        <v>101.70596016184251</v>
      </c>
      <c r="R932" s="290" t="s">
        <v>31</v>
      </c>
      <c r="S932" s="529"/>
      <c r="T932" s="146"/>
    </row>
    <row r="933" spans="1:20" ht="65.25" customHeight="1" x14ac:dyDescent="0.35">
      <c r="A933" s="513">
        <v>57</v>
      </c>
      <c r="B933" s="519" t="s">
        <v>161</v>
      </c>
      <c r="C933" s="342" t="s">
        <v>12</v>
      </c>
      <c r="D933" s="150" t="s">
        <v>129</v>
      </c>
      <c r="E933" s="154"/>
      <c r="F933" s="154"/>
      <c r="G933" s="154"/>
      <c r="H933" s="153"/>
      <c r="I933" s="153"/>
      <c r="J933" s="154" t="s">
        <v>12</v>
      </c>
      <c r="K933" s="150" t="s">
        <v>129</v>
      </c>
      <c r="L933" s="155"/>
      <c r="M933" s="155"/>
      <c r="N933" s="155"/>
      <c r="O933" s="153"/>
      <c r="P933" s="178"/>
      <c r="Q933" s="153"/>
      <c r="R933" s="296"/>
      <c r="S933" s="529" t="s">
        <v>424</v>
      </c>
    </row>
    <row r="934" spans="1:20" ht="65.25" customHeight="1" x14ac:dyDescent="0.35">
      <c r="A934" s="515"/>
      <c r="B934" s="520"/>
      <c r="C934" s="152" t="s">
        <v>7</v>
      </c>
      <c r="D934" s="148" t="s">
        <v>130</v>
      </c>
      <c r="E934" s="155" t="s">
        <v>25</v>
      </c>
      <c r="F934" s="155">
        <v>100</v>
      </c>
      <c r="G934" s="155">
        <v>100</v>
      </c>
      <c r="H934" s="158">
        <f>(G934/F934)*100</f>
        <v>100</v>
      </c>
      <c r="I934" s="155"/>
      <c r="J934" s="155" t="s">
        <v>7</v>
      </c>
      <c r="K934" s="159" t="s">
        <v>90</v>
      </c>
      <c r="L934" s="155" t="s">
        <v>38</v>
      </c>
      <c r="M934" s="155">
        <v>241</v>
      </c>
      <c r="N934" s="155">
        <v>237</v>
      </c>
      <c r="O934" s="158">
        <f>IF(N934/M934*100&gt;110,110,N934/M934*100)</f>
        <v>98.340248962655593</v>
      </c>
      <c r="P934" s="178"/>
      <c r="Q934" s="157"/>
      <c r="R934" s="297"/>
      <c r="S934" s="529"/>
    </row>
    <row r="935" spans="1:20" ht="65.25" customHeight="1" x14ac:dyDescent="0.35">
      <c r="A935" s="515"/>
      <c r="B935" s="520"/>
      <c r="C935" s="152" t="s">
        <v>8</v>
      </c>
      <c r="D935" s="148" t="s">
        <v>131</v>
      </c>
      <c r="E935" s="155" t="s">
        <v>25</v>
      </c>
      <c r="F935" s="155">
        <v>100</v>
      </c>
      <c r="G935" s="155">
        <v>100</v>
      </c>
      <c r="H935" s="158">
        <f>(G935/F935)*100</f>
        <v>100</v>
      </c>
      <c r="I935" s="155"/>
      <c r="J935" s="155"/>
      <c r="K935" s="179"/>
      <c r="L935" s="155"/>
      <c r="M935" s="161"/>
      <c r="N935" s="161"/>
      <c r="O935" s="158"/>
      <c r="P935" s="178"/>
      <c r="Q935" s="157"/>
      <c r="R935" s="297"/>
      <c r="S935" s="529"/>
    </row>
    <row r="936" spans="1:20" ht="65.25" customHeight="1" x14ac:dyDescent="0.35">
      <c r="A936" s="515"/>
      <c r="B936" s="520"/>
      <c r="C936" s="152" t="s">
        <v>9</v>
      </c>
      <c r="D936" s="148" t="s">
        <v>566</v>
      </c>
      <c r="E936" s="155" t="s">
        <v>25</v>
      </c>
      <c r="F936" s="155">
        <v>100</v>
      </c>
      <c r="G936" s="155">
        <v>100</v>
      </c>
      <c r="H936" s="158">
        <f>(G936/F936)*100</f>
        <v>100</v>
      </c>
      <c r="I936" s="155"/>
      <c r="J936" s="162"/>
      <c r="K936" s="159"/>
      <c r="L936" s="155"/>
      <c r="M936" s="163"/>
      <c r="N936" s="163"/>
      <c r="O936" s="158"/>
      <c r="P936" s="178"/>
      <c r="Q936" s="157"/>
      <c r="R936" s="297"/>
      <c r="S936" s="529"/>
    </row>
    <row r="937" spans="1:20" ht="65.25" customHeight="1" x14ac:dyDescent="0.35">
      <c r="A937" s="515"/>
      <c r="B937" s="520"/>
      <c r="C937" s="152" t="s">
        <v>10</v>
      </c>
      <c r="D937" s="148" t="s">
        <v>89</v>
      </c>
      <c r="E937" s="155" t="s">
        <v>25</v>
      </c>
      <c r="F937" s="155">
        <v>90</v>
      </c>
      <c r="G937" s="155">
        <v>90</v>
      </c>
      <c r="H937" s="158">
        <f>(G937/F937)*100</f>
        <v>100</v>
      </c>
      <c r="I937" s="155"/>
      <c r="J937" s="162"/>
      <c r="K937" s="159"/>
      <c r="L937" s="155"/>
      <c r="M937" s="163"/>
      <c r="N937" s="163"/>
      <c r="O937" s="158"/>
      <c r="P937" s="178"/>
      <c r="Q937" s="157"/>
      <c r="R937" s="297"/>
      <c r="S937" s="529"/>
    </row>
    <row r="938" spans="1:20" ht="113.25" customHeight="1" x14ac:dyDescent="0.35">
      <c r="A938" s="515"/>
      <c r="B938" s="520"/>
      <c r="C938" s="152" t="s">
        <v>35</v>
      </c>
      <c r="D938" s="148" t="s">
        <v>132</v>
      </c>
      <c r="E938" s="155" t="s">
        <v>25</v>
      </c>
      <c r="F938" s="155">
        <v>100</v>
      </c>
      <c r="G938" s="155">
        <v>100</v>
      </c>
      <c r="H938" s="158">
        <f>(G938/F938)*100</f>
        <v>100</v>
      </c>
      <c r="I938" s="155"/>
      <c r="J938" s="162"/>
      <c r="K938" s="159"/>
      <c r="L938" s="155"/>
      <c r="M938" s="163"/>
      <c r="N938" s="163"/>
      <c r="O938" s="158"/>
      <c r="P938" s="178"/>
      <c r="Q938" s="157"/>
      <c r="R938" s="297"/>
      <c r="S938" s="529"/>
    </row>
    <row r="939" spans="1:20" s="174" customFormat="1" ht="40.5" customHeight="1" x14ac:dyDescent="0.35">
      <c r="A939" s="515"/>
      <c r="B939" s="520"/>
      <c r="C939" s="167"/>
      <c r="D939" s="168" t="s">
        <v>6</v>
      </c>
      <c r="E939" s="167"/>
      <c r="F939" s="169"/>
      <c r="G939" s="169"/>
      <c r="H939" s="170"/>
      <c r="I939" s="170">
        <f>(H934+H935+H936+H937+H938)/5</f>
        <v>100</v>
      </c>
      <c r="J939" s="171"/>
      <c r="K939" s="168" t="s">
        <v>6</v>
      </c>
      <c r="L939" s="169"/>
      <c r="M939" s="172"/>
      <c r="N939" s="172"/>
      <c r="O939" s="170"/>
      <c r="P939" s="170">
        <f>O934</f>
        <v>98.340248962655593</v>
      </c>
      <c r="Q939" s="170">
        <f>(I939+P939)/2</f>
        <v>99.170124481327804</v>
      </c>
      <c r="R939" s="290" t="s">
        <v>424</v>
      </c>
      <c r="S939" s="529"/>
      <c r="T939" s="146"/>
    </row>
    <row r="940" spans="1:20" ht="72.75" customHeight="1" x14ac:dyDescent="0.35">
      <c r="A940" s="515"/>
      <c r="B940" s="520"/>
      <c r="C940" s="342" t="s">
        <v>13</v>
      </c>
      <c r="D940" s="150" t="s">
        <v>133</v>
      </c>
      <c r="E940" s="155"/>
      <c r="F940" s="155"/>
      <c r="G940" s="155"/>
      <c r="H940" s="153"/>
      <c r="I940" s="153"/>
      <c r="J940" s="154" t="s">
        <v>13</v>
      </c>
      <c r="K940" s="213" t="s">
        <v>133</v>
      </c>
      <c r="L940" s="155"/>
      <c r="M940" s="163"/>
      <c r="N940" s="163"/>
      <c r="O940" s="153"/>
      <c r="P940" s="178"/>
      <c r="Q940" s="153"/>
      <c r="R940" s="298"/>
      <c r="S940" s="529"/>
    </row>
    <row r="941" spans="1:20" ht="69.75" customHeight="1" x14ac:dyDescent="0.35">
      <c r="A941" s="515"/>
      <c r="B941" s="520"/>
      <c r="C941" s="152" t="s">
        <v>14</v>
      </c>
      <c r="D941" s="148" t="s">
        <v>134</v>
      </c>
      <c r="E941" s="155" t="s">
        <v>25</v>
      </c>
      <c r="F941" s="155">
        <v>100</v>
      </c>
      <c r="G941" s="155">
        <v>100</v>
      </c>
      <c r="H941" s="158">
        <f>(G941/F941)*100</f>
        <v>100</v>
      </c>
      <c r="I941" s="155"/>
      <c r="J941" s="162" t="s">
        <v>14</v>
      </c>
      <c r="K941" s="159" t="s">
        <v>90</v>
      </c>
      <c r="L941" s="155" t="s">
        <v>38</v>
      </c>
      <c r="M941" s="155">
        <v>320</v>
      </c>
      <c r="N941" s="155">
        <v>313</v>
      </c>
      <c r="O941" s="158">
        <f>IF(N941/M941*100&gt;110,110,N941/M941*100)</f>
        <v>97.8125</v>
      </c>
      <c r="P941" s="152"/>
      <c r="Q941" s="157"/>
      <c r="R941" s="297"/>
      <c r="S941" s="529"/>
    </row>
    <row r="942" spans="1:20" x14ac:dyDescent="0.35">
      <c r="A942" s="515"/>
      <c r="B942" s="520"/>
      <c r="C942" s="152" t="s">
        <v>15</v>
      </c>
      <c r="D942" s="148" t="s">
        <v>135</v>
      </c>
      <c r="E942" s="155" t="s">
        <v>25</v>
      </c>
      <c r="F942" s="155">
        <v>100</v>
      </c>
      <c r="G942" s="155">
        <v>100</v>
      </c>
      <c r="H942" s="158">
        <f>(G942/F942)*100</f>
        <v>100</v>
      </c>
      <c r="I942" s="155"/>
      <c r="J942" s="162"/>
      <c r="K942" s="159"/>
      <c r="L942" s="155"/>
      <c r="M942" s="163"/>
      <c r="N942" s="163"/>
      <c r="O942" s="158"/>
      <c r="P942" s="178"/>
      <c r="Q942" s="157"/>
      <c r="R942" s="297"/>
      <c r="S942" s="529"/>
    </row>
    <row r="943" spans="1:20" ht="60" customHeight="1" x14ac:dyDescent="0.35">
      <c r="A943" s="515"/>
      <c r="B943" s="520"/>
      <c r="C943" s="152" t="s">
        <v>39</v>
      </c>
      <c r="D943" s="148" t="s">
        <v>566</v>
      </c>
      <c r="E943" s="155" t="s">
        <v>25</v>
      </c>
      <c r="F943" s="155">
        <v>100</v>
      </c>
      <c r="G943" s="155">
        <v>100</v>
      </c>
      <c r="H943" s="158">
        <f>(G943/F943)*100</f>
        <v>100</v>
      </c>
      <c r="I943" s="155"/>
      <c r="J943" s="162"/>
      <c r="K943" s="159"/>
      <c r="L943" s="155"/>
      <c r="M943" s="163"/>
      <c r="N943" s="163"/>
      <c r="O943" s="158"/>
      <c r="P943" s="178"/>
      <c r="Q943" s="157"/>
      <c r="R943" s="297"/>
      <c r="S943" s="529"/>
    </row>
    <row r="944" spans="1:20" ht="70.5" customHeight="1" x14ac:dyDescent="0.35">
      <c r="A944" s="515"/>
      <c r="B944" s="520"/>
      <c r="C944" s="152" t="s">
        <v>45</v>
      </c>
      <c r="D944" s="148" t="s">
        <v>89</v>
      </c>
      <c r="E944" s="155" t="s">
        <v>25</v>
      </c>
      <c r="F944" s="155">
        <v>90</v>
      </c>
      <c r="G944" s="155">
        <v>90</v>
      </c>
      <c r="H944" s="158">
        <f>(G944/F944)*100</f>
        <v>100</v>
      </c>
      <c r="I944" s="155"/>
      <c r="J944" s="162"/>
      <c r="K944" s="159"/>
      <c r="L944" s="155"/>
      <c r="M944" s="163"/>
      <c r="N944" s="163"/>
      <c r="O944" s="158"/>
      <c r="P944" s="178"/>
      <c r="Q944" s="157"/>
      <c r="R944" s="297"/>
      <c r="S944" s="529"/>
    </row>
    <row r="945" spans="1:20" ht="126.75" customHeight="1" x14ac:dyDescent="0.35">
      <c r="A945" s="515"/>
      <c r="B945" s="520"/>
      <c r="C945" s="152" t="s">
        <v>66</v>
      </c>
      <c r="D945" s="148" t="s">
        <v>132</v>
      </c>
      <c r="E945" s="155" t="s">
        <v>25</v>
      </c>
      <c r="F945" s="155">
        <v>100</v>
      </c>
      <c r="G945" s="155">
        <v>100</v>
      </c>
      <c r="H945" s="158">
        <f>(G945/F945)*100</f>
        <v>100</v>
      </c>
      <c r="I945" s="155"/>
      <c r="J945" s="162"/>
      <c r="K945" s="159"/>
      <c r="L945" s="155"/>
      <c r="M945" s="163"/>
      <c r="N945" s="163"/>
      <c r="O945" s="158"/>
      <c r="P945" s="178"/>
      <c r="Q945" s="157"/>
      <c r="R945" s="297"/>
      <c r="S945" s="529"/>
    </row>
    <row r="946" spans="1:20" s="174" customFormat="1" ht="40.5" customHeight="1" x14ac:dyDescent="0.35">
      <c r="A946" s="515"/>
      <c r="B946" s="520"/>
      <c r="C946" s="167"/>
      <c r="D946" s="168" t="s">
        <v>6</v>
      </c>
      <c r="E946" s="167"/>
      <c r="F946" s="169"/>
      <c r="G946" s="169"/>
      <c r="H946" s="170"/>
      <c r="I946" s="170">
        <f>(H941+H942+H943+H944+H945)/5</f>
        <v>100</v>
      </c>
      <c r="J946" s="171"/>
      <c r="K946" s="168" t="s">
        <v>6</v>
      </c>
      <c r="L946" s="169"/>
      <c r="M946" s="172"/>
      <c r="N946" s="172"/>
      <c r="O946" s="170"/>
      <c r="P946" s="170">
        <f>O941</f>
        <v>97.8125</v>
      </c>
      <c r="Q946" s="170">
        <f>(I946+P946)/2</f>
        <v>98.90625</v>
      </c>
      <c r="R946" s="290" t="s">
        <v>424</v>
      </c>
      <c r="S946" s="529"/>
      <c r="T946" s="146"/>
    </row>
    <row r="947" spans="1:20" ht="62.25" customHeight="1" x14ac:dyDescent="0.35">
      <c r="A947" s="515"/>
      <c r="B947" s="520"/>
      <c r="C947" s="342" t="s">
        <v>28</v>
      </c>
      <c r="D947" s="150" t="s">
        <v>136</v>
      </c>
      <c r="E947" s="155"/>
      <c r="F947" s="155"/>
      <c r="G947" s="155"/>
      <c r="H947" s="153"/>
      <c r="I947" s="153"/>
      <c r="J947" s="342" t="s">
        <v>28</v>
      </c>
      <c r="K947" s="150" t="str">
        <f>D947</f>
        <v>Реализация основных общеобразовательных программ среднего общего образования</v>
      </c>
      <c r="L947" s="155"/>
      <c r="M947" s="163"/>
      <c r="N947" s="163"/>
      <c r="O947" s="153"/>
      <c r="P947" s="178"/>
      <c r="Q947" s="157"/>
      <c r="R947" s="298"/>
      <c r="S947" s="529"/>
    </row>
    <row r="948" spans="1:20" ht="72.75" customHeight="1" x14ac:dyDescent="0.35">
      <c r="A948" s="515"/>
      <c r="B948" s="520"/>
      <c r="C948" s="152" t="s">
        <v>29</v>
      </c>
      <c r="D948" s="148" t="s">
        <v>137</v>
      </c>
      <c r="E948" s="155" t="s">
        <v>25</v>
      </c>
      <c r="F948" s="155">
        <v>100</v>
      </c>
      <c r="G948" s="155">
        <v>100</v>
      </c>
      <c r="H948" s="158">
        <f>(G948/F948)*100</f>
        <v>100</v>
      </c>
      <c r="I948" s="155"/>
      <c r="J948" s="162" t="s">
        <v>29</v>
      </c>
      <c r="K948" s="159" t="s">
        <v>90</v>
      </c>
      <c r="L948" s="155" t="s">
        <v>38</v>
      </c>
      <c r="M948" s="155">
        <v>48</v>
      </c>
      <c r="N948" s="155">
        <v>49</v>
      </c>
      <c r="O948" s="158">
        <f>IF(N948/M948*100&gt;110,110,N948/M948*100)</f>
        <v>102.08333333333333</v>
      </c>
      <c r="P948" s="152"/>
      <c r="Q948" s="157"/>
      <c r="R948" s="297"/>
      <c r="S948" s="529"/>
    </row>
    <row r="949" spans="1:20" x14ac:dyDescent="0.35">
      <c r="A949" s="515"/>
      <c r="B949" s="520"/>
      <c r="C949" s="152" t="s">
        <v>30</v>
      </c>
      <c r="D949" s="148" t="s">
        <v>138</v>
      </c>
      <c r="E949" s="155" t="s">
        <v>25</v>
      </c>
      <c r="F949" s="155">
        <v>100</v>
      </c>
      <c r="G949" s="155">
        <v>100</v>
      </c>
      <c r="H949" s="158">
        <f>(G949/F949)*100</f>
        <v>100</v>
      </c>
      <c r="I949" s="155"/>
      <c r="J949" s="162"/>
      <c r="K949" s="159"/>
      <c r="L949" s="155"/>
      <c r="M949" s="163"/>
      <c r="N949" s="163"/>
      <c r="O949" s="158"/>
      <c r="P949" s="178"/>
      <c r="Q949" s="157"/>
      <c r="R949" s="297"/>
      <c r="S949" s="529"/>
    </row>
    <row r="950" spans="1:20" ht="55.5" customHeight="1" x14ac:dyDescent="0.35">
      <c r="A950" s="515"/>
      <c r="B950" s="520"/>
      <c r="C950" s="152" t="s">
        <v>52</v>
      </c>
      <c r="D950" s="148" t="s">
        <v>566</v>
      </c>
      <c r="E950" s="155" t="s">
        <v>25</v>
      </c>
      <c r="F950" s="155">
        <v>100</v>
      </c>
      <c r="G950" s="155">
        <v>100</v>
      </c>
      <c r="H950" s="158">
        <f>(G950/F950)*100</f>
        <v>100</v>
      </c>
      <c r="I950" s="155"/>
      <c r="J950" s="162"/>
      <c r="K950" s="159"/>
      <c r="L950" s="155"/>
      <c r="M950" s="163"/>
      <c r="N950" s="163"/>
      <c r="O950" s="158"/>
      <c r="P950" s="178"/>
      <c r="Q950" s="157"/>
      <c r="R950" s="297"/>
      <c r="S950" s="529"/>
    </row>
    <row r="951" spans="1:20" ht="76.5" customHeight="1" x14ac:dyDescent="0.35">
      <c r="A951" s="515"/>
      <c r="B951" s="520"/>
      <c r="C951" s="152" t="s">
        <v>53</v>
      </c>
      <c r="D951" s="148" t="s">
        <v>89</v>
      </c>
      <c r="E951" s="155" t="s">
        <v>25</v>
      </c>
      <c r="F951" s="155">
        <v>90</v>
      </c>
      <c r="G951" s="155">
        <v>90</v>
      </c>
      <c r="H951" s="158">
        <f>(G951/F951)*100</f>
        <v>100</v>
      </c>
      <c r="I951" s="155"/>
      <c r="J951" s="162"/>
      <c r="K951" s="159"/>
      <c r="L951" s="155"/>
      <c r="M951" s="163"/>
      <c r="N951" s="163"/>
      <c r="O951" s="158"/>
      <c r="P951" s="178"/>
      <c r="Q951" s="157"/>
      <c r="R951" s="297"/>
      <c r="S951" s="529"/>
    </row>
    <row r="952" spans="1:20" ht="127.5" customHeight="1" x14ac:dyDescent="0.35">
      <c r="A952" s="515"/>
      <c r="B952" s="520"/>
      <c r="C952" s="152" t="s">
        <v>139</v>
      </c>
      <c r="D952" s="148" t="s">
        <v>132</v>
      </c>
      <c r="E952" s="155" t="s">
        <v>25</v>
      </c>
      <c r="F952" s="155">
        <v>100</v>
      </c>
      <c r="G952" s="155">
        <v>100</v>
      </c>
      <c r="H952" s="158">
        <f>(G952/F952)*100</f>
        <v>100</v>
      </c>
      <c r="I952" s="155"/>
      <c r="J952" s="162"/>
      <c r="K952" s="159"/>
      <c r="L952" s="155"/>
      <c r="M952" s="163"/>
      <c r="N952" s="163"/>
      <c r="O952" s="158"/>
      <c r="P952" s="178"/>
      <c r="Q952" s="157"/>
      <c r="R952" s="297"/>
      <c r="S952" s="529"/>
    </row>
    <row r="953" spans="1:20" s="174" customFormat="1" ht="40.5" customHeight="1" x14ac:dyDescent="0.35">
      <c r="A953" s="515"/>
      <c r="B953" s="520"/>
      <c r="C953" s="167"/>
      <c r="D953" s="168" t="s">
        <v>6</v>
      </c>
      <c r="E953" s="167"/>
      <c r="F953" s="169"/>
      <c r="G953" s="169"/>
      <c r="H953" s="170"/>
      <c r="I953" s="170">
        <f>(H948+H949+H950+H951+H952)/5</f>
        <v>100</v>
      </c>
      <c r="J953" s="171"/>
      <c r="K953" s="168" t="s">
        <v>6</v>
      </c>
      <c r="L953" s="169"/>
      <c r="M953" s="172"/>
      <c r="N953" s="172"/>
      <c r="O953" s="170"/>
      <c r="P953" s="170">
        <f>O948</f>
        <v>102.08333333333333</v>
      </c>
      <c r="Q953" s="170">
        <f>(I953+P953)/2</f>
        <v>101.04166666666666</v>
      </c>
      <c r="R953" s="290" t="s">
        <v>31</v>
      </c>
      <c r="S953" s="529"/>
      <c r="T953" s="146"/>
    </row>
    <row r="954" spans="1:20" x14ac:dyDescent="0.35">
      <c r="A954" s="515"/>
      <c r="B954" s="520"/>
      <c r="C954" s="342" t="s">
        <v>42</v>
      </c>
      <c r="D954" s="150" t="s">
        <v>91</v>
      </c>
      <c r="E954" s="155"/>
      <c r="F954" s="155"/>
      <c r="G954" s="155"/>
      <c r="H954" s="153"/>
      <c r="I954" s="153"/>
      <c r="J954" s="342" t="s">
        <v>42</v>
      </c>
      <c r="K954" s="150" t="s">
        <v>91</v>
      </c>
      <c r="L954" s="155"/>
      <c r="M954" s="163"/>
      <c r="N954" s="163"/>
      <c r="O954" s="153"/>
      <c r="P954" s="178"/>
      <c r="Q954" s="157"/>
      <c r="R954" s="298"/>
      <c r="S954" s="529"/>
    </row>
    <row r="955" spans="1:20" ht="49.5" customHeight="1" x14ac:dyDescent="0.35">
      <c r="A955" s="515"/>
      <c r="B955" s="520"/>
      <c r="C955" s="152" t="s">
        <v>43</v>
      </c>
      <c r="D955" s="148" t="s">
        <v>140</v>
      </c>
      <c r="E955" s="155" t="s">
        <v>25</v>
      </c>
      <c r="F955" s="155">
        <v>100</v>
      </c>
      <c r="G955" s="155">
        <v>100</v>
      </c>
      <c r="H955" s="158">
        <f>(G955/F955)*100</f>
        <v>100</v>
      </c>
      <c r="I955" s="155"/>
      <c r="J955" s="162" t="s">
        <v>43</v>
      </c>
      <c r="K955" s="159" t="s">
        <v>90</v>
      </c>
      <c r="L955" s="155" t="s">
        <v>38</v>
      </c>
      <c r="M955" s="155">
        <v>144</v>
      </c>
      <c r="N955" s="155">
        <v>140</v>
      </c>
      <c r="O955" s="158">
        <f>IF(N955/M955*100&gt;110,110,N955/M955*100)</f>
        <v>97.222222222222214</v>
      </c>
      <c r="P955" s="178"/>
      <c r="Q955" s="157"/>
      <c r="R955" s="297"/>
      <c r="S955" s="529"/>
    </row>
    <row r="956" spans="1:20" ht="75.75" customHeight="1" x14ac:dyDescent="0.35">
      <c r="A956" s="515"/>
      <c r="B956" s="520"/>
      <c r="C956" s="152" t="s">
        <v>141</v>
      </c>
      <c r="D956" s="148" t="s">
        <v>142</v>
      </c>
      <c r="E956" s="155" t="s">
        <v>25</v>
      </c>
      <c r="F956" s="155">
        <v>90</v>
      </c>
      <c r="G956" s="155">
        <v>90</v>
      </c>
      <c r="H956" s="158">
        <f>(G956/F956)*100</f>
        <v>100</v>
      </c>
      <c r="I956" s="155"/>
      <c r="J956" s="162"/>
      <c r="K956" s="159"/>
      <c r="L956" s="155"/>
      <c r="M956" s="163"/>
      <c r="N956" s="163"/>
      <c r="O956" s="158"/>
      <c r="P956" s="178"/>
      <c r="Q956" s="157"/>
      <c r="R956" s="297"/>
      <c r="S956" s="529"/>
    </row>
    <row r="957" spans="1:20" s="174" customFormat="1" ht="40.5" customHeight="1" x14ac:dyDescent="0.35">
      <c r="A957" s="515"/>
      <c r="B957" s="520"/>
      <c r="C957" s="167"/>
      <c r="D957" s="168" t="s">
        <v>6</v>
      </c>
      <c r="E957" s="167"/>
      <c r="F957" s="169"/>
      <c r="G957" s="169"/>
      <c r="H957" s="170"/>
      <c r="I957" s="170">
        <f>(H955+H956)/2</f>
        <v>100</v>
      </c>
      <c r="J957" s="171"/>
      <c r="K957" s="168" t="s">
        <v>6</v>
      </c>
      <c r="L957" s="169"/>
      <c r="M957" s="172"/>
      <c r="N957" s="172"/>
      <c r="O957" s="170"/>
      <c r="P957" s="170">
        <f>O955</f>
        <v>97.222222222222214</v>
      </c>
      <c r="Q957" s="170">
        <f>(I957+P957)/2</f>
        <v>98.611111111111114</v>
      </c>
      <c r="R957" s="290" t="s">
        <v>424</v>
      </c>
      <c r="S957" s="529"/>
      <c r="T957" s="146"/>
    </row>
    <row r="958" spans="1:20" ht="68.25" customHeight="1" x14ac:dyDescent="0.35">
      <c r="A958" s="515"/>
      <c r="B958" s="520"/>
      <c r="C958" s="342" t="s">
        <v>168</v>
      </c>
      <c r="D958" s="150" t="s">
        <v>217</v>
      </c>
      <c r="E958" s="155"/>
      <c r="F958" s="155"/>
      <c r="G958" s="155"/>
      <c r="H958" s="153"/>
      <c r="I958" s="153"/>
      <c r="J958" s="342" t="s">
        <v>168</v>
      </c>
      <c r="K958" s="150" t="str">
        <f>D958</f>
        <v>Реализация дополнительных общеразвивающих программ</v>
      </c>
      <c r="L958" s="155"/>
      <c r="M958" s="163"/>
      <c r="N958" s="163"/>
      <c r="O958" s="153"/>
      <c r="P958" s="178"/>
      <c r="Q958" s="157"/>
      <c r="R958" s="296"/>
      <c r="S958" s="529"/>
    </row>
    <row r="959" spans="1:20" ht="86.25" customHeight="1" x14ac:dyDescent="0.35">
      <c r="A959" s="515"/>
      <c r="B959" s="520"/>
      <c r="C959" s="152" t="s">
        <v>169</v>
      </c>
      <c r="D959" s="148" t="s">
        <v>142</v>
      </c>
      <c r="E959" s="155" t="s">
        <v>25</v>
      </c>
      <c r="F959" s="155">
        <v>90</v>
      </c>
      <c r="G959" s="155">
        <v>90</v>
      </c>
      <c r="H959" s="158">
        <f>(G959/F959)*100</f>
        <v>100</v>
      </c>
      <c r="I959" s="155"/>
      <c r="J959" s="162" t="s">
        <v>169</v>
      </c>
      <c r="K959" s="159" t="s">
        <v>567</v>
      </c>
      <c r="L959" s="155" t="s">
        <v>373</v>
      </c>
      <c r="M959" s="155">
        <v>51408</v>
      </c>
      <c r="N959" s="155">
        <v>56400</v>
      </c>
      <c r="O959" s="158">
        <f>IF(N959/M959*100&gt;110,110,N959/M959*100)</f>
        <v>109.71055088702148</v>
      </c>
      <c r="P959" s="178"/>
      <c r="Q959" s="157"/>
      <c r="R959" s="297"/>
      <c r="S959" s="529"/>
    </row>
    <row r="960" spans="1:20" s="174" customFormat="1" ht="41.25" customHeight="1" x14ac:dyDescent="0.35">
      <c r="A960" s="517"/>
      <c r="B960" s="521"/>
      <c r="C960" s="167"/>
      <c r="D960" s="168" t="s">
        <v>6</v>
      </c>
      <c r="E960" s="167"/>
      <c r="F960" s="169"/>
      <c r="G960" s="169"/>
      <c r="H960" s="170"/>
      <c r="I960" s="170">
        <f>H959</f>
        <v>100</v>
      </c>
      <c r="J960" s="171"/>
      <c r="K960" s="168" t="s">
        <v>6</v>
      </c>
      <c r="L960" s="169"/>
      <c r="M960" s="172"/>
      <c r="N960" s="172"/>
      <c r="O960" s="170"/>
      <c r="P960" s="170">
        <f>O959</f>
        <v>109.71055088702148</v>
      </c>
      <c r="Q960" s="170">
        <f>(I960+P960)/2</f>
        <v>104.85527544351075</v>
      </c>
      <c r="R960" s="290" t="s">
        <v>31</v>
      </c>
      <c r="S960" s="529"/>
      <c r="T960" s="146"/>
    </row>
    <row r="961" spans="1:21" ht="62.25" customHeight="1" x14ac:dyDescent="0.35">
      <c r="A961" s="513">
        <v>58</v>
      </c>
      <c r="B961" s="519" t="s">
        <v>162</v>
      </c>
      <c r="C961" s="164" t="s">
        <v>12</v>
      </c>
      <c r="D961" s="198" t="s">
        <v>88</v>
      </c>
      <c r="E961" s="164"/>
      <c r="F961" s="164"/>
      <c r="G961" s="164"/>
      <c r="H961" s="157"/>
      <c r="I961" s="157"/>
      <c r="J961" s="164" t="s">
        <v>12</v>
      </c>
      <c r="K961" s="198" t="s">
        <v>88</v>
      </c>
      <c r="L961" s="160"/>
      <c r="M961" s="160"/>
      <c r="N961" s="160"/>
      <c r="O961" s="157"/>
      <c r="P961" s="199"/>
      <c r="Q961" s="157"/>
      <c r="R961" s="298"/>
      <c r="S961" s="529" t="s">
        <v>424</v>
      </c>
    </row>
    <row r="962" spans="1:21" ht="77.25" customHeight="1" x14ac:dyDescent="0.35">
      <c r="A962" s="515"/>
      <c r="B962" s="520"/>
      <c r="C962" s="160" t="s">
        <v>7</v>
      </c>
      <c r="D962" s="200" t="s">
        <v>89</v>
      </c>
      <c r="E962" s="160" t="s">
        <v>458</v>
      </c>
      <c r="F962" s="160">
        <v>95</v>
      </c>
      <c r="G962" s="160">
        <v>100</v>
      </c>
      <c r="H962" s="201">
        <v>100</v>
      </c>
      <c r="I962" s="160"/>
      <c r="J962" s="160" t="s">
        <v>7</v>
      </c>
      <c r="K962" s="200" t="s">
        <v>445</v>
      </c>
      <c r="L962" s="160" t="s">
        <v>459</v>
      </c>
      <c r="M962" s="160">
        <v>15</v>
      </c>
      <c r="N962" s="160">
        <v>15</v>
      </c>
      <c r="O962" s="158">
        <f>IF(N962/M962*100&gt;110,110,N962/M962*100)</f>
        <v>100</v>
      </c>
      <c r="P962" s="199"/>
      <c r="Q962" s="157"/>
      <c r="R962" s="297"/>
      <c r="S962" s="529"/>
    </row>
    <row r="963" spans="1:21" ht="72.75" customHeight="1" x14ac:dyDescent="0.35">
      <c r="A963" s="515"/>
      <c r="B963" s="520"/>
      <c r="C963" s="160"/>
      <c r="D963" s="200"/>
      <c r="E963" s="160"/>
      <c r="F963" s="160"/>
      <c r="G963" s="160"/>
      <c r="H963" s="201"/>
      <c r="I963" s="160"/>
      <c r="J963" s="160" t="s">
        <v>8</v>
      </c>
      <c r="K963" s="200" t="s">
        <v>442</v>
      </c>
      <c r="L963" s="160" t="s">
        <v>459</v>
      </c>
      <c r="M963" s="160">
        <v>41</v>
      </c>
      <c r="N963" s="160">
        <v>41</v>
      </c>
      <c r="O963" s="158">
        <f>IF(N963/M963*100&gt;110,110,N963/M963*100)</f>
        <v>100</v>
      </c>
      <c r="P963" s="199"/>
      <c r="Q963" s="157"/>
      <c r="R963" s="297"/>
      <c r="S963" s="529"/>
    </row>
    <row r="964" spans="1:21" ht="72.75" customHeight="1" x14ac:dyDescent="0.35">
      <c r="A964" s="515"/>
      <c r="B964" s="520"/>
      <c r="C964" s="160"/>
      <c r="D964" s="200"/>
      <c r="E964" s="160"/>
      <c r="F964" s="160"/>
      <c r="G964" s="160"/>
      <c r="H964" s="201"/>
      <c r="I964" s="160"/>
      <c r="J964" s="155" t="s">
        <v>9</v>
      </c>
      <c r="K964" s="159" t="s">
        <v>357</v>
      </c>
      <c r="L964" s="155" t="s">
        <v>38</v>
      </c>
      <c r="M964" s="160">
        <v>1</v>
      </c>
      <c r="N964" s="160">
        <v>1</v>
      </c>
      <c r="O964" s="158">
        <f>IF(N964/M964*100&gt;110,110,N964/M964*100)</f>
        <v>100</v>
      </c>
      <c r="P964" s="199"/>
      <c r="Q964" s="157"/>
      <c r="R964" s="297"/>
      <c r="S964" s="529"/>
    </row>
    <row r="965" spans="1:21" s="174" customFormat="1" ht="62.25" customHeight="1" x14ac:dyDescent="0.35">
      <c r="A965" s="515"/>
      <c r="B965" s="520"/>
      <c r="C965" s="283"/>
      <c r="D965" s="284" t="s">
        <v>6</v>
      </c>
      <c r="E965" s="285"/>
      <c r="F965" s="286"/>
      <c r="G965" s="287"/>
      <c r="H965" s="288"/>
      <c r="I965" s="288">
        <f>H962</f>
        <v>100</v>
      </c>
      <c r="J965" s="285"/>
      <c r="K965" s="284" t="s">
        <v>6</v>
      </c>
      <c r="L965" s="285"/>
      <c r="M965" s="289"/>
      <c r="N965" s="289"/>
      <c r="O965" s="288"/>
      <c r="P965" s="288">
        <f>(O964+O962+O963)/3</f>
        <v>100</v>
      </c>
      <c r="Q965" s="288">
        <f>(I965+P965)/2</f>
        <v>100</v>
      </c>
      <c r="R965" s="290" t="s">
        <v>31</v>
      </c>
      <c r="S965" s="529"/>
      <c r="T965" s="146"/>
      <c r="U965" s="291"/>
    </row>
    <row r="966" spans="1:21" x14ac:dyDescent="0.35">
      <c r="A966" s="515"/>
      <c r="B966" s="520"/>
      <c r="C966" s="342" t="s">
        <v>13</v>
      </c>
      <c r="D966" s="198" t="s">
        <v>91</v>
      </c>
      <c r="E966" s="160"/>
      <c r="F966" s="160"/>
      <c r="G966" s="160"/>
      <c r="H966" s="157"/>
      <c r="I966" s="157"/>
      <c r="J966" s="164" t="s">
        <v>13</v>
      </c>
      <c r="K966" s="198" t="s">
        <v>91</v>
      </c>
      <c r="L966" s="160"/>
      <c r="M966" s="203"/>
      <c r="N966" s="203"/>
      <c r="O966" s="157"/>
      <c r="P966" s="199"/>
      <c r="Q966" s="157"/>
      <c r="R966" s="298"/>
      <c r="S966" s="529"/>
    </row>
    <row r="967" spans="1:21" ht="63.75" customHeight="1" x14ac:dyDescent="0.35">
      <c r="A967" s="515"/>
      <c r="B967" s="520"/>
      <c r="C967" s="152" t="s">
        <v>14</v>
      </c>
      <c r="D967" s="200" t="s">
        <v>89</v>
      </c>
      <c r="E967" s="160" t="s">
        <v>458</v>
      </c>
      <c r="F967" s="160">
        <v>95</v>
      </c>
      <c r="G967" s="160">
        <v>100</v>
      </c>
      <c r="H967" s="201">
        <v>100</v>
      </c>
      <c r="I967" s="160"/>
      <c r="J967" s="204" t="s">
        <v>14</v>
      </c>
      <c r="K967" s="200" t="s">
        <v>355</v>
      </c>
      <c r="L967" s="160" t="s">
        <v>459</v>
      </c>
      <c r="M967" s="160">
        <v>57</v>
      </c>
      <c r="N967" s="160">
        <v>57</v>
      </c>
      <c r="O967" s="158">
        <f>IF(N967/M967*100&gt;110,110,N967/M967*100)</f>
        <v>100</v>
      </c>
      <c r="P967" s="199"/>
      <c r="Q967" s="157"/>
      <c r="R967" s="297"/>
      <c r="S967" s="529"/>
    </row>
    <row r="968" spans="1:21" ht="80.25" customHeight="1" x14ac:dyDescent="0.35">
      <c r="A968" s="515"/>
      <c r="B968" s="520"/>
      <c r="C968" s="152" t="s">
        <v>15</v>
      </c>
      <c r="D968" s="200" t="s">
        <v>444</v>
      </c>
      <c r="E968" s="160" t="s">
        <v>460</v>
      </c>
      <c r="F968" s="160">
        <v>35</v>
      </c>
      <c r="G968" s="160">
        <v>18</v>
      </c>
      <c r="H968" s="158">
        <v>100</v>
      </c>
      <c r="I968" s="160"/>
      <c r="J968" s="204"/>
      <c r="K968" s="200"/>
      <c r="L968" s="160"/>
      <c r="M968" s="205"/>
      <c r="N968" s="205"/>
      <c r="O968" s="201"/>
      <c r="P968" s="199"/>
      <c r="Q968" s="157"/>
      <c r="R968" s="297"/>
      <c r="S968" s="529"/>
    </row>
    <row r="969" spans="1:21" s="174" customFormat="1" ht="54.75" customHeight="1" x14ac:dyDescent="0.35">
      <c r="A969" s="515"/>
      <c r="B969" s="520"/>
      <c r="C969" s="283"/>
      <c r="D969" s="284" t="s">
        <v>6</v>
      </c>
      <c r="E969" s="285"/>
      <c r="F969" s="286"/>
      <c r="G969" s="287"/>
      <c r="H969" s="288"/>
      <c r="I969" s="288">
        <f>(H967+H968)/2</f>
        <v>100</v>
      </c>
      <c r="J969" s="285"/>
      <c r="K969" s="284" t="s">
        <v>549</v>
      </c>
      <c r="L969" s="285"/>
      <c r="M969" s="289"/>
      <c r="N969" s="289"/>
      <c r="O969" s="288"/>
      <c r="P969" s="288">
        <f>O967</f>
        <v>100</v>
      </c>
      <c r="Q969" s="288">
        <f>(I969+P969)/2</f>
        <v>100</v>
      </c>
      <c r="R969" s="290" t="s">
        <v>31</v>
      </c>
      <c r="S969" s="529"/>
      <c r="T969" s="146"/>
      <c r="U969" s="291"/>
    </row>
    <row r="970" spans="1:21" ht="66" customHeight="1" x14ac:dyDescent="0.35">
      <c r="A970" s="515"/>
      <c r="B970" s="520"/>
      <c r="C970" s="342" t="s">
        <v>28</v>
      </c>
      <c r="D970" s="198" t="s">
        <v>129</v>
      </c>
      <c r="E970" s="164"/>
      <c r="F970" s="164"/>
      <c r="G970" s="164"/>
      <c r="H970" s="157"/>
      <c r="I970" s="157"/>
      <c r="J970" s="164" t="s">
        <v>28</v>
      </c>
      <c r="K970" s="198" t="s">
        <v>129</v>
      </c>
      <c r="L970" s="160"/>
      <c r="M970" s="160"/>
      <c r="N970" s="160"/>
      <c r="O970" s="157"/>
      <c r="P970" s="199"/>
      <c r="Q970" s="157"/>
      <c r="R970" s="298"/>
      <c r="S970" s="529"/>
    </row>
    <row r="971" spans="1:21" ht="69" customHeight="1" x14ac:dyDescent="0.35">
      <c r="A971" s="515"/>
      <c r="B971" s="520"/>
      <c r="C971" s="152" t="s">
        <v>29</v>
      </c>
      <c r="D971" s="200" t="s">
        <v>130</v>
      </c>
      <c r="E971" s="160" t="s">
        <v>25</v>
      </c>
      <c r="F971" s="160">
        <v>100</v>
      </c>
      <c r="G971" s="160">
        <v>100</v>
      </c>
      <c r="H971" s="201">
        <f t="shared" ref="H971:H975" si="19">(G971/F971)*100</f>
        <v>100</v>
      </c>
      <c r="I971" s="160"/>
      <c r="J971" s="160" t="s">
        <v>29</v>
      </c>
      <c r="K971" s="200" t="s">
        <v>90</v>
      </c>
      <c r="L971" s="160" t="s">
        <v>38</v>
      </c>
      <c r="M971" s="160">
        <v>51</v>
      </c>
      <c r="N971" s="160">
        <v>50</v>
      </c>
      <c r="O971" s="158">
        <f>IF(N971/M971*100&gt;110,110,N971/M971*100)</f>
        <v>98.039215686274503</v>
      </c>
      <c r="P971" s="199"/>
      <c r="Q971" s="157"/>
      <c r="R971" s="297"/>
      <c r="S971" s="529"/>
    </row>
    <row r="972" spans="1:21" ht="33" customHeight="1" x14ac:dyDescent="0.35">
      <c r="A972" s="515"/>
      <c r="B972" s="520"/>
      <c r="C972" s="152" t="s">
        <v>30</v>
      </c>
      <c r="D972" s="148" t="s">
        <v>131</v>
      </c>
      <c r="E972" s="155" t="s">
        <v>25</v>
      </c>
      <c r="F972" s="155">
        <v>100</v>
      </c>
      <c r="G972" s="155">
        <v>100</v>
      </c>
      <c r="H972" s="158">
        <f t="shared" si="19"/>
        <v>100</v>
      </c>
      <c r="I972" s="155"/>
      <c r="J972" s="155"/>
      <c r="K972" s="179"/>
      <c r="L972" s="155"/>
      <c r="M972" s="161"/>
      <c r="N972" s="161"/>
      <c r="O972" s="158"/>
      <c r="P972" s="178"/>
      <c r="Q972" s="157"/>
      <c r="R972" s="297"/>
      <c r="S972" s="529"/>
    </row>
    <row r="973" spans="1:21" ht="48.75" customHeight="1" x14ac:dyDescent="0.35">
      <c r="A973" s="515"/>
      <c r="B973" s="520"/>
      <c r="C973" s="152" t="s">
        <v>52</v>
      </c>
      <c r="D973" s="148" t="s">
        <v>566</v>
      </c>
      <c r="E973" s="155" t="s">
        <v>455</v>
      </c>
      <c r="F973" s="155">
        <v>100</v>
      </c>
      <c r="G973" s="155">
        <v>100</v>
      </c>
      <c r="H973" s="158">
        <f t="shared" si="19"/>
        <v>100</v>
      </c>
      <c r="I973" s="155"/>
      <c r="J973" s="162"/>
      <c r="K973" s="159"/>
      <c r="L973" s="155"/>
      <c r="M973" s="163"/>
      <c r="N973" s="163"/>
      <c r="O973" s="158"/>
      <c r="P973" s="178"/>
      <c r="Q973" s="157"/>
      <c r="R973" s="297"/>
      <c r="S973" s="529"/>
    </row>
    <row r="974" spans="1:21" ht="57" customHeight="1" x14ac:dyDescent="0.35">
      <c r="A974" s="515"/>
      <c r="B974" s="520"/>
      <c r="C974" s="152" t="s">
        <v>53</v>
      </c>
      <c r="D974" s="148" t="s">
        <v>456</v>
      </c>
      <c r="E974" s="155" t="s">
        <v>25</v>
      </c>
      <c r="F974" s="155">
        <v>90</v>
      </c>
      <c r="G974" s="155">
        <v>100</v>
      </c>
      <c r="H974" s="158">
        <v>100</v>
      </c>
      <c r="I974" s="155"/>
      <c r="J974" s="162"/>
      <c r="K974" s="159"/>
      <c r="L974" s="155"/>
      <c r="M974" s="163"/>
      <c r="N974" s="163"/>
      <c r="O974" s="158"/>
      <c r="P974" s="178"/>
      <c r="Q974" s="157"/>
      <c r="R974" s="297"/>
      <c r="S974" s="529"/>
    </row>
    <row r="975" spans="1:21" ht="111.75" customHeight="1" x14ac:dyDescent="0.35">
      <c r="A975" s="515"/>
      <c r="B975" s="520"/>
      <c r="C975" s="152" t="s">
        <v>139</v>
      </c>
      <c r="D975" s="148" t="s">
        <v>132</v>
      </c>
      <c r="E975" s="155" t="s">
        <v>25</v>
      </c>
      <c r="F975" s="155">
        <v>100</v>
      </c>
      <c r="G975" s="155">
        <v>100</v>
      </c>
      <c r="H975" s="158">
        <f t="shared" si="19"/>
        <v>100</v>
      </c>
      <c r="I975" s="155"/>
      <c r="J975" s="162"/>
      <c r="K975" s="159"/>
      <c r="L975" s="155"/>
      <c r="M975" s="163"/>
      <c r="N975" s="163"/>
      <c r="O975" s="158"/>
      <c r="P975" s="178"/>
      <c r="Q975" s="157"/>
      <c r="R975" s="297"/>
      <c r="S975" s="529"/>
    </row>
    <row r="976" spans="1:21" s="174" customFormat="1" ht="40.5" customHeight="1" x14ac:dyDescent="0.35">
      <c r="A976" s="515"/>
      <c r="B976" s="520"/>
      <c r="C976" s="167"/>
      <c r="D976" s="168" t="s">
        <v>6</v>
      </c>
      <c r="E976" s="167"/>
      <c r="F976" s="169"/>
      <c r="G976" s="169"/>
      <c r="H976" s="170"/>
      <c r="I976" s="170">
        <f>(H971+H972+H973+H974+H975)/5</f>
        <v>100</v>
      </c>
      <c r="J976" s="171"/>
      <c r="K976" s="168" t="s">
        <v>6</v>
      </c>
      <c r="L976" s="169"/>
      <c r="M976" s="172"/>
      <c r="N976" s="172"/>
      <c r="O976" s="170"/>
      <c r="P976" s="170">
        <f>O971</f>
        <v>98.039215686274503</v>
      </c>
      <c r="Q976" s="170">
        <f>(I976+P976)/2</f>
        <v>99.019607843137251</v>
      </c>
      <c r="R976" s="290" t="s">
        <v>424</v>
      </c>
      <c r="S976" s="529"/>
      <c r="T976" s="146"/>
    </row>
    <row r="977" spans="1:20" ht="89.25" customHeight="1" x14ac:dyDescent="0.35">
      <c r="A977" s="515"/>
      <c r="B977" s="520"/>
      <c r="C977" s="342" t="s">
        <v>42</v>
      </c>
      <c r="D977" s="150" t="s">
        <v>133</v>
      </c>
      <c r="E977" s="155"/>
      <c r="F977" s="155"/>
      <c r="G977" s="155"/>
      <c r="H977" s="153"/>
      <c r="I977" s="153"/>
      <c r="J977" s="342" t="s">
        <v>42</v>
      </c>
      <c r="K977" s="150" t="s">
        <v>133</v>
      </c>
      <c r="L977" s="155"/>
      <c r="M977" s="163"/>
      <c r="N977" s="163"/>
      <c r="O977" s="153"/>
      <c r="P977" s="178"/>
      <c r="Q977" s="157"/>
      <c r="R977" s="298"/>
      <c r="S977" s="529"/>
    </row>
    <row r="978" spans="1:20" ht="73.5" customHeight="1" x14ac:dyDescent="0.35">
      <c r="A978" s="515"/>
      <c r="B978" s="520"/>
      <c r="C978" s="152" t="s">
        <v>43</v>
      </c>
      <c r="D978" s="148" t="s">
        <v>134</v>
      </c>
      <c r="E978" s="155" t="s">
        <v>25</v>
      </c>
      <c r="F978" s="155">
        <v>100</v>
      </c>
      <c r="G978" s="155">
        <v>100</v>
      </c>
      <c r="H978" s="158">
        <v>100</v>
      </c>
      <c r="I978" s="155"/>
      <c r="J978" s="162" t="s">
        <v>43</v>
      </c>
      <c r="K978" s="159" t="s">
        <v>90</v>
      </c>
      <c r="L978" s="155" t="s">
        <v>38</v>
      </c>
      <c r="M978" s="155">
        <v>51</v>
      </c>
      <c r="N978" s="155">
        <v>50</v>
      </c>
      <c r="O978" s="158">
        <f>IF(N978/M978*100&gt;110,110,N978/M978*100)</f>
        <v>98.039215686274503</v>
      </c>
      <c r="P978" s="152"/>
      <c r="Q978" s="157"/>
      <c r="R978" s="297"/>
      <c r="S978" s="529"/>
    </row>
    <row r="979" spans="1:20" ht="33" customHeight="1" x14ac:dyDescent="0.35">
      <c r="A979" s="515"/>
      <c r="B979" s="520"/>
      <c r="C979" s="152" t="s">
        <v>141</v>
      </c>
      <c r="D979" s="148" t="s">
        <v>135</v>
      </c>
      <c r="E979" s="155" t="s">
        <v>25</v>
      </c>
      <c r="F979" s="155">
        <v>100</v>
      </c>
      <c r="G979" s="155">
        <v>100</v>
      </c>
      <c r="H979" s="158">
        <v>100</v>
      </c>
      <c r="I979" s="155"/>
      <c r="J979" s="162"/>
      <c r="K979" s="159"/>
      <c r="L979" s="155"/>
      <c r="M979" s="163"/>
      <c r="N979" s="163"/>
      <c r="O979" s="158"/>
      <c r="P979" s="178"/>
      <c r="Q979" s="157"/>
      <c r="R979" s="297"/>
      <c r="S979" s="529"/>
    </row>
    <row r="980" spans="1:20" ht="45.75" customHeight="1" x14ac:dyDescent="0.35">
      <c r="A980" s="515"/>
      <c r="B980" s="520"/>
      <c r="C980" s="152" t="s">
        <v>165</v>
      </c>
      <c r="D980" s="148" t="s">
        <v>566</v>
      </c>
      <c r="E980" s="155" t="s">
        <v>455</v>
      </c>
      <c r="F980" s="155">
        <v>100</v>
      </c>
      <c r="G980" s="155">
        <v>100</v>
      </c>
      <c r="H980" s="158">
        <v>100</v>
      </c>
      <c r="I980" s="155"/>
      <c r="J980" s="162"/>
      <c r="K980" s="159"/>
      <c r="L980" s="155"/>
      <c r="M980" s="163"/>
      <c r="N980" s="163"/>
      <c r="O980" s="158"/>
      <c r="P980" s="178"/>
      <c r="Q980" s="157"/>
      <c r="R980" s="297"/>
      <c r="S980" s="529"/>
    </row>
    <row r="981" spans="1:20" ht="57.75" customHeight="1" x14ac:dyDescent="0.35">
      <c r="A981" s="515"/>
      <c r="B981" s="520"/>
      <c r="C981" s="152" t="s">
        <v>166</v>
      </c>
      <c r="D981" s="148" t="s">
        <v>456</v>
      </c>
      <c r="E981" s="155" t="s">
        <v>25</v>
      </c>
      <c r="F981" s="155">
        <v>90</v>
      </c>
      <c r="G981" s="155">
        <v>100</v>
      </c>
      <c r="H981" s="158">
        <v>100</v>
      </c>
      <c r="I981" s="155"/>
      <c r="J981" s="162"/>
      <c r="K981" s="159"/>
      <c r="L981" s="155"/>
      <c r="M981" s="163"/>
      <c r="N981" s="163"/>
      <c r="O981" s="158"/>
      <c r="P981" s="178"/>
      <c r="Q981" s="157"/>
      <c r="R981" s="297"/>
      <c r="S981" s="529"/>
    </row>
    <row r="982" spans="1:20" ht="128.25" customHeight="1" x14ac:dyDescent="0.35">
      <c r="A982" s="515"/>
      <c r="B982" s="520"/>
      <c r="C982" s="152" t="s">
        <v>167</v>
      </c>
      <c r="D982" s="148" t="s">
        <v>132</v>
      </c>
      <c r="E982" s="155" t="s">
        <v>25</v>
      </c>
      <c r="F982" s="155">
        <v>100</v>
      </c>
      <c r="G982" s="155">
        <v>100</v>
      </c>
      <c r="H982" s="158">
        <v>100</v>
      </c>
      <c r="I982" s="155"/>
      <c r="J982" s="162"/>
      <c r="K982" s="159"/>
      <c r="L982" s="155"/>
      <c r="M982" s="163"/>
      <c r="N982" s="163"/>
      <c r="O982" s="158"/>
      <c r="P982" s="178"/>
      <c r="Q982" s="157"/>
      <c r="R982" s="297"/>
      <c r="S982" s="529"/>
    </row>
    <row r="983" spans="1:20" s="174" customFormat="1" ht="40.5" customHeight="1" x14ac:dyDescent="0.35">
      <c r="A983" s="515"/>
      <c r="B983" s="520"/>
      <c r="C983" s="167"/>
      <c r="D983" s="168" t="s">
        <v>6</v>
      </c>
      <c r="E983" s="167"/>
      <c r="F983" s="169"/>
      <c r="G983" s="169"/>
      <c r="H983" s="170"/>
      <c r="I983" s="170">
        <f>(H978+H979+H980+H981+H982)/5</f>
        <v>100</v>
      </c>
      <c r="J983" s="171"/>
      <c r="K983" s="168" t="s">
        <v>6</v>
      </c>
      <c r="L983" s="169"/>
      <c r="M983" s="172"/>
      <c r="N983" s="172"/>
      <c r="O983" s="170"/>
      <c r="P983" s="170">
        <f>O978</f>
        <v>98.039215686274503</v>
      </c>
      <c r="Q983" s="170">
        <f>(I983+P983)/2</f>
        <v>99.019607843137251</v>
      </c>
      <c r="R983" s="290" t="s">
        <v>424</v>
      </c>
      <c r="S983" s="529"/>
      <c r="T983" s="146"/>
    </row>
    <row r="984" spans="1:20" ht="75.75" customHeight="1" x14ac:dyDescent="0.35">
      <c r="A984" s="515"/>
      <c r="B984" s="520"/>
      <c r="C984" s="342" t="s">
        <v>168</v>
      </c>
      <c r="D984" s="150" t="s">
        <v>136</v>
      </c>
      <c r="E984" s="155"/>
      <c r="F984" s="155"/>
      <c r="G984" s="155"/>
      <c r="H984" s="153"/>
      <c r="I984" s="153"/>
      <c r="J984" s="342" t="s">
        <v>168</v>
      </c>
      <c r="K984" s="150" t="str">
        <f>D984</f>
        <v>Реализация основных общеобразовательных программ среднего общего образования</v>
      </c>
      <c r="L984" s="155"/>
      <c r="M984" s="163"/>
      <c r="N984" s="163"/>
      <c r="O984" s="153"/>
      <c r="P984" s="178"/>
      <c r="Q984" s="157"/>
      <c r="R984" s="298"/>
      <c r="S984" s="529"/>
    </row>
    <row r="985" spans="1:20" ht="80.25" customHeight="1" x14ac:dyDescent="0.35">
      <c r="A985" s="515"/>
      <c r="B985" s="520"/>
      <c r="C985" s="152" t="s">
        <v>169</v>
      </c>
      <c r="D985" s="148" t="s">
        <v>137</v>
      </c>
      <c r="E985" s="155" t="s">
        <v>25</v>
      </c>
      <c r="F985" s="155">
        <v>100</v>
      </c>
      <c r="G985" s="155">
        <v>100</v>
      </c>
      <c r="H985" s="158">
        <f t="shared" ref="H985:H989" si="20">(G985/F985)*100</f>
        <v>100</v>
      </c>
      <c r="I985" s="155"/>
      <c r="J985" s="162" t="s">
        <v>169</v>
      </c>
      <c r="K985" s="159" t="s">
        <v>90</v>
      </c>
      <c r="L985" s="155" t="s">
        <v>38</v>
      </c>
      <c r="M985" s="155">
        <v>12</v>
      </c>
      <c r="N985" s="155">
        <v>13</v>
      </c>
      <c r="O985" s="158">
        <f>IF(N985/M985*100&gt;110,110,N985/M985*100)</f>
        <v>108.33333333333333</v>
      </c>
      <c r="P985" s="152"/>
      <c r="Q985" s="157"/>
      <c r="R985" s="297"/>
      <c r="S985" s="529"/>
    </row>
    <row r="986" spans="1:20" ht="33" customHeight="1" x14ac:dyDescent="0.35">
      <c r="A986" s="515"/>
      <c r="B986" s="520"/>
      <c r="C986" s="152" t="s">
        <v>170</v>
      </c>
      <c r="D986" s="148" t="s">
        <v>138</v>
      </c>
      <c r="E986" s="155" t="s">
        <v>25</v>
      </c>
      <c r="F986" s="155">
        <v>100</v>
      </c>
      <c r="G986" s="155">
        <v>100</v>
      </c>
      <c r="H986" s="158">
        <f t="shared" si="20"/>
        <v>100</v>
      </c>
      <c r="I986" s="155"/>
      <c r="J986" s="162"/>
      <c r="K986" s="159"/>
      <c r="L986" s="155"/>
      <c r="M986" s="163"/>
      <c r="N986" s="163"/>
      <c r="O986" s="158"/>
      <c r="P986" s="178"/>
      <c r="Q986" s="157"/>
      <c r="R986" s="297"/>
      <c r="S986" s="529"/>
    </row>
    <row r="987" spans="1:20" ht="56.25" customHeight="1" x14ac:dyDescent="0.35">
      <c r="A987" s="515"/>
      <c r="B987" s="520"/>
      <c r="C987" s="152" t="s">
        <v>171</v>
      </c>
      <c r="D987" s="148" t="s">
        <v>566</v>
      </c>
      <c r="E987" s="155" t="s">
        <v>455</v>
      </c>
      <c r="F987" s="155">
        <v>100</v>
      </c>
      <c r="G987" s="155">
        <v>100</v>
      </c>
      <c r="H987" s="158">
        <f t="shared" si="20"/>
        <v>100</v>
      </c>
      <c r="I987" s="155"/>
      <c r="J987" s="162"/>
      <c r="K987" s="159"/>
      <c r="L987" s="155"/>
      <c r="M987" s="163"/>
      <c r="N987" s="163"/>
      <c r="O987" s="158"/>
      <c r="P987" s="178"/>
      <c r="Q987" s="157"/>
      <c r="R987" s="297"/>
      <c r="S987" s="529"/>
    </row>
    <row r="988" spans="1:20" ht="58.5" customHeight="1" x14ac:dyDescent="0.35">
      <c r="A988" s="515"/>
      <c r="B988" s="520"/>
      <c r="C988" s="152" t="s">
        <v>172</v>
      </c>
      <c r="D988" s="148" t="s">
        <v>456</v>
      </c>
      <c r="E988" s="155" t="s">
        <v>25</v>
      </c>
      <c r="F988" s="155">
        <v>90</v>
      </c>
      <c r="G988" s="155">
        <v>90</v>
      </c>
      <c r="H988" s="158">
        <v>100</v>
      </c>
      <c r="I988" s="155"/>
      <c r="J988" s="162"/>
      <c r="K988" s="159"/>
      <c r="L988" s="155"/>
      <c r="M988" s="163"/>
      <c r="N988" s="163"/>
      <c r="O988" s="158"/>
      <c r="P988" s="178"/>
      <c r="Q988" s="157"/>
      <c r="R988" s="297"/>
      <c r="S988" s="529"/>
    </row>
    <row r="989" spans="1:20" ht="122.25" customHeight="1" x14ac:dyDescent="0.35">
      <c r="A989" s="515"/>
      <c r="B989" s="520"/>
      <c r="C989" s="152" t="s">
        <v>173</v>
      </c>
      <c r="D989" s="148" t="s">
        <v>132</v>
      </c>
      <c r="E989" s="155" t="s">
        <v>25</v>
      </c>
      <c r="F989" s="155">
        <v>100</v>
      </c>
      <c r="G989" s="155">
        <v>100</v>
      </c>
      <c r="H989" s="158">
        <f t="shared" si="20"/>
        <v>100</v>
      </c>
      <c r="I989" s="155"/>
      <c r="J989" s="162"/>
      <c r="K989" s="159"/>
      <c r="L989" s="155"/>
      <c r="M989" s="163"/>
      <c r="N989" s="163"/>
      <c r="O989" s="158"/>
      <c r="P989" s="178"/>
      <c r="Q989" s="157"/>
      <c r="R989" s="297"/>
      <c r="S989" s="529"/>
    </row>
    <row r="990" spans="1:20" s="174" customFormat="1" ht="40.5" customHeight="1" x14ac:dyDescent="0.35">
      <c r="A990" s="515"/>
      <c r="B990" s="520"/>
      <c r="C990" s="167"/>
      <c r="D990" s="168" t="s">
        <v>6</v>
      </c>
      <c r="E990" s="167"/>
      <c r="F990" s="169"/>
      <c r="G990" s="169"/>
      <c r="H990" s="170"/>
      <c r="I990" s="170">
        <f>(H985+H986+H987+H988+H989)/5</f>
        <v>100</v>
      </c>
      <c r="J990" s="171"/>
      <c r="K990" s="168" t="s">
        <v>6</v>
      </c>
      <c r="L990" s="169"/>
      <c r="M990" s="172"/>
      <c r="N990" s="172"/>
      <c r="O990" s="170"/>
      <c r="P990" s="170">
        <f>O985</f>
        <v>108.33333333333333</v>
      </c>
      <c r="Q990" s="170">
        <f>(I990+P990)/2</f>
        <v>104.16666666666666</v>
      </c>
      <c r="R990" s="290" t="s">
        <v>31</v>
      </c>
      <c r="S990" s="529"/>
      <c r="T990" s="146"/>
    </row>
    <row r="991" spans="1:20" s="361" customFormat="1" ht="40.5" customHeight="1" x14ac:dyDescent="0.35">
      <c r="A991" s="515"/>
      <c r="B991" s="520"/>
      <c r="C991" s="154" t="s">
        <v>212</v>
      </c>
      <c r="D991" s="198" t="s">
        <v>91</v>
      </c>
      <c r="E991" s="154"/>
      <c r="F991" s="155"/>
      <c r="G991" s="155"/>
      <c r="H991" s="153"/>
      <c r="I991" s="153"/>
      <c r="J991" s="357" t="s">
        <v>174</v>
      </c>
      <c r="K991" s="213" t="s">
        <v>91</v>
      </c>
      <c r="L991" s="155"/>
      <c r="M991" s="358"/>
      <c r="N991" s="358"/>
      <c r="O991" s="153"/>
      <c r="P991" s="153"/>
      <c r="Q991" s="153"/>
      <c r="R991" s="359"/>
      <c r="S991" s="529"/>
      <c r="T991" s="360"/>
    </row>
    <row r="992" spans="1:20" s="361" customFormat="1" ht="40.5" customHeight="1" x14ac:dyDescent="0.35">
      <c r="A992" s="515"/>
      <c r="B992" s="520"/>
      <c r="C992" s="154" t="s">
        <v>569</v>
      </c>
      <c r="D992" s="200" t="s">
        <v>140</v>
      </c>
      <c r="E992" s="160" t="s">
        <v>25</v>
      </c>
      <c r="F992" s="160">
        <v>100</v>
      </c>
      <c r="G992" s="160">
        <v>100</v>
      </c>
      <c r="H992" s="201">
        <f t="shared" ref="H992:H993" si="21">(G992/F992)*100</f>
        <v>100</v>
      </c>
      <c r="I992" s="160"/>
      <c r="J992" s="204" t="s">
        <v>175</v>
      </c>
      <c r="K992" s="200" t="s">
        <v>90</v>
      </c>
      <c r="L992" s="160" t="s">
        <v>38</v>
      </c>
      <c r="M992" s="160">
        <v>28</v>
      </c>
      <c r="N992" s="160">
        <v>29</v>
      </c>
      <c r="O992" s="158">
        <f>IF(N992/M992*100&gt;110,110,N992/M992*100)</f>
        <v>103.57142857142858</v>
      </c>
      <c r="P992" s="199"/>
      <c r="Q992" s="157"/>
      <c r="R992" s="297"/>
      <c r="S992" s="529"/>
      <c r="T992" s="360"/>
    </row>
    <row r="993" spans="1:20" s="361" customFormat="1" ht="40.5" customHeight="1" x14ac:dyDescent="0.35">
      <c r="A993" s="515"/>
      <c r="B993" s="520"/>
      <c r="C993" s="154" t="s">
        <v>176</v>
      </c>
      <c r="D993" s="200" t="s">
        <v>142</v>
      </c>
      <c r="E993" s="160" t="s">
        <v>25</v>
      </c>
      <c r="F993" s="160">
        <v>90</v>
      </c>
      <c r="G993" s="160">
        <v>90</v>
      </c>
      <c r="H993" s="201">
        <f t="shared" si="21"/>
        <v>100</v>
      </c>
      <c r="I993" s="160"/>
      <c r="J993" s="204"/>
      <c r="K993" s="200"/>
      <c r="L993" s="160"/>
      <c r="M993" s="205"/>
      <c r="N993" s="205"/>
      <c r="O993" s="201"/>
      <c r="P993" s="199"/>
      <c r="Q993" s="157"/>
      <c r="R993" s="297"/>
      <c r="S993" s="529"/>
      <c r="T993" s="360"/>
    </row>
    <row r="994" spans="1:20" s="174" customFormat="1" ht="40.5" customHeight="1" x14ac:dyDescent="0.35">
      <c r="A994" s="515"/>
      <c r="B994" s="520"/>
      <c r="C994" s="167"/>
      <c r="D994" s="168" t="s">
        <v>6</v>
      </c>
      <c r="E994" s="167"/>
      <c r="F994" s="169"/>
      <c r="G994" s="169"/>
      <c r="H994" s="170"/>
      <c r="I994" s="170">
        <f>H993</f>
        <v>100</v>
      </c>
      <c r="J994" s="171"/>
      <c r="K994" s="168" t="s">
        <v>6</v>
      </c>
      <c r="L994" s="169"/>
      <c r="M994" s="172"/>
      <c r="N994" s="172"/>
      <c r="O994" s="170"/>
      <c r="P994" s="170">
        <f>O992</f>
        <v>103.57142857142858</v>
      </c>
      <c r="Q994" s="170">
        <f>(I994+P994)/2</f>
        <v>101.78571428571429</v>
      </c>
      <c r="R994" s="290" t="s">
        <v>31</v>
      </c>
      <c r="S994" s="529"/>
      <c r="T994" s="146"/>
    </row>
    <row r="995" spans="1:20" ht="58.5" customHeight="1" x14ac:dyDescent="0.35">
      <c r="A995" s="515"/>
      <c r="B995" s="520"/>
      <c r="C995" s="342" t="s">
        <v>212</v>
      </c>
      <c r="D995" s="150" t="s">
        <v>217</v>
      </c>
      <c r="E995" s="155"/>
      <c r="F995" s="155"/>
      <c r="G995" s="155"/>
      <c r="H995" s="153"/>
      <c r="I995" s="153"/>
      <c r="J995" s="342" t="str">
        <f>C995</f>
        <v>VII</v>
      </c>
      <c r="K995" s="150" t="str">
        <f>D995</f>
        <v>Реализация дополнительных общеразвивающих программ</v>
      </c>
      <c r="L995" s="155"/>
      <c r="M995" s="163"/>
      <c r="N995" s="163"/>
      <c r="O995" s="153"/>
      <c r="P995" s="178"/>
      <c r="Q995" s="157"/>
      <c r="R995" s="298"/>
      <c r="S995" s="529"/>
    </row>
    <row r="996" spans="1:20" ht="87.75" customHeight="1" x14ac:dyDescent="0.35">
      <c r="A996" s="515"/>
      <c r="B996" s="520"/>
      <c r="C996" s="152" t="s">
        <v>213</v>
      </c>
      <c r="D996" s="148" t="s">
        <v>142</v>
      </c>
      <c r="E996" s="155" t="s">
        <v>25</v>
      </c>
      <c r="F996" s="155">
        <v>90</v>
      </c>
      <c r="G996" s="155">
        <v>90</v>
      </c>
      <c r="H996" s="158">
        <v>100</v>
      </c>
      <c r="I996" s="155"/>
      <c r="J996" s="152" t="str">
        <f>C996</f>
        <v>7.1.</v>
      </c>
      <c r="K996" s="159" t="s">
        <v>567</v>
      </c>
      <c r="L996" s="155" t="s">
        <v>373</v>
      </c>
      <c r="M996" s="155">
        <v>9547.2000000000007</v>
      </c>
      <c r="N996" s="155">
        <v>9547.2000000000007</v>
      </c>
      <c r="O996" s="158">
        <f>IF(N996/M996*100&gt;110,110,N996/M996*100)</f>
        <v>100</v>
      </c>
      <c r="P996" s="178"/>
      <c r="Q996" s="157"/>
      <c r="R996" s="297"/>
      <c r="S996" s="529"/>
    </row>
    <row r="997" spans="1:20" s="174" customFormat="1" ht="45.75" customHeight="1" x14ac:dyDescent="0.35">
      <c r="A997" s="517"/>
      <c r="B997" s="521"/>
      <c r="C997" s="169"/>
      <c r="D997" s="168" t="s">
        <v>6</v>
      </c>
      <c r="E997" s="167"/>
      <c r="F997" s="169"/>
      <c r="G997" s="169"/>
      <c r="H997" s="170"/>
      <c r="I997" s="170">
        <f>H996</f>
        <v>100</v>
      </c>
      <c r="J997" s="171"/>
      <c r="K997" s="168" t="s">
        <v>6</v>
      </c>
      <c r="L997" s="169"/>
      <c r="M997" s="172"/>
      <c r="N997" s="172"/>
      <c r="O997" s="170"/>
      <c r="P997" s="170">
        <f>O996</f>
        <v>100</v>
      </c>
      <c r="Q997" s="170">
        <f>(I997+P997)/2</f>
        <v>100</v>
      </c>
      <c r="R997" s="290" t="s">
        <v>31</v>
      </c>
      <c r="S997" s="529"/>
      <c r="T997" s="146"/>
    </row>
    <row r="998" spans="1:20" ht="81" customHeight="1" x14ac:dyDescent="0.35">
      <c r="A998" s="513">
        <v>59</v>
      </c>
      <c r="B998" s="519" t="s">
        <v>163</v>
      </c>
      <c r="C998" s="164" t="s">
        <v>12</v>
      </c>
      <c r="D998" s="198" t="s">
        <v>129</v>
      </c>
      <c r="E998" s="164"/>
      <c r="F998" s="164"/>
      <c r="G998" s="164"/>
      <c r="H998" s="157"/>
      <c r="I998" s="157"/>
      <c r="J998" s="164" t="s">
        <v>12</v>
      </c>
      <c r="K998" s="198" t="s">
        <v>129</v>
      </c>
      <c r="L998" s="160"/>
      <c r="M998" s="160"/>
      <c r="N998" s="160"/>
      <c r="O998" s="157"/>
      <c r="P998" s="199"/>
      <c r="Q998" s="157"/>
      <c r="R998" s="298"/>
      <c r="S998" s="529" t="s">
        <v>424</v>
      </c>
    </row>
    <row r="999" spans="1:20" ht="80.25" customHeight="1" x14ac:dyDescent="0.35">
      <c r="A999" s="515"/>
      <c r="B999" s="520"/>
      <c r="C999" s="160" t="s">
        <v>7</v>
      </c>
      <c r="D999" s="200" t="s">
        <v>130</v>
      </c>
      <c r="E999" s="160" t="s">
        <v>25</v>
      </c>
      <c r="F999" s="160">
        <v>100</v>
      </c>
      <c r="G999" s="160">
        <v>100</v>
      </c>
      <c r="H999" s="201">
        <f t="shared" ref="H999:H1024" si="22">(G999/F999)*100</f>
        <v>100</v>
      </c>
      <c r="I999" s="160"/>
      <c r="J999" s="160" t="s">
        <v>7</v>
      </c>
      <c r="K999" s="200" t="s">
        <v>90</v>
      </c>
      <c r="L999" s="160" t="s">
        <v>38</v>
      </c>
      <c r="M999" s="160">
        <v>228</v>
      </c>
      <c r="N999" s="160">
        <v>221</v>
      </c>
      <c r="O999" s="158">
        <f>IF(N999/M999*100&gt;110,110,N999/M999*100)</f>
        <v>96.929824561403507</v>
      </c>
      <c r="P999" s="199"/>
      <c r="Q999" s="157"/>
      <c r="R999" s="297"/>
      <c r="S999" s="529"/>
    </row>
    <row r="1000" spans="1:20" x14ac:dyDescent="0.35">
      <c r="A1000" s="515"/>
      <c r="B1000" s="520"/>
      <c r="C1000" s="160" t="s">
        <v>8</v>
      </c>
      <c r="D1000" s="200" t="s">
        <v>131</v>
      </c>
      <c r="E1000" s="160" t="s">
        <v>25</v>
      </c>
      <c r="F1000" s="160">
        <v>100</v>
      </c>
      <c r="G1000" s="160">
        <v>100</v>
      </c>
      <c r="H1000" s="201">
        <f t="shared" si="22"/>
        <v>100</v>
      </c>
      <c r="I1000" s="160"/>
      <c r="J1000" s="160"/>
      <c r="K1000" s="202"/>
      <c r="L1000" s="160"/>
      <c r="M1000" s="203"/>
      <c r="N1000" s="203"/>
      <c r="O1000" s="201"/>
      <c r="P1000" s="199"/>
      <c r="Q1000" s="157"/>
      <c r="R1000" s="297"/>
      <c r="S1000" s="529"/>
    </row>
    <row r="1001" spans="1:20" ht="42.75" customHeight="1" x14ac:dyDescent="0.35">
      <c r="A1001" s="515"/>
      <c r="B1001" s="520"/>
      <c r="C1001" s="160" t="s">
        <v>9</v>
      </c>
      <c r="D1001" s="200" t="s">
        <v>566</v>
      </c>
      <c r="E1001" s="160" t="s">
        <v>455</v>
      </c>
      <c r="F1001" s="160">
        <v>100</v>
      </c>
      <c r="G1001" s="160">
        <v>100</v>
      </c>
      <c r="H1001" s="201">
        <f t="shared" si="22"/>
        <v>100</v>
      </c>
      <c r="I1001" s="160"/>
      <c r="J1001" s="204"/>
      <c r="K1001" s="200"/>
      <c r="L1001" s="160"/>
      <c r="M1001" s="205"/>
      <c r="N1001" s="205"/>
      <c r="O1001" s="201"/>
      <c r="P1001" s="199"/>
      <c r="Q1001" s="157"/>
      <c r="R1001" s="297"/>
      <c r="S1001" s="529"/>
    </row>
    <row r="1002" spans="1:20" ht="61.5" customHeight="1" x14ac:dyDescent="0.35">
      <c r="A1002" s="515"/>
      <c r="B1002" s="520"/>
      <c r="C1002" s="160" t="s">
        <v>10</v>
      </c>
      <c r="D1002" s="200" t="s">
        <v>456</v>
      </c>
      <c r="E1002" s="160" t="s">
        <v>25</v>
      </c>
      <c r="F1002" s="160">
        <v>90</v>
      </c>
      <c r="G1002" s="160">
        <v>100</v>
      </c>
      <c r="H1002" s="201">
        <v>100</v>
      </c>
      <c r="I1002" s="160"/>
      <c r="J1002" s="204"/>
      <c r="K1002" s="200"/>
      <c r="L1002" s="160"/>
      <c r="M1002" s="205"/>
      <c r="N1002" s="205"/>
      <c r="O1002" s="201"/>
      <c r="P1002" s="199"/>
      <c r="Q1002" s="157"/>
      <c r="R1002" s="297"/>
      <c r="S1002" s="529"/>
    </row>
    <row r="1003" spans="1:20" ht="126" customHeight="1" x14ac:dyDescent="0.35">
      <c r="A1003" s="515"/>
      <c r="B1003" s="520"/>
      <c r="C1003" s="160" t="s">
        <v>35</v>
      </c>
      <c r="D1003" s="200" t="s">
        <v>132</v>
      </c>
      <c r="E1003" s="160" t="s">
        <v>25</v>
      </c>
      <c r="F1003" s="160">
        <v>100</v>
      </c>
      <c r="G1003" s="160">
        <v>100</v>
      </c>
      <c r="H1003" s="201">
        <f t="shared" si="22"/>
        <v>100</v>
      </c>
      <c r="I1003" s="160"/>
      <c r="J1003" s="204"/>
      <c r="K1003" s="200"/>
      <c r="L1003" s="160"/>
      <c r="M1003" s="205"/>
      <c r="N1003" s="205"/>
      <c r="O1003" s="201"/>
      <c r="P1003" s="199"/>
      <c r="Q1003" s="157"/>
      <c r="R1003" s="297"/>
      <c r="S1003" s="529"/>
    </row>
    <row r="1004" spans="1:20" s="174" customFormat="1" ht="40.5" customHeight="1" x14ac:dyDescent="0.35">
      <c r="A1004" s="515"/>
      <c r="B1004" s="520"/>
      <c r="C1004" s="167"/>
      <c r="D1004" s="168" t="s">
        <v>6</v>
      </c>
      <c r="E1004" s="167"/>
      <c r="F1004" s="169"/>
      <c r="G1004" s="169"/>
      <c r="H1004" s="170"/>
      <c r="I1004" s="170">
        <f>(H999+H1000+H1001+H1002+H1003)/5</f>
        <v>100</v>
      </c>
      <c r="J1004" s="171"/>
      <c r="K1004" s="168" t="s">
        <v>6</v>
      </c>
      <c r="L1004" s="169"/>
      <c r="M1004" s="172"/>
      <c r="N1004" s="172"/>
      <c r="O1004" s="170"/>
      <c r="P1004" s="170">
        <f>O999</f>
        <v>96.929824561403507</v>
      </c>
      <c r="Q1004" s="170">
        <f>(I1004+P1004)/2</f>
        <v>98.464912280701753</v>
      </c>
      <c r="R1004" s="290" t="s">
        <v>424</v>
      </c>
      <c r="S1004" s="529"/>
      <c r="T1004" s="146"/>
    </row>
    <row r="1005" spans="1:20" ht="65.25" customHeight="1" x14ac:dyDescent="0.35">
      <c r="A1005" s="515"/>
      <c r="B1005" s="520"/>
      <c r="C1005" s="164" t="s">
        <v>13</v>
      </c>
      <c r="D1005" s="198" t="s">
        <v>133</v>
      </c>
      <c r="E1005" s="160"/>
      <c r="F1005" s="160"/>
      <c r="G1005" s="160"/>
      <c r="H1005" s="157"/>
      <c r="I1005" s="157"/>
      <c r="J1005" s="164" t="s">
        <v>13</v>
      </c>
      <c r="K1005" s="198" t="s">
        <v>133</v>
      </c>
      <c r="L1005" s="160"/>
      <c r="M1005" s="205"/>
      <c r="N1005" s="205"/>
      <c r="O1005" s="157"/>
      <c r="P1005" s="199"/>
      <c r="Q1005" s="157"/>
      <c r="R1005" s="298"/>
      <c r="S1005" s="529"/>
    </row>
    <row r="1006" spans="1:20" ht="65.25" customHeight="1" x14ac:dyDescent="0.35">
      <c r="A1006" s="515"/>
      <c r="B1006" s="520"/>
      <c r="C1006" s="160" t="s">
        <v>14</v>
      </c>
      <c r="D1006" s="200" t="s">
        <v>134</v>
      </c>
      <c r="E1006" s="160" t="s">
        <v>25</v>
      </c>
      <c r="F1006" s="160">
        <v>100</v>
      </c>
      <c r="G1006" s="160">
        <v>100</v>
      </c>
      <c r="H1006" s="201">
        <f t="shared" si="22"/>
        <v>100</v>
      </c>
      <c r="I1006" s="160"/>
      <c r="J1006" s="204" t="s">
        <v>14</v>
      </c>
      <c r="K1006" s="200" t="s">
        <v>90</v>
      </c>
      <c r="L1006" s="160" t="s">
        <v>38</v>
      </c>
      <c r="M1006" s="160">
        <v>240</v>
      </c>
      <c r="N1006" s="160">
        <v>241</v>
      </c>
      <c r="O1006" s="158">
        <f>IF(N1006/M1006*100&gt;110,110,N1006/M1006*100)</f>
        <v>100.41666666666667</v>
      </c>
      <c r="P1006" s="160"/>
      <c r="Q1006" s="157"/>
      <c r="R1006" s="297"/>
      <c r="S1006" s="529"/>
    </row>
    <row r="1007" spans="1:20" x14ac:dyDescent="0.35">
      <c r="A1007" s="515"/>
      <c r="B1007" s="520"/>
      <c r="C1007" s="160" t="s">
        <v>15</v>
      </c>
      <c r="D1007" s="200" t="s">
        <v>135</v>
      </c>
      <c r="E1007" s="160" t="s">
        <v>25</v>
      </c>
      <c r="F1007" s="160">
        <v>100</v>
      </c>
      <c r="G1007" s="160">
        <v>100</v>
      </c>
      <c r="H1007" s="201">
        <f t="shared" si="22"/>
        <v>100</v>
      </c>
      <c r="I1007" s="160"/>
      <c r="J1007" s="204"/>
      <c r="K1007" s="200"/>
      <c r="L1007" s="160"/>
      <c r="M1007" s="205"/>
      <c r="N1007" s="205"/>
      <c r="O1007" s="201"/>
      <c r="P1007" s="199"/>
      <c r="Q1007" s="157"/>
      <c r="R1007" s="297"/>
      <c r="S1007" s="529"/>
    </row>
    <row r="1008" spans="1:20" ht="43.5" customHeight="1" x14ac:dyDescent="0.35">
      <c r="A1008" s="515"/>
      <c r="B1008" s="520"/>
      <c r="C1008" s="160" t="s">
        <v>39</v>
      </c>
      <c r="D1008" s="200" t="s">
        <v>566</v>
      </c>
      <c r="E1008" s="160" t="s">
        <v>455</v>
      </c>
      <c r="F1008" s="160">
        <v>100</v>
      </c>
      <c r="G1008" s="160">
        <v>100</v>
      </c>
      <c r="H1008" s="201">
        <f t="shared" si="22"/>
        <v>100</v>
      </c>
      <c r="I1008" s="160"/>
      <c r="J1008" s="204"/>
      <c r="K1008" s="200"/>
      <c r="L1008" s="160"/>
      <c r="M1008" s="205"/>
      <c r="N1008" s="205"/>
      <c r="O1008" s="201"/>
      <c r="P1008" s="199"/>
      <c r="Q1008" s="157"/>
      <c r="R1008" s="297"/>
      <c r="S1008" s="529"/>
    </row>
    <row r="1009" spans="1:20" ht="57.75" customHeight="1" x14ac:dyDescent="0.35">
      <c r="A1009" s="515"/>
      <c r="B1009" s="520"/>
      <c r="C1009" s="160" t="s">
        <v>45</v>
      </c>
      <c r="D1009" s="200" t="s">
        <v>456</v>
      </c>
      <c r="E1009" s="160" t="s">
        <v>25</v>
      </c>
      <c r="F1009" s="160">
        <v>90</v>
      </c>
      <c r="G1009" s="160">
        <v>100</v>
      </c>
      <c r="H1009" s="201">
        <v>100</v>
      </c>
      <c r="I1009" s="160"/>
      <c r="J1009" s="204"/>
      <c r="K1009" s="200"/>
      <c r="L1009" s="160"/>
      <c r="M1009" s="205"/>
      <c r="N1009" s="205"/>
      <c r="O1009" s="201"/>
      <c r="P1009" s="199"/>
      <c r="Q1009" s="157"/>
      <c r="R1009" s="297"/>
      <c r="S1009" s="529"/>
    </row>
    <row r="1010" spans="1:20" ht="129.75" customHeight="1" x14ac:dyDescent="0.35">
      <c r="A1010" s="515"/>
      <c r="B1010" s="520"/>
      <c r="C1010" s="160" t="s">
        <v>66</v>
      </c>
      <c r="D1010" s="200" t="s">
        <v>132</v>
      </c>
      <c r="E1010" s="160" t="s">
        <v>25</v>
      </c>
      <c r="F1010" s="160">
        <v>100</v>
      </c>
      <c r="G1010" s="160">
        <v>100</v>
      </c>
      <c r="H1010" s="201">
        <f t="shared" si="22"/>
        <v>100</v>
      </c>
      <c r="I1010" s="160"/>
      <c r="J1010" s="204"/>
      <c r="K1010" s="200"/>
      <c r="L1010" s="160"/>
      <c r="M1010" s="205"/>
      <c r="N1010" s="205"/>
      <c r="O1010" s="201"/>
      <c r="P1010" s="199"/>
      <c r="Q1010" s="157"/>
      <c r="R1010" s="297"/>
      <c r="S1010" s="529"/>
    </row>
    <row r="1011" spans="1:20" s="174" customFormat="1" ht="40.5" customHeight="1" x14ac:dyDescent="0.35">
      <c r="A1011" s="515"/>
      <c r="B1011" s="520"/>
      <c r="C1011" s="167"/>
      <c r="D1011" s="168" t="s">
        <v>6</v>
      </c>
      <c r="E1011" s="167"/>
      <c r="F1011" s="169"/>
      <c r="G1011" s="169"/>
      <c r="H1011" s="170"/>
      <c r="I1011" s="170">
        <f>(H1006+H1007+H1008+H1009+H1010)/5</f>
        <v>100</v>
      </c>
      <c r="J1011" s="171"/>
      <c r="K1011" s="168" t="s">
        <v>6</v>
      </c>
      <c r="L1011" s="169"/>
      <c r="M1011" s="172"/>
      <c r="N1011" s="172"/>
      <c r="O1011" s="170"/>
      <c r="P1011" s="170">
        <f>O1006</f>
        <v>100.41666666666667</v>
      </c>
      <c r="Q1011" s="170">
        <f>(I1011+P1011)/2</f>
        <v>100.20833333333334</v>
      </c>
      <c r="R1011" s="290" t="s">
        <v>31</v>
      </c>
      <c r="S1011" s="529"/>
      <c r="T1011" s="146"/>
    </row>
    <row r="1012" spans="1:20" ht="66" customHeight="1" x14ac:dyDescent="0.35">
      <c r="A1012" s="515"/>
      <c r="B1012" s="520"/>
      <c r="C1012" s="164" t="s">
        <v>28</v>
      </c>
      <c r="D1012" s="198" t="s">
        <v>136</v>
      </c>
      <c r="E1012" s="160"/>
      <c r="F1012" s="160"/>
      <c r="G1012" s="160"/>
      <c r="H1012" s="157"/>
      <c r="I1012" s="157"/>
      <c r="J1012" s="164" t="s">
        <v>28</v>
      </c>
      <c r="K1012" s="198" t="str">
        <f>D1012</f>
        <v>Реализация основных общеобразовательных программ среднего общего образования</v>
      </c>
      <c r="L1012" s="160"/>
      <c r="M1012" s="205"/>
      <c r="N1012" s="205"/>
      <c r="O1012" s="157"/>
      <c r="P1012" s="199"/>
      <c r="Q1012" s="157"/>
      <c r="R1012" s="298"/>
      <c r="S1012" s="529"/>
    </row>
    <row r="1013" spans="1:20" ht="66" customHeight="1" x14ac:dyDescent="0.35">
      <c r="A1013" s="515"/>
      <c r="B1013" s="520"/>
      <c r="C1013" s="160" t="s">
        <v>29</v>
      </c>
      <c r="D1013" s="200" t="s">
        <v>137</v>
      </c>
      <c r="E1013" s="160" t="s">
        <v>25</v>
      </c>
      <c r="F1013" s="160">
        <v>100</v>
      </c>
      <c r="G1013" s="160">
        <v>100</v>
      </c>
      <c r="H1013" s="201">
        <f t="shared" si="22"/>
        <v>100</v>
      </c>
      <c r="I1013" s="160"/>
      <c r="J1013" s="204" t="s">
        <v>29</v>
      </c>
      <c r="K1013" s="200" t="s">
        <v>90</v>
      </c>
      <c r="L1013" s="160" t="s">
        <v>38</v>
      </c>
      <c r="M1013" s="160">
        <v>45</v>
      </c>
      <c r="N1013" s="160">
        <v>47</v>
      </c>
      <c r="O1013" s="158">
        <f>IF(N1013/M1013*100&gt;110,110,N1013/M1013*100)</f>
        <v>104.44444444444446</v>
      </c>
      <c r="P1013" s="160"/>
      <c r="Q1013" s="157"/>
      <c r="R1013" s="297"/>
      <c r="S1013" s="529"/>
    </row>
    <row r="1014" spans="1:20" x14ac:dyDescent="0.35">
      <c r="A1014" s="515"/>
      <c r="B1014" s="520"/>
      <c r="C1014" s="160" t="s">
        <v>30</v>
      </c>
      <c r="D1014" s="200" t="s">
        <v>138</v>
      </c>
      <c r="E1014" s="160" t="s">
        <v>25</v>
      </c>
      <c r="F1014" s="160">
        <v>100</v>
      </c>
      <c r="G1014" s="160">
        <v>100</v>
      </c>
      <c r="H1014" s="201">
        <f t="shared" si="22"/>
        <v>100</v>
      </c>
      <c r="I1014" s="160"/>
      <c r="J1014" s="204"/>
      <c r="K1014" s="200"/>
      <c r="L1014" s="160"/>
      <c r="M1014" s="205"/>
      <c r="N1014" s="205"/>
      <c r="O1014" s="201"/>
      <c r="P1014" s="199"/>
      <c r="Q1014" s="157"/>
      <c r="R1014" s="297"/>
      <c r="S1014" s="529"/>
    </row>
    <row r="1015" spans="1:20" ht="47.25" customHeight="1" x14ac:dyDescent="0.35">
      <c r="A1015" s="515"/>
      <c r="B1015" s="520"/>
      <c r="C1015" s="160" t="s">
        <v>52</v>
      </c>
      <c r="D1015" s="200" t="s">
        <v>566</v>
      </c>
      <c r="E1015" s="160" t="s">
        <v>455</v>
      </c>
      <c r="F1015" s="160">
        <v>100</v>
      </c>
      <c r="G1015" s="160">
        <v>100</v>
      </c>
      <c r="H1015" s="201">
        <f t="shared" si="22"/>
        <v>100</v>
      </c>
      <c r="I1015" s="160"/>
      <c r="J1015" s="204"/>
      <c r="K1015" s="200"/>
      <c r="L1015" s="160"/>
      <c r="M1015" s="205"/>
      <c r="N1015" s="205"/>
      <c r="O1015" s="201"/>
      <c r="P1015" s="199"/>
      <c r="Q1015" s="157"/>
      <c r="R1015" s="297"/>
      <c r="S1015" s="529"/>
    </row>
    <row r="1016" spans="1:20" ht="60" customHeight="1" x14ac:dyDescent="0.35">
      <c r="A1016" s="515"/>
      <c r="B1016" s="520"/>
      <c r="C1016" s="160" t="s">
        <v>53</v>
      </c>
      <c r="D1016" s="200" t="s">
        <v>456</v>
      </c>
      <c r="E1016" s="160" t="s">
        <v>25</v>
      </c>
      <c r="F1016" s="160">
        <v>90</v>
      </c>
      <c r="G1016" s="160">
        <v>100</v>
      </c>
      <c r="H1016" s="201">
        <v>100</v>
      </c>
      <c r="I1016" s="160"/>
      <c r="J1016" s="204"/>
      <c r="K1016" s="200"/>
      <c r="L1016" s="160"/>
      <c r="M1016" s="205"/>
      <c r="N1016" s="205"/>
      <c r="O1016" s="201"/>
      <c r="P1016" s="199"/>
      <c r="Q1016" s="157"/>
      <c r="R1016" s="297"/>
      <c r="S1016" s="529"/>
    </row>
    <row r="1017" spans="1:20" ht="126" customHeight="1" x14ac:dyDescent="0.35">
      <c r="A1017" s="515"/>
      <c r="B1017" s="520"/>
      <c r="C1017" s="160" t="s">
        <v>139</v>
      </c>
      <c r="D1017" s="200" t="s">
        <v>132</v>
      </c>
      <c r="E1017" s="160" t="s">
        <v>25</v>
      </c>
      <c r="F1017" s="160">
        <v>100</v>
      </c>
      <c r="G1017" s="160">
        <v>100</v>
      </c>
      <c r="H1017" s="201">
        <f t="shared" si="22"/>
        <v>100</v>
      </c>
      <c r="I1017" s="160"/>
      <c r="J1017" s="204"/>
      <c r="K1017" s="200"/>
      <c r="L1017" s="160"/>
      <c r="M1017" s="205"/>
      <c r="N1017" s="205"/>
      <c r="O1017" s="201"/>
      <c r="P1017" s="199"/>
      <c r="Q1017" s="157"/>
      <c r="R1017" s="297"/>
      <c r="S1017" s="529"/>
    </row>
    <row r="1018" spans="1:20" s="174" customFormat="1" ht="40.5" customHeight="1" x14ac:dyDescent="0.35">
      <c r="A1018" s="515"/>
      <c r="B1018" s="520"/>
      <c r="C1018" s="167"/>
      <c r="D1018" s="168" t="s">
        <v>6</v>
      </c>
      <c r="E1018" s="167"/>
      <c r="F1018" s="169"/>
      <c r="G1018" s="169"/>
      <c r="H1018" s="170"/>
      <c r="I1018" s="170">
        <f>(H1013+H1014+H1015+H1016+H1017)/5</f>
        <v>100</v>
      </c>
      <c r="J1018" s="171"/>
      <c r="K1018" s="168" t="s">
        <v>6</v>
      </c>
      <c r="L1018" s="169"/>
      <c r="M1018" s="172"/>
      <c r="N1018" s="172"/>
      <c r="O1018" s="170"/>
      <c r="P1018" s="170">
        <f>O1013</f>
        <v>104.44444444444446</v>
      </c>
      <c r="Q1018" s="170">
        <f>(I1018+P1018)/2</f>
        <v>102.22222222222223</v>
      </c>
      <c r="R1018" s="290" t="s">
        <v>31</v>
      </c>
      <c r="S1018" s="529"/>
      <c r="T1018" s="146"/>
    </row>
    <row r="1019" spans="1:20" x14ac:dyDescent="0.35">
      <c r="A1019" s="515"/>
      <c r="B1019" s="520"/>
      <c r="C1019" s="164" t="s">
        <v>42</v>
      </c>
      <c r="D1019" s="198" t="s">
        <v>91</v>
      </c>
      <c r="E1019" s="160"/>
      <c r="F1019" s="160"/>
      <c r="G1019" s="160"/>
      <c r="H1019" s="157"/>
      <c r="I1019" s="157"/>
      <c r="J1019" s="164" t="s">
        <v>42</v>
      </c>
      <c r="K1019" s="198" t="s">
        <v>91</v>
      </c>
      <c r="L1019" s="160"/>
      <c r="M1019" s="205"/>
      <c r="N1019" s="205"/>
      <c r="O1019" s="157"/>
      <c r="P1019" s="199"/>
      <c r="Q1019" s="157"/>
      <c r="R1019" s="298"/>
      <c r="S1019" s="529"/>
    </row>
    <row r="1020" spans="1:20" ht="45.75" customHeight="1" x14ac:dyDescent="0.35">
      <c r="A1020" s="515"/>
      <c r="B1020" s="520"/>
      <c r="C1020" s="160" t="s">
        <v>43</v>
      </c>
      <c r="D1020" s="200" t="s">
        <v>140</v>
      </c>
      <c r="E1020" s="160" t="s">
        <v>25</v>
      </c>
      <c r="F1020" s="160">
        <v>100</v>
      </c>
      <c r="G1020" s="160">
        <v>100</v>
      </c>
      <c r="H1020" s="201">
        <f t="shared" si="22"/>
        <v>100</v>
      </c>
      <c r="I1020" s="160"/>
      <c r="J1020" s="204" t="s">
        <v>43</v>
      </c>
      <c r="K1020" s="200" t="s">
        <v>90</v>
      </c>
      <c r="L1020" s="160" t="s">
        <v>38</v>
      </c>
      <c r="M1020" s="160">
        <v>46</v>
      </c>
      <c r="N1020" s="160">
        <v>46</v>
      </c>
      <c r="O1020" s="158">
        <f>IF(N1020/M1020*100&gt;110,110,N1020/M1020*100)</f>
        <v>100</v>
      </c>
      <c r="P1020" s="199"/>
      <c r="Q1020" s="157"/>
      <c r="R1020" s="297"/>
      <c r="S1020" s="529"/>
    </row>
    <row r="1021" spans="1:20" ht="78.75" customHeight="1" x14ac:dyDescent="0.35">
      <c r="A1021" s="515"/>
      <c r="B1021" s="520"/>
      <c r="C1021" s="160" t="s">
        <v>141</v>
      </c>
      <c r="D1021" s="200" t="s">
        <v>142</v>
      </c>
      <c r="E1021" s="160" t="s">
        <v>25</v>
      </c>
      <c r="F1021" s="160">
        <v>90</v>
      </c>
      <c r="G1021" s="160">
        <v>90</v>
      </c>
      <c r="H1021" s="201">
        <f t="shared" si="22"/>
        <v>100</v>
      </c>
      <c r="I1021" s="160"/>
      <c r="J1021" s="204"/>
      <c r="K1021" s="200"/>
      <c r="L1021" s="160"/>
      <c r="M1021" s="205"/>
      <c r="N1021" s="205"/>
      <c r="O1021" s="201"/>
      <c r="P1021" s="199"/>
      <c r="Q1021" s="157"/>
      <c r="R1021" s="297"/>
      <c r="S1021" s="529"/>
    </row>
    <row r="1022" spans="1:20" s="174" customFormat="1" ht="40.5" customHeight="1" x14ac:dyDescent="0.35">
      <c r="A1022" s="515"/>
      <c r="B1022" s="520"/>
      <c r="C1022" s="167"/>
      <c r="D1022" s="168" t="s">
        <v>6</v>
      </c>
      <c r="E1022" s="167"/>
      <c r="F1022" s="169"/>
      <c r="G1022" s="169"/>
      <c r="H1022" s="170"/>
      <c r="I1022" s="170">
        <f>(H1020+H1021)/2</f>
        <v>100</v>
      </c>
      <c r="J1022" s="171"/>
      <c r="K1022" s="168" t="s">
        <v>6</v>
      </c>
      <c r="L1022" s="169"/>
      <c r="M1022" s="172"/>
      <c r="N1022" s="172"/>
      <c r="O1022" s="170"/>
      <c r="P1022" s="170">
        <f>O1020</f>
        <v>100</v>
      </c>
      <c r="Q1022" s="170">
        <f>(I1022+P1022)/2</f>
        <v>100</v>
      </c>
      <c r="R1022" s="290" t="s">
        <v>31</v>
      </c>
      <c r="S1022" s="529"/>
      <c r="T1022" s="146"/>
    </row>
    <row r="1023" spans="1:20" ht="64.5" customHeight="1" x14ac:dyDescent="0.35">
      <c r="A1023" s="515"/>
      <c r="B1023" s="520"/>
      <c r="C1023" s="164" t="s">
        <v>168</v>
      </c>
      <c r="D1023" s="198" t="s">
        <v>217</v>
      </c>
      <c r="E1023" s="160"/>
      <c r="F1023" s="160"/>
      <c r="G1023" s="160"/>
      <c r="H1023" s="157"/>
      <c r="I1023" s="157"/>
      <c r="J1023" s="164" t="s">
        <v>168</v>
      </c>
      <c r="K1023" s="198" t="str">
        <f>D1023</f>
        <v>Реализация дополнительных общеразвивающих программ</v>
      </c>
      <c r="L1023" s="160"/>
      <c r="M1023" s="205"/>
      <c r="N1023" s="205"/>
      <c r="O1023" s="157"/>
      <c r="P1023" s="178"/>
      <c r="Q1023" s="153"/>
      <c r="R1023" s="298"/>
      <c r="S1023" s="529"/>
    </row>
    <row r="1024" spans="1:20" ht="86.25" customHeight="1" x14ac:dyDescent="0.35">
      <c r="A1024" s="515"/>
      <c r="B1024" s="520"/>
      <c r="C1024" s="152" t="s">
        <v>169</v>
      </c>
      <c r="D1024" s="148" t="s">
        <v>142</v>
      </c>
      <c r="E1024" s="155" t="s">
        <v>25</v>
      </c>
      <c r="F1024" s="155">
        <v>90</v>
      </c>
      <c r="G1024" s="155">
        <v>90</v>
      </c>
      <c r="H1024" s="158">
        <f t="shared" si="22"/>
        <v>100</v>
      </c>
      <c r="I1024" s="155"/>
      <c r="J1024" s="152" t="s">
        <v>169</v>
      </c>
      <c r="K1024" s="159" t="s">
        <v>567</v>
      </c>
      <c r="L1024" s="155" t="s">
        <v>373</v>
      </c>
      <c r="M1024" s="155">
        <v>36720</v>
      </c>
      <c r="N1024" s="155">
        <v>36720</v>
      </c>
      <c r="O1024" s="158">
        <f>IF(N1024/M1024*100&gt;110,110,N1024/M1024*100)</f>
        <v>100</v>
      </c>
      <c r="P1024" s="178"/>
      <c r="Q1024" s="157"/>
      <c r="R1024" s="297"/>
      <c r="S1024" s="529"/>
    </row>
    <row r="1025" spans="1:20" s="174" customFormat="1" ht="40.5" customHeight="1" x14ac:dyDescent="0.35">
      <c r="A1025" s="517"/>
      <c r="B1025" s="521"/>
      <c r="C1025" s="167"/>
      <c r="D1025" s="168" t="s">
        <v>6</v>
      </c>
      <c r="E1025" s="167"/>
      <c r="F1025" s="169"/>
      <c r="G1025" s="169"/>
      <c r="H1025" s="170"/>
      <c r="I1025" s="170">
        <f>H1024</f>
        <v>100</v>
      </c>
      <c r="J1025" s="171"/>
      <c r="K1025" s="168" t="s">
        <v>6</v>
      </c>
      <c r="L1025" s="169"/>
      <c r="M1025" s="172"/>
      <c r="N1025" s="172"/>
      <c r="O1025" s="170"/>
      <c r="P1025" s="170">
        <f>O1024</f>
        <v>100</v>
      </c>
      <c r="Q1025" s="170">
        <f>(I1025+P1025)/2</f>
        <v>100</v>
      </c>
      <c r="R1025" s="290" t="s">
        <v>31</v>
      </c>
      <c r="S1025" s="529"/>
      <c r="T1025" s="146"/>
    </row>
    <row r="1026" spans="1:20" ht="60" customHeight="1" x14ac:dyDescent="0.35">
      <c r="A1026" s="513">
        <v>60</v>
      </c>
      <c r="B1026" s="519" t="s">
        <v>164</v>
      </c>
      <c r="C1026" s="342" t="s">
        <v>12</v>
      </c>
      <c r="D1026" s="150" t="s">
        <v>129</v>
      </c>
      <c r="E1026" s="154"/>
      <c r="F1026" s="154"/>
      <c r="G1026" s="154"/>
      <c r="H1026" s="153"/>
      <c r="I1026" s="153"/>
      <c r="J1026" s="154" t="s">
        <v>12</v>
      </c>
      <c r="K1026" s="150" t="s">
        <v>129</v>
      </c>
      <c r="L1026" s="155"/>
      <c r="M1026" s="155"/>
      <c r="N1026" s="155"/>
      <c r="O1026" s="153"/>
      <c r="P1026" s="178"/>
      <c r="Q1026" s="157"/>
      <c r="R1026" s="298"/>
      <c r="S1026" s="529" t="s">
        <v>424</v>
      </c>
    </row>
    <row r="1027" spans="1:20" ht="72" customHeight="1" x14ac:dyDescent="0.35">
      <c r="A1027" s="515"/>
      <c r="B1027" s="520"/>
      <c r="C1027" s="152" t="s">
        <v>7</v>
      </c>
      <c r="D1027" s="148" t="s">
        <v>130</v>
      </c>
      <c r="E1027" s="155" t="s">
        <v>25</v>
      </c>
      <c r="F1027" s="155">
        <v>100</v>
      </c>
      <c r="G1027" s="155">
        <v>100</v>
      </c>
      <c r="H1027" s="158">
        <f t="shared" ref="H1027:H1049" si="23">(G1027/F1027)*100</f>
        <v>100</v>
      </c>
      <c r="I1027" s="155"/>
      <c r="J1027" s="155" t="s">
        <v>7</v>
      </c>
      <c r="K1027" s="159" t="s">
        <v>90</v>
      </c>
      <c r="L1027" s="155" t="s">
        <v>38</v>
      </c>
      <c r="M1027" s="155">
        <v>531</v>
      </c>
      <c r="N1027" s="155">
        <v>529</v>
      </c>
      <c r="O1027" s="158">
        <f>IF(N1027/M1027*100&gt;110,110,N1027/M1027*100)</f>
        <v>99.623352165725038</v>
      </c>
      <c r="P1027" s="178"/>
      <c r="Q1027" s="157"/>
      <c r="R1027" s="297"/>
      <c r="S1027" s="529"/>
    </row>
    <row r="1028" spans="1:20" x14ac:dyDescent="0.35">
      <c r="A1028" s="515"/>
      <c r="B1028" s="520"/>
      <c r="C1028" s="152" t="s">
        <v>8</v>
      </c>
      <c r="D1028" s="148" t="s">
        <v>131</v>
      </c>
      <c r="E1028" s="155" t="s">
        <v>25</v>
      </c>
      <c r="F1028" s="155">
        <v>100</v>
      </c>
      <c r="G1028" s="155">
        <v>100</v>
      </c>
      <c r="H1028" s="158">
        <f t="shared" si="23"/>
        <v>100</v>
      </c>
      <c r="I1028" s="155"/>
      <c r="J1028" s="155"/>
      <c r="K1028" s="179"/>
      <c r="L1028" s="155"/>
      <c r="M1028" s="161"/>
      <c r="N1028" s="161"/>
      <c r="O1028" s="158"/>
      <c r="P1028" s="178"/>
      <c r="Q1028" s="157"/>
      <c r="R1028" s="297"/>
      <c r="S1028" s="529"/>
    </row>
    <row r="1029" spans="1:20" ht="43.5" customHeight="1" x14ac:dyDescent="0.35">
      <c r="A1029" s="515"/>
      <c r="B1029" s="520"/>
      <c r="C1029" s="152" t="s">
        <v>9</v>
      </c>
      <c r="D1029" s="148" t="s">
        <v>566</v>
      </c>
      <c r="E1029" s="155" t="s">
        <v>455</v>
      </c>
      <c r="F1029" s="155">
        <v>100</v>
      </c>
      <c r="G1029" s="155">
        <v>100</v>
      </c>
      <c r="H1029" s="158">
        <f t="shared" si="23"/>
        <v>100</v>
      </c>
      <c r="I1029" s="155"/>
      <c r="J1029" s="162"/>
      <c r="K1029" s="159"/>
      <c r="L1029" s="155"/>
      <c r="M1029" s="163"/>
      <c r="N1029" s="163"/>
      <c r="O1029" s="158"/>
      <c r="P1029" s="178"/>
      <c r="Q1029" s="157"/>
      <c r="R1029" s="297"/>
      <c r="S1029" s="529"/>
    </row>
    <row r="1030" spans="1:20" ht="61.5" customHeight="1" x14ac:dyDescent="0.35">
      <c r="A1030" s="515"/>
      <c r="B1030" s="520"/>
      <c r="C1030" s="152" t="s">
        <v>10</v>
      </c>
      <c r="D1030" s="148" t="s">
        <v>456</v>
      </c>
      <c r="E1030" s="155" t="s">
        <v>25</v>
      </c>
      <c r="F1030" s="155">
        <v>90</v>
      </c>
      <c r="G1030" s="155">
        <v>90</v>
      </c>
      <c r="H1030" s="158">
        <f t="shared" si="23"/>
        <v>100</v>
      </c>
      <c r="I1030" s="155"/>
      <c r="J1030" s="162"/>
      <c r="K1030" s="159"/>
      <c r="L1030" s="155"/>
      <c r="M1030" s="163"/>
      <c r="N1030" s="163"/>
      <c r="O1030" s="158"/>
      <c r="P1030" s="178"/>
      <c r="Q1030" s="157"/>
      <c r="R1030" s="297"/>
      <c r="S1030" s="529"/>
    </row>
    <row r="1031" spans="1:20" ht="121.5" customHeight="1" x14ac:dyDescent="0.35">
      <c r="A1031" s="515"/>
      <c r="B1031" s="520"/>
      <c r="C1031" s="152" t="s">
        <v>35</v>
      </c>
      <c r="D1031" s="148" t="s">
        <v>132</v>
      </c>
      <c r="E1031" s="155" t="s">
        <v>25</v>
      </c>
      <c r="F1031" s="155">
        <v>100</v>
      </c>
      <c r="G1031" s="155">
        <v>100</v>
      </c>
      <c r="H1031" s="158">
        <f t="shared" si="23"/>
        <v>100</v>
      </c>
      <c r="I1031" s="155"/>
      <c r="J1031" s="162"/>
      <c r="K1031" s="159"/>
      <c r="L1031" s="155"/>
      <c r="M1031" s="163"/>
      <c r="N1031" s="163"/>
      <c r="O1031" s="158"/>
      <c r="P1031" s="178"/>
      <c r="Q1031" s="157"/>
      <c r="R1031" s="297"/>
      <c r="S1031" s="529"/>
    </row>
    <row r="1032" spans="1:20" s="174" customFormat="1" ht="40.5" customHeight="1" x14ac:dyDescent="0.35">
      <c r="A1032" s="515"/>
      <c r="B1032" s="520"/>
      <c r="C1032" s="167"/>
      <c r="D1032" s="168" t="s">
        <v>6</v>
      </c>
      <c r="E1032" s="167"/>
      <c r="F1032" s="169"/>
      <c r="G1032" s="169"/>
      <c r="H1032" s="170"/>
      <c r="I1032" s="170">
        <f>(H1027+H1028+H1029+H1030+H1031)/5</f>
        <v>100</v>
      </c>
      <c r="J1032" s="171"/>
      <c r="K1032" s="168" t="s">
        <v>6</v>
      </c>
      <c r="L1032" s="169"/>
      <c r="M1032" s="172"/>
      <c r="N1032" s="172"/>
      <c r="O1032" s="170"/>
      <c r="P1032" s="170">
        <f>O1027</f>
        <v>99.623352165725038</v>
      </c>
      <c r="Q1032" s="170">
        <f>(I1032+P1032)/2</f>
        <v>99.811676082862519</v>
      </c>
      <c r="R1032" s="290" t="s">
        <v>424</v>
      </c>
      <c r="S1032" s="529"/>
      <c r="T1032" s="146"/>
    </row>
    <row r="1033" spans="1:20" ht="81.75" customHeight="1" x14ac:dyDescent="0.35">
      <c r="A1033" s="515"/>
      <c r="B1033" s="520"/>
      <c r="C1033" s="342" t="s">
        <v>13</v>
      </c>
      <c r="D1033" s="150" t="s">
        <v>133</v>
      </c>
      <c r="E1033" s="155"/>
      <c r="F1033" s="155"/>
      <c r="G1033" s="155"/>
      <c r="H1033" s="153"/>
      <c r="I1033" s="153"/>
      <c r="J1033" s="342" t="s">
        <v>13</v>
      </c>
      <c r="K1033" s="150" t="s">
        <v>133</v>
      </c>
      <c r="L1033" s="155"/>
      <c r="M1033" s="163"/>
      <c r="N1033" s="163"/>
      <c r="O1033" s="153"/>
      <c r="P1033" s="178"/>
      <c r="Q1033" s="157"/>
      <c r="R1033" s="298"/>
      <c r="S1033" s="529"/>
    </row>
    <row r="1034" spans="1:20" ht="73.5" customHeight="1" x14ac:dyDescent="0.35">
      <c r="A1034" s="515"/>
      <c r="B1034" s="520"/>
      <c r="C1034" s="152" t="s">
        <v>14</v>
      </c>
      <c r="D1034" s="148" t="s">
        <v>134</v>
      </c>
      <c r="E1034" s="155" t="s">
        <v>25</v>
      </c>
      <c r="F1034" s="155">
        <v>100</v>
      </c>
      <c r="G1034" s="155">
        <v>100</v>
      </c>
      <c r="H1034" s="158">
        <f t="shared" si="23"/>
        <v>100</v>
      </c>
      <c r="I1034" s="155"/>
      <c r="J1034" s="162" t="s">
        <v>14</v>
      </c>
      <c r="K1034" s="159" t="s">
        <v>90</v>
      </c>
      <c r="L1034" s="155" t="s">
        <v>38</v>
      </c>
      <c r="M1034" s="155">
        <v>504</v>
      </c>
      <c r="N1034" s="155">
        <v>493</v>
      </c>
      <c r="O1034" s="158">
        <f>IF(N1034/M1034*100&gt;110,110,N1034/M1034*100)</f>
        <v>97.817460317460316</v>
      </c>
      <c r="P1034" s="152"/>
      <c r="Q1034" s="157"/>
      <c r="R1034" s="297"/>
      <c r="S1034" s="529"/>
    </row>
    <row r="1035" spans="1:20" x14ac:dyDescent="0.35">
      <c r="A1035" s="515"/>
      <c r="B1035" s="520"/>
      <c r="C1035" s="152" t="s">
        <v>15</v>
      </c>
      <c r="D1035" s="148" t="s">
        <v>135</v>
      </c>
      <c r="E1035" s="155" t="s">
        <v>25</v>
      </c>
      <c r="F1035" s="155">
        <v>100</v>
      </c>
      <c r="G1035" s="155">
        <v>100</v>
      </c>
      <c r="H1035" s="158">
        <f t="shared" si="23"/>
        <v>100</v>
      </c>
      <c r="I1035" s="155"/>
      <c r="J1035" s="162"/>
      <c r="K1035" s="159"/>
      <c r="L1035" s="155"/>
      <c r="M1035" s="163"/>
      <c r="N1035" s="163"/>
      <c r="O1035" s="158"/>
      <c r="P1035" s="178"/>
      <c r="Q1035" s="157"/>
      <c r="R1035" s="297"/>
      <c r="S1035" s="529"/>
    </row>
    <row r="1036" spans="1:20" ht="46.5" x14ac:dyDescent="0.35">
      <c r="A1036" s="515"/>
      <c r="B1036" s="520"/>
      <c r="C1036" s="152" t="s">
        <v>39</v>
      </c>
      <c r="D1036" s="148" t="s">
        <v>566</v>
      </c>
      <c r="E1036" s="155" t="s">
        <v>455</v>
      </c>
      <c r="F1036" s="155">
        <v>100</v>
      </c>
      <c r="G1036" s="155">
        <v>100</v>
      </c>
      <c r="H1036" s="158">
        <f t="shared" si="23"/>
        <v>100</v>
      </c>
      <c r="I1036" s="155"/>
      <c r="J1036" s="162"/>
      <c r="K1036" s="159"/>
      <c r="L1036" s="155"/>
      <c r="M1036" s="163"/>
      <c r="N1036" s="163"/>
      <c r="O1036" s="158"/>
      <c r="P1036" s="178"/>
      <c r="Q1036" s="157"/>
      <c r="R1036" s="297"/>
      <c r="S1036" s="529"/>
    </row>
    <row r="1037" spans="1:20" ht="55.5" customHeight="1" x14ac:dyDescent="0.35">
      <c r="A1037" s="515"/>
      <c r="B1037" s="520"/>
      <c r="C1037" s="152" t="s">
        <v>45</v>
      </c>
      <c r="D1037" s="148" t="s">
        <v>456</v>
      </c>
      <c r="E1037" s="155" t="s">
        <v>25</v>
      </c>
      <c r="F1037" s="155">
        <v>90</v>
      </c>
      <c r="G1037" s="155">
        <v>90</v>
      </c>
      <c r="H1037" s="158">
        <f t="shared" si="23"/>
        <v>100</v>
      </c>
      <c r="I1037" s="155"/>
      <c r="J1037" s="162"/>
      <c r="K1037" s="159"/>
      <c r="L1037" s="155"/>
      <c r="M1037" s="163"/>
      <c r="N1037" s="163"/>
      <c r="O1037" s="158"/>
      <c r="P1037" s="178"/>
      <c r="Q1037" s="157"/>
      <c r="R1037" s="297"/>
      <c r="S1037" s="529"/>
    </row>
    <row r="1038" spans="1:20" ht="120.75" customHeight="1" x14ac:dyDescent="0.35">
      <c r="A1038" s="515"/>
      <c r="B1038" s="520"/>
      <c r="C1038" s="152" t="s">
        <v>66</v>
      </c>
      <c r="D1038" s="148" t="s">
        <v>132</v>
      </c>
      <c r="E1038" s="155" t="s">
        <v>25</v>
      </c>
      <c r="F1038" s="155">
        <v>100</v>
      </c>
      <c r="G1038" s="155">
        <v>100</v>
      </c>
      <c r="H1038" s="158">
        <f t="shared" si="23"/>
        <v>100</v>
      </c>
      <c r="I1038" s="155"/>
      <c r="J1038" s="162"/>
      <c r="K1038" s="159"/>
      <c r="L1038" s="155"/>
      <c r="M1038" s="163"/>
      <c r="N1038" s="163"/>
      <c r="O1038" s="158"/>
      <c r="P1038" s="178"/>
      <c r="Q1038" s="157"/>
      <c r="R1038" s="297"/>
      <c r="S1038" s="529"/>
    </row>
    <row r="1039" spans="1:20" s="174" customFormat="1" ht="40.5" customHeight="1" x14ac:dyDescent="0.35">
      <c r="A1039" s="515"/>
      <c r="B1039" s="520"/>
      <c r="C1039" s="167"/>
      <c r="D1039" s="168" t="s">
        <v>6</v>
      </c>
      <c r="E1039" s="167"/>
      <c r="F1039" s="169"/>
      <c r="G1039" s="169"/>
      <c r="H1039" s="170"/>
      <c r="I1039" s="170">
        <f>(H1034+H1035+H1036+H1037+H1038)/5</f>
        <v>100</v>
      </c>
      <c r="J1039" s="171"/>
      <c r="K1039" s="168" t="s">
        <v>6</v>
      </c>
      <c r="L1039" s="169"/>
      <c r="M1039" s="172"/>
      <c r="N1039" s="172"/>
      <c r="O1039" s="170"/>
      <c r="P1039" s="170">
        <f>O1034</f>
        <v>97.817460317460316</v>
      </c>
      <c r="Q1039" s="170">
        <f>(I1039+P1039)/2</f>
        <v>98.908730158730151</v>
      </c>
      <c r="R1039" s="290" t="s">
        <v>424</v>
      </c>
      <c r="S1039" s="529"/>
      <c r="T1039" s="146"/>
    </row>
    <row r="1040" spans="1:20" ht="79.5" customHeight="1" x14ac:dyDescent="0.35">
      <c r="A1040" s="515"/>
      <c r="B1040" s="520"/>
      <c r="C1040" s="342" t="s">
        <v>28</v>
      </c>
      <c r="D1040" s="150" t="s">
        <v>136</v>
      </c>
      <c r="E1040" s="155"/>
      <c r="F1040" s="155"/>
      <c r="G1040" s="155"/>
      <c r="H1040" s="153"/>
      <c r="I1040" s="153"/>
      <c r="J1040" s="342" t="s">
        <v>28</v>
      </c>
      <c r="K1040" s="150" t="str">
        <f>D1040</f>
        <v>Реализация основных общеобразовательных программ среднего общего образования</v>
      </c>
      <c r="L1040" s="155"/>
      <c r="M1040" s="163"/>
      <c r="N1040" s="163"/>
      <c r="O1040" s="153"/>
      <c r="P1040" s="178"/>
      <c r="Q1040" s="157"/>
      <c r="R1040" s="298"/>
      <c r="S1040" s="529"/>
    </row>
    <row r="1041" spans="1:20" ht="72.75" customHeight="1" x14ac:dyDescent="0.35">
      <c r="A1041" s="515"/>
      <c r="B1041" s="520"/>
      <c r="C1041" s="152" t="s">
        <v>29</v>
      </c>
      <c r="D1041" s="148" t="s">
        <v>137</v>
      </c>
      <c r="E1041" s="155" t="s">
        <v>25</v>
      </c>
      <c r="F1041" s="155">
        <v>100</v>
      </c>
      <c r="G1041" s="155">
        <v>100</v>
      </c>
      <c r="H1041" s="158">
        <f t="shared" si="23"/>
        <v>100</v>
      </c>
      <c r="I1041" s="155"/>
      <c r="J1041" s="162" t="s">
        <v>29</v>
      </c>
      <c r="K1041" s="159" t="s">
        <v>90</v>
      </c>
      <c r="L1041" s="155" t="s">
        <v>38</v>
      </c>
      <c r="M1041" s="155">
        <v>111</v>
      </c>
      <c r="N1041" s="155">
        <v>113</v>
      </c>
      <c r="O1041" s="158">
        <f>IF(N1041/M1041*100&gt;110,110,N1041/M1041*100)</f>
        <v>101.8018018018018</v>
      </c>
      <c r="P1041" s="152"/>
      <c r="Q1041" s="157"/>
      <c r="R1041" s="297"/>
      <c r="S1041" s="529"/>
    </row>
    <row r="1042" spans="1:20" x14ac:dyDescent="0.35">
      <c r="A1042" s="515"/>
      <c r="B1042" s="520"/>
      <c r="C1042" s="152" t="s">
        <v>30</v>
      </c>
      <c r="D1042" s="148" t="s">
        <v>138</v>
      </c>
      <c r="E1042" s="155" t="s">
        <v>25</v>
      </c>
      <c r="F1042" s="155">
        <v>100</v>
      </c>
      <c r="G1042" s="155">
        <v>100</v>
      </c>
      <c r="H1042" s="158">
        <f t="shared" si="23"/>
        <v>100</v>
      </c>
      <c r="I1042" s="155"/>
      <c r="J1042" s="162"/>
      <c r="K1042" s="159"/>
      <c r="L1042" s="155"/>
      <c r="M1042" s="163"/>
      <c r="N1042" s="163"/>
      <c r="O1042" s="158"/>
      <c r="P1042" s="178"/>
      <c r="Q1042" s="157"/>
      <c r="R1042" s="297"/>
      <c r="S1042" s="529"/>
    </row>
    <row r="1043" spans="1:20" ht="41.25" customHeight="1" x14ac:dyDescent="0.35">
      <c r="A1043" s="515"/>
      <c r="B1043" s="520"/>
      <c r="C1043" s="152" t="s">
        <v>52</v>
      </c>
      <c r="D1043" s="148" t="s">
        <v>566</v>
      </c>
      <c r="E1043" s="155" t="s">
        <v>455</v>
      </c>
      <c r="F1043" s="155">
        <v>100</v>
      </c>
      <c r="G1043" s="155">
        <v>100</v>
      </c>
      <c r="H1043" s="158">
        <f t="shared" si="23"/>
        <v>100</v>
      </c>
      <c r="I1043" s="155"/>
      <c r="J1043" s="162"/>
      <c r="K1043" s="159"/>
      <c r="L1043" s="155"/>
      <c r="M1043" s="163"/>
      <c r="N1043" s="163"/>
      <c r="O1043" s="158"/>
      <c r="P1043" s="178"/>
      <c r="Q1043" s="157"/>
      <c r="R1043" s="297"/>
      <c r="S1043" s="529"/>
    </row>
    <row r="1044" spans="1:20" ht="61.5" customHeight="1" x14ac:dyDescent="0.35">
      <c r="A1044" s="515"/>
      <c r="B1044" s="520"/>
      <c r="C1044" s="152" t="s">
        <v>53</v>
      </c>
      <c r="D1044" s="148" t="s">
        <v>456</v>
      </c>
      <c r="E1044" s="155" t="s">
        <v>25</v>
      </c>
      <c r="F1044" s="155">
        <v>90</v>
      </c>
      <c r="G1044" s="155">
        <v>90</v>
      </c>
      <c r="H1044" s="158">
        <f t="shared" si="23"/>
        <v>100</v>
      </c>
      <c r="I1044" s="155"/>
      <c r="J1044" s="162"/>
      <c r="K1044" s="159"/>
      <c r="L1044" s="155"/>
      <c r="M1044" s="163"/>
      <c r="N1044" s="163"/>
      <c r="O1044" s="158"/>
      <c r="P1044" s="178"/>
      <c r="Q1044" s="157"/>
      <c r="R1044" s="297"/>
      <c r="S1044" s="529"/>
    </row>
    <row r="1045" spans="1:20" ht="128.25" customHeight="1" x14ac:dyDescent="0.35">
      <c r="A1045" s="515"/>
      <c r="B1045" s="520"/>
      <c r="C1045" s="152" t="s">
        <v>139</v>
      </c>
      <c r="D1045" s="148" t="s">
        <v>132</v>
      </c>
      <c r="E1045" s="155" t="s">
        <v>25</v>
      </c>
      <c r="F1045" s="155">
        <v>100</v>
      </c>
      <c r="G1045" s="155">
        <v>100</v>
      </c>
      <c r="H1045" s="158">
        <f t="shared" si="23"/>
        <v>100</v>
      </c>
      <c r="I1045" s="155"/>
      <c r="J1045" s="162"/>
      <c r="K1045" s="159"/>
      <c r="L1045" s="155"/>
      <c r="M1045" s="163"/>
      <c r="N1045" s="163"/>
      <c r="O1045" s="158"/>
      <c r="P1045" s="178"/>
      <c r="Q1045" s="157"/>
      <c r="R1045" s="297"/>
      <c r="S1045" s="529"/>
    </row>
    <row r="1046" spans="1:20" s="174" customFormat="1" ht="40.5" customHeight="1" x14ac:dyDescent="0.35">
      <c r="A1046" s="515"/>
      <c r="B1046" s="520"/>
      <c r="C1046" s="167"/>
      <c r="D1046" s="168" t="s">
        <v>6</v>
      </c>
      <c r="E1046" s="167"/>
      <c r="F1046" s="169"/>
      <c r="G1046" s="169"/>
      <c r="H1046" s="170"/>
      <c r="I1046" s="170">
        <f>(H1041+H1042+H1043+H1044+H1045)/5</f>
        <v>100</v>
      </c>
      <c r="J1046" s="171"/>
      <c r="K1046" s="168" t="s">
        <v>6</v>
      </c>
      <c r="L1046" s="169"/>
      <c r="M1046" s="172"/>
      <c r="N1046" s="172"/>
      <c r="O1046" s="170"/>
      <c r="P1046" s="170">
        <f>O1041</f>
        <v>101.8018018018018</v>
      </c>
      <c r="Q1046" s="170">
        <f>(I1046+P1046)/2</f>
        <v>100.90090090090089</v>
      </c>
      <c r="R1046" s="290" t="s">
        <v>31</v>
      </c>
      <c r="S1046" s="529"/>
      <c r="T1046" s="146"/>
    </row>
    <row r="1047" spans="1:20" x14ac:dyDescent="0.35">
      <c r="A1047" s="515"/>
      <c r="B1047" s="520"/>
      <c r="C1047" s="342" t="s">
        <v>42</v>
      </c>
      <c r="D1047" s="150" t="s">
        <v>91</v>
      </c>
      <c r="E1047" s="155"/>
      <c r="F1047" s="155"/>
      <c r="G1047" s="155"/>
      <c r="H1047" s="153"/>
      <c r="I1047" s="153"/>
      <c r="J1047" s="342" t="s">
        <v>42</v>
      </c>
      <c r="K1047" s="150" t="s">
        <v>91</v>
      </c>
      <c r="L1047" s="155"/>
      <c r="M1047" s="163"/>
      <c r="N1047" s="163"/>
      <c r="O1047" s="153"/>
      <c r="P1047" s="178"/>
      <c r="Q1047" s="157"/>
      <c r="R1047" s="298"/>
      <c r="S1047" s="529"/>
    </row>
    <row r="1048" spans="1:20" ht="45.75" customHeight="1" x14ac:dyDescent="0.35">
      <c r="A1048" s="515"/>
      <c r="B1048" s="520"/>
      <c r="C1048" s="152" t="s">
        <v>43</v>
      </c>
      <c r="D1048" s="148" t="s">
        <v>140</v>
      </c>
      <c r="E1048" s="155" t="s">
        <v>25</v>
      </c>
      <c r="F1048" s="155">
        <v>100</v>
      </c>
      <c r="G1048" s="155">
        <v>100</v>
      </c>
      <c r="H1048" s="158">
        <f t="shared" si="23"/>
        <v>100</v>
      </c>
      <c r="I1048" s="155"/>
      <c r="J1048" s="162" t="s">
        <v>43</v>
      </c>
      <c r="K1048" s="159" t="s">
        <v>370</v>
      </c>
      <c r="L1048" s="155" t="s">
        <v>38</v>
      </c>
      <c r="M1048" s="155">
        <v>534</v>
      </c>
      <c r="N1048" s="155">
        <v>524</v>
      </c>
      <c r="O1048" s="158">
        <f>IF(N1048/M1048*100&gt;110,110,N1048/M1048*100)</f>
        <v>98.12734082397003</v>
      </c>
      <c r="P1048" s="178"/>
      <c r="Q1048" s="157"/>
      <c r="R1048" s="297"/>
      <c r="S1048" s="529"/>
    </row>
    <row r="1049" spans="1:20" ht="81.75" customHeight="1" x14ac:dyDescent="0.35">
      <c r="A1049" s="515"/>
      <c r="B1049" s="520"/>
      <c r="C1049" s="152" t="s">
        <v>141</v>
      </c>
      <c r="D1049" s="148" t="s">
        <v>142</v>
      </c>
      <c r="E1049" s="155" t="s">
        <v>25</v>
      </c>
      <c r="F1049" s="155">
        <v>90</v>
      </c>
      <c r="G1049" s="155">
        <v>90</v>
      </c>
      <c r="H1049" s="158">
        <f t="shared" si="23"/>
        <v>100</v>
      </c>
      <c r="I1049" s="155"/>
      <c r="J1049" s="162"/>
      <c r="K1049" s="159"/>
      <c r="L1049" s="155"/>
      <c r="M1049" s="163"/>
      <c r="N1049" s="163"/>
      <c r="O1049" s="158"/>
      <c r="P1049" s="178"/>
      <c r="Q1049" s="157"/>
      <c r="R1049" s="297"/>
      <c r="S1049" s="529"/>
    </row>
    <row r="1050" spans="1:20" s="174" customFormat="1" ht="40.5" customHeight="1" x14ac:dyDescent="0.35">
      <c r="A1050" s="515"/>
      <c r="B1050" s="520"/>
      <c r="C1050" s="167"/>
      <c r="D1050" s="168" t="s">
        <v>6</v>
      </c>
      <c r="E1050" s="167"/>
      <c r="F1050" s="169"/>
      <c r="G1050" s="169"/>
      <c r="H1050" s="170"/>
      <c r="I1050" s="170">
        <f>(H1048+H1049)/2</f>
        <v>100</v>
      </c>
      <c r="J1050" s="171"/>
      <c r="K1050" s="168" t="s">
        <v>6</v>
      </c>
      <c r="L1050" s="169"/>
      <c r="M1050" s="172"/>
      <c r="N1050" s="172"/>
      <c r="O1050" s="170"/>
      <c r="P1050" s="170">
        <f>O1048</f>
        <v>98.12734082397003</v>
      </c>
      <c r="Q1050" s="170">
        <f>(I1050+P1050)/2</f>
        <v>99.063670411985015</v>
      </c>
      <c r="R1050" s="290" t="s">
        <v>424</v>
      </c>
      <c r="S1050" s="529"/>
      <c r="T1050" s="146"/>
    </row>
    <row r="1051" spans="1:20" ht="83.25" customHeight="1" x14ac:dyDescent="0.35">
      <c r="A1051" s="515"/>
      <c r="B1051" s="520"/>
      <c r="C1051" s="342" t="s">
        <v>168</v>
      </c>
      <c r="D1051" s="150" t="s">
        <v>217</v>
      </c>
      <c r="E1051" s="155"/>
      <c r="F1051" s="155"/>
      <c r="G1051" s="155"/>
      <c r="H1051" s="153"/>
      <c r="I1051" s="153"/>
      <c r="J1051" s="342" t="s">
        <v>168</v>
      </c>
      <c r="K1051" s="150" t="str">
        <f>D1051</f>
        <v>Реализация дополнительных общеразвивающих программ</v>
      </c>
      <c r="L1051" s="155"/>
      <c r="M1051" s="163"/>
      <c r="N1051" s="163"/>
      <c r="O1051" s="153"/>
      <c r="P1051" s="178"/>
      <c r="Q1051" s="157"/>
      <c r="R1051" s="296"/>
      <c r="S1051" s="529"/>
    </row>
    <row r="1052" spans="1:20" ht="83.25" customHeight="1" x14ac:dyDescent="0.35">
      <c r="A1052" s="515"/>
      <c r="B1052" s="520"/>
      <c r="C1052" s="152" t="s">
        <v>169</v>
      </c>
      <c r="D1052" s="148" t="s">
        <v>142</v>
      </c>
      <c r="E1052" s="155" t="s">
        <v>25</v>
      </c>
      <c r="F1052" s="155">
        <v>90</v>
      </c>
      <c r="G1052" s="155">
        <v>90</v>
      </c>
      <c r="H1052" s="158">
        <f t="shared" ref="H1052" si="24">(G1052/F1052)*100</f>
        <v>100</v>
      </c>
      <c r="I1052" s="155"/>
      <c r="J1052" s="152" t="s">
        <v>169</v>
      </c>
      <c r="K1052" s="159" t="s">
        <v>567</v>
      </c>
      <c r="L1052" s="155" t="s">
        <v>373</v>
      </c>
      <c r="M1052" s="155">
        <v>95472</v>
      </c>
      <c r="N1052" s="155">
        <v>95472</v>
      </c>
      <c r="O1052" s="158">
        <f>IF(N1052/M1052*100&gt;110,110,N1052/M1052*100)</f>
        <v>100</v>
      </c>
      <c r="P1052" s="178"/>
      <c r="Q1052" s="157"/>
      <c r="R1052" s="297"/>
      <c r="S1052" s="529"/>
    </row>
    <row r="1053" spans="1:20" s="174" customFormat="1" ht="39" customHeight="1" x14ac:dyDescent="0.35">
      <c r="A1053" s="517"/>
      <c r="B1053" s="521"/>
      <c r="C1053" s="167"/>
      <c r="D1053" s="168" t="s">
        <v>6</v>
      </c>
      <c r="E1053" s="167"/>
      <c r="F1053" s="169"/>
      <c r="G1053" s="169"/>
      <c r="H1053" s="170"/>
      <c r="I1053" s="170">
        <f>H1052</f>
        <v>100</v>
      </c>
      <c r="J1053" s="171"/>
      <c r="K1053" s="168" t="s">
        <v>6</v>
      </c>
      <c r="L1053" s="169"/>
      <c r="M1053" s="172"/>
      <c r="N1053" s="172"/>
      <c r="O1053" s="170"/>
      <c r="P1053" s="170">
        <f>O1052</f>
        <v>100</v>
      </c>
      <c r="Q1053" s="170">
        <f>(I1053+P1053)/2</f>
        <v>100</v>
      </c>
      <c r="R1053" s="290" t="s">
        <v>31</v>
      </c>
      <c r="S1053" s="529"/>
      <c r="T1053" s="146"/>
    </row>
    <row r="1054" spans="1:20" ht="61.5" customHeight="1" x14ac:dyDescent="0.35">
      <c r="A1054" s="513">
        <v>61</v>
      </c>
      <c r="B1054" s="519" t="s">
        <v>177</v>
      </c>
      <c r="C1054" s="342" t="s">
        <v>12</v>
      </c>
      <c r="D1054" s="150" t="s">
        <v>129</v>
      </c>
      <c r="E1054" s="154"/>
      <c r="F1054" s="154"/>
      <c r="G1054" s="154"/>
      <c r="H1054" s="153"/>
      <c r="I1054" s="153"/>
      <c r="J1054" s="154" t="s">
        <v>12</v>
      </c>
      <c r="K1054" s="150" t="s">
        <v>129</v>
      </c>
      <c r="L1054" s="155"/>
      <c r="M1054" s="155"/>
      <c r="N1054" s="155"/>
      <c r="O1054" s="153"/>
      <c r="P1054" s="178"/>
      <c r="Q1054" s="157"/>
      <c r="R1054" s="298"/>
      <c r="S1054" s="529" t="s">
        <v>424</v>
      </c>
    </row>
    <row r="1055" spans="1:20" ht="79.5" customHeight="1" x14ac:dyDescent="0.35">
      <c r="A1055" s="515"/>
      <c r="B1055" s="520"/>
      <c r="C1055" s="152" t="s">
        <v>7</v>
      </c>
      <c r="D1055" s="148" t="s">
        <v>130</v>
      </c>
      <c r="E1055" s="155" t="s">
        <v>25</v>
      </c>
      <c r="F1055" s="155">
        <v>100</v>
      </c>
      <c r="G1055" s="155">
        <v>100</v>
      </c>
      <c r="H1055" s="158">
        <f t="shared" ref="H1055:H1077" si="25">(G1055/F1055)*100</f>
        <v>100</v>
      </c>
      <c r="I1055" s="155"/>
      <c r="J1055" s="155" t="s">
        <v>7</v>
      </c>
      <c r="K1055" s="159" t="s">
        <v>90</v>
      </c>
      <c r="L1055" s="155" t="s">
        <v>38</v>
      </c>
      <c r="M1055" s="155">
        <v>294</v>
      </c>
      <c r="N1055" s="155">
        <v>302</v>
      </c>
      <c r="O1055" s="158">
        <f>IF(N1055/M1055*100&gt;110,110,N1055/M1055*100)</f>
        <v>102.72108843537416</v>
      </c>
      <c r="P1055" s="178"/>
      <c r="Q1055" s="157"/>
      <c r="R1055" s="297"/>
      <c r="S1055" s="529"/>
    </row>
    <row r="1056" spans="1:20" x14ac:dyDescent="0.35">
      <c r="A1056" s="515"/>
      <c r="B1056" s="520"/>
      <c r="C1056" s="152" t="s">
        <v>8</v>
      </c>
      <c r="D1056" s="148" t="s">
        <v>131</v>
      </c>
      <c r="E1056" s="155" t="s">
        <v>25</v>
      </c>
      <c r="F1056" s="155">
        <v>100</v>
      </c>
      <c r="G1056" s="155">
        <v>100</v>
      </c>
      <c r="H1056" s="158">
        <f t="shared" si="25"/>
        <v>100</v>
      </c>
      <c r="I1056" s="155"/>
      <c r="J1056" s="155"/>
      <c r="K1056" s="179"/>
      <c r="L1056" s="155"/>
      <c r="M1056" s="161"/>
      <c r="N1056" s="161"/>
      <c r="O1056" s="158"/>
      <c r="P1056" s="178"/>
      <c r="Q1056" s="157"/>
      <c r="R1056" s="297"/>
      <c r="S1056" s="529"/>
    </row>
    <row r="1057" spans="1:20" ht="57.75" customHeight="1" x14ac:dyDescent="0.35">
      <c r="A1057" s="515"/>
      <c r="B1057" s="520"/>
      <c r="C1057" s="152" t="s">
        <v>9</v>
      </c>
      <c r="D1057" s="148" t="s">
        <v>566</v>
      </c>
      <c r="E1057" s="155" t="s">
        <v>455</v>
      </c>
      <c r="F1057" s="155">
        <v>100</v>
      </c>
      <c r="G1057" s="155">
        <v>100</v>
      </c>
      <c r="H1057" s="158">
        <f t="shared" si="25"/>
        <v>100</v>
      </c>
      <c r="I1057" s="155"/>
      <c r="J1057" s="162"/>
      <c r="K1057" s="159"/>
      <c r="L1057" s="155"/>
      <c r="M1057" s="163"/>
      <c r="N1057" s="163"/>
      <c r="O1057" s="158"/>
      <c r="P1057" s="178"/>
      <c r="Q1057" s="157"/>
      <c r="R1057" s="297"/>
      <c r="S1057" s="529"/>
    </row>
    <row r="1058" spans="1:20" ht="54.75" customHeight="1" x14ac:dyDescent="0.35">
      <c r="A1058" s="515"/>
      <c r="B1058" s="520"/>
      <c r="C1058" s="152" t="s">
        <v>10</v>
      </c>
      <c r="D1058" s="148" t="s">
        <v>456</v>
      </c>
      <c r="E1058" s="155" t="s">
        <v>25</v>
      </c>
      <c r="F1058" s="155">
        <v>90</v>
      </c>
      <c r="G1058" s="155">
        <v>100</v>
      </c>
      <c r="H1058" s="158">
        <v>100</v>
      </c>
      <c r="I1058" s="155"/>
      <c r="J1058" s="162"/>
      <c r="K1058" s="159"/>
      <c r="L1058" s="155"/>
      <c r="M1058" s="163"/>
      <c r="N1058" s="163"/>
      <c r="O1058" s="158"/>
      <c r="P1058" s="178"/>
      <c r="Q1058" s="157"/>
      <c r="R1058" s="297"/>
      <c r="S1058" s="529"/>
    </row>
    <row r="1059" spans="1:20" ht="123.75" customHeight="1" x14ac:dyDescent="0.35">
      <c r="A1059" s="515"/>
      <c r="B1059" s="520"/>
      <c r="C1059" s="152" t="s">
        <v>35</v>
      </c>
      <c r="D1059" s="148" t="s">
        <v>132</v>
      </c>
      <c r="E1059" s="155" t="s">
        <v>25</v>
      </c>
      <c r="F1059" s="155">
        <v>100</v>
      </c>
      <c r="G1059" s="155">
        <v>100</v>
      </c>
      <c r="H1059" s="158">
        <f t="shared" si="25"/>
        <v>100</v>
      </c>
      <c r="I1059" s="155"/>
      <c r="J1059" s="162"/>
      <c r="K1059" s="159"/>
      <c r="L1059" s="155"/>
      <c r="M1059" s="163"/>
      <c r="N1059" s="163"/>
      <c r="O1059" s="158"/>
      <c r="P1059" s="178"/>
      <c r="Q1059" s="157"/>
      <c r="R1059" s="297"/>
      <c r="S1059" s="529"/>
    </row>
    <row r="1060" spans="1:20" s="174" customFormat="1" ht="40.5" customHeight="1" x14ac:dyDescent="0.35">
      <c r="A1060" s="515"/>
      <c r="B1060" s="520"/>
      <c r="C1060" s="167"/>
      <c r="D1060" s="168" t="s">
        <v>6</v>
      </c>
      <c r="E1060" s="167"/>
      <c r="F1060" s="169"/>
      <c r="G1060" s="169"/>
      <c r="H1060" s="170"/>
      <c r="I1060" s="170">
        <f>(H1055+H1056+H1057+H1058+H1059)/5</f>
        <v>100</v>
      </c>
      <c r="J1060" s="171"/>
      <c r="K1060" s="168" t="s">
        <v>6</v>
      </c>
      <c r="L1060" s="169"/>
      <c r="M1060" s="172"/>
      <c r="N1060" s="172"/>
      <c r="O1060" s="170"/>
      <c r="P1060" s="170">
        <f>O1055</f>
        <v>102.72108843537416</v>
      </c>
      <c r="Q1060" s="170">
        <f>(I1060+P1060)/2</f>
        <v>101.36054421768708</v>
      </c>
      <c r="R1060" s="290" t="s">
        <v>31</v>
      </c>
      <c r="S1060" s="529"/>
      <c r="T1060" s="146"/>
    </row>
    <row r="1061" spans="1:20" ht="63.75" customHeight="1" x14ac:dyDescent="0.35">
      <c r="A1061" s="515"/>
      <c r="B1061" s="520"/>
      <c r="C1061" s="342" t="s">
        <v>13</v>
      </c>
      <c r="D1061" s="150" t="s">
        <v>133</v>
      </c>
      <c r="E1061" s="155"/>
      <c r="F1061" s="155"/>
      <c r="G1061" s="155"/>
      <c r="H1061" s="153"/>
      <c r="I1061" s="153"/>
      <c r="J1061" s="342" t="s">
        <v>13</v>
      </c>
      <c r="K1061" s="150" t="s">
        <v>133</v>
      </c>
      <c r="L1061" s="155"/>
      <c r="M1061" s="163"/>
      <c r="N1061" s="163"/>
      <c r="O1061" s="153"/>
      <c r="P1061" s="178"/>
      <c r="Q1061" s="157"/>
      <c r="R1061" s="298"/>
      <c r="S1061" s="529"/>
    </row>
    <row r="1062" spans="1:20" ht="75.75" customHeight="1" x14ac:dyDescent="0.35">
      <c r="A1062" s="515"/>
      <c r="B1062" s="520"/>
      <c r="C1062" s="152" t="s">
        <v>14</v>
      </c>
      <c r="D1062" s="148" t="s">
        <v>134</v>
      </c>
      <c r="E1062" s="155" t="s">
        <v>25</v>
      </c>
      <c r="F1062" s="155">
        <v>100</v>
      </c>
      <c r="G1062" s="155">
        <v>100</v>
      </c>
      <c r="H1062" s="158">
        <f t="shared" si="25"/>
        <v>100</v>
      </c>
      <c r="I1062" s="155"/>
      <c r="J1062" s="162" t="s">
        <v>14</v>
      </c>
      <c r="K1062" s="159" t="s">
        <v>90</v>
      </c>
      <c r="L1062" s="155" t="s">
        <v>38</v>
      </c>
      <c r="M1062" s="155">
        <v>286</v>
      </c>
      <c r="N1062" s="155">
        <v>295</v>
      </c>
      <c r="O1062" s="158">
        <f>IF(N1062/M1062*100&gt;110,110,N1062/M1062*100)</f>
        <v>103.14685314685315</v>
      </c>
      <c r="P1062" s="152"/>
      <c r="Q1062" s="157"/>
      <c r="R1062" s="297"/>
      <c r="S1062" s="529"/>
    </row>
    <row r="1063" spans="1:20" x14ac:dyDescent="0.35">
      <c r="A1063" s="515"/>
      <c r="B1063" s="520"/>
      <c r="C1063" s="152" t="s">
        <v>15</v>
      </c>
      <c r="D1063" s="148" t="s">
        <v>135</v>
      </c>
      <c r="E1063" s="155" t="s">
        <v>25</v>
      </c>
      <c r="F1063" s="155">
        <v>100</v>
      </c>
      <c r="G1063" s="155">
        <v>100</v>
      </c>
      <c r="H1063" s="158">
        <f t="shared" si="25"/>
        <v>100</v>
      </c>
      <c r="I1063" s="155"/>
      <c r="J1063" s="162"/>
      <c r="K1063" s="159"/>
      <c r="L1063" s="155"/>
      <c r="M1063" s="163"/>
      <c r="N1063" s="163"/>
      <c r="O1063" s="158"/>
      <c r="P1063" s="178"/>
      <c r="Q1063" s="157"/>
      <c r="R1063" s="297"/>
      <c r="S1063" s="529"/>
    </row>
    <row r="1064" spans="1:20" ht="47.25" customHeight="1" x14ac:dyDescent="0.35">
      <c r="A1064" s="515"/>
      <c r="B1064" s="520"/>
      <c r="C1064" s="152" t="s">
        <v>39</v>
      </c>
      <c r="D1064" s="148" t="s">
        <v>566</v>
      </c>
      <c r="E1064" s="155" t="s">
        <v>455</v>
      </c>
      <c r="F1064" s="155">
        <v>100</v>
      </c>
      <c r="G1064" s="155">
        <v>100</v>
      </c>
      <c r="H1064" s="158">
        <f t="shared" si="25"/>
        <v>100</v>
      </c>
      <c r="I1064" s="155"/>
      <c r="J1064" s="162"/>
      <c r="K1064" s="159"/>
      <c r="L1064" s="155"/>
      <c r="M1064" s="163"/>
      <c r="N1064" s="163"/>
      <c r="O1064" s="158"/>
      <c r="P1064" s="178"/>
      <c r="Q1064" s="157"/>
      <c r="R1064" s="297"/>
      <c r="S1064" s="529"/>
    </row>
    <row r="1065" spans="1:20" ht="65.25" customHeight="1" x14ac:dyDescent="0.35">
      <c r="A1065" s="515"/>
      <c r="B1065" s="520"/>
      <c r="C1065" s="152" t="s">
        <v>45</v>
      </c>
      <c r="D1065" s="148" t="s">
        <v>456</v>
      </c>
      <c r="E1065" s="155" t="s">
        <v>25</v>
      </c>
      <c r="F1065" s="155">
        <v>90</v>
      </c>
      <c r="G1065" s="155">
        <v>100</v>
      </c>
      <c r="H1065" s="158">
        <v>100</v>
      </c>
      <c r="I1065" s="155"/>
      <c r="J1065" s="162"/>
      <c r="K1065" s="159"/>
      <c r="L1065" s="155"/>
      <c r="M1065" s="163"/>
      <c r="N1065" s="163"/>
      <c r="O1065" s="158"/>
      <c r="P1065" s="178"/>
      <c r="Q1065" s="157"/>
      <c r="R1065" s="297"/>
      <c r="S1065" s="529"/>
    </row>
    <row r="1066" spans="1:20" ht="126.75" customHeight="1" x14ac:dyDescent="0.35">
      <c r="A1066" s="515"/>
      <c r="B1066" s="520"/>
      <c r="C1066" s="152" t="s">
        <v>66</v>
      </c>
      <c r="D1066" s="148" t="s">
        <v>132</v>
      </c>
      <c r="E1066" s="155" t="s">
        <v>25</v>
      </c>
      <c r="F1066" s="155">
        <v>100</v>
      </c>
      <c r="G1066" s="155">
        <v>100</v>
      </c>
      <c r="H1066" s="158">
        <f t="shared" si="25"/>
        <v>100</v>
      </c>
      <c r="I1066" s="155"/>
      <c r="J1066" s="162"/>
      <c r="K1066" s="159"/>
      <c r="L1066" s="155"/>
      <c r="M1066" s="163"/>
      <c r="N1066" s="163"/>
      <c r="O1066" s="158"/>
      <c r="P1066" s="178"/>
      <c r="Q1066" s="157"/>
      <c r="R1066" s="297"/>
      <c r="S1066" s="529"/>
    </row>
    <row r="1067" spans="1:20" s="174" customFormat="1" ht="40.5" customHeight="1" x14ac:dyDescent="0.35">
      <c r="A1067" s="515"/>
      <c r="B1067" s="520"/>
      <c r="C1067" s="167"/>
      <c r="D1067" s="168" t="s">
        <v>6</v>
      </c>
      <c r="E1067" s="167"/>
      <c r="F1067" s="169"/>
      <c r="G1067" s="169"/>
      <c r="H1067" s="170"/>
      <c r="I1067" s="170">
        <f>(H1062+H1063+H1064+H1065+H1066)/5</f>
        <v>100</v>
      </c>
      <c r="J1067" s="171"/>
      <c r="K1067" s="168" t="s">
        <v>6</v>
      </c>
      <c r="L1067" s="169"/>
      <c r="M1067" s="172"/>
      <c r="N1067" s="172"/>
      <c r="O1067" s="170"/>
      <c r="P1067" s="170">
        <f>O1062</f>
        <v>103.14685314685315</v>
      </c>
      <c r="Q1067" s="170">
        <f>(I1067+P1067)/2</f>
        <v>101.57342657342657</v>
      </c>
      <c r="R1067" s="290" t="s">
        <v>31</v>
      </c>
      <c r="S1067" s="529"/>
      <c r="T1067" s="146"/>
    </row>
    <row r="1068" spans="1:20" ht="67.5" x14ac:dyDescent="0.35">
      <c r="A1068" s="515"/>
      <c r="B1068" s="520"/>
      <c r="C1068" s="342" t="s">
        <v>28</v>
      </c>
      <c r="D1068" s="150" t="s">
        <v>136</v>
      </c>
      <c r="E1068" s="155"/>
      <c r="F1068" s="155"/>
      <c r="G1068" s="155"/>
      <c r="H1068" s="153"/>
      <c r="I1068" s="153"/>
      <c r="J1068" s="342" t="s">
        <v>28</v>
      </c>
      <c r="K1068" s="150" t="str">
        <f>D1068</f>
        <v>Реализация основных общеобразовательных программ среднего общего образования</v>
      </c>
      <c r="L1068" s="155"/>
      <c r="M1068" s="163"/>
      <c r="N1068" s="163"/>
      <c r="O1068" s="153"/>
      <c r="P1068" s="178"/>
      <c r="Q1068" s="157"/>
      <c r="R1068" s="296"/>
      <c r="S1068" s="529"/>
    </row>
    <row r="1069" spans="1:20" ht="76.5" customHeight="1" x14ac:dyDescent="0.35">
      <c r="A1069" s="515"/>
      <c r="B1069" s="520"/>
      <c r="C1069" s="152" t="s">
        <v>29</v>
      </c>
      <c r="D1069" s="148" t="s">
        <v>137</v>
      </c>
      <c r="E1069" s="155" t="s">
        <v>25</v>
      </c>
      <c r="F1069" s="155">
        <v>100</v>
      </c>
      <c r="G1069" s="155">
        <v>100</v>
      </c>
      <c r="H1069" s="158">
        <f t="shared" si="25"/>
        <v>100</v>
      </c>
      <c r="I1069" s="155"/>
      <c r="J1069" s="162" t="s">
        <v>29</v>
      </c>
      <c r="K1069" s="159" t="s">
        <v>90</v>
      </c>
      <c r="L1069" s="155" t="s">
        <v>38</v>
      </c>
      <c r="M1069" s="155">
        <v>43</v>
      </c>
      <c r="N1069" s="155">
        <v>41</v>
      </c>
      <c r="O1069" s="158">
        <f>IF(N1069/M1069*100&gt;110,110,N1069/M1069*100)</f>
        <v>95.348837209302332</v>
      </c>
      <c r="P1069" s="152"/>
      <c r="Q1069" s="157"/>
      <c r="R1069" s="297"/>
      <c r="S1069" s="529"/>
    </row>
    <row r="1070" spans="1:20" ht="33.75" customHeight="1" x14ac:dyDescent="0.35">
      <c r="A1070" s="515"/>
      <c r="B1070" s="520"/>
      <c r="C1070" s="152" t="s">
        <v>30</v>
      </c>
      <c r="D1070" s="148" t="s">
        <v>138</v>
      </c>
      <c r="E1070" s="155" t="s">
        <v>25</v>
      </c>
      <c r="F1070" s="155">
        <v>100</v>
      </c>
      <c r="G1070" s="155">
        <v>100</v>
      </c>
      <c r="H1070" s="158">
        <f t="shared" si="25"/>
        <v>100</v>
      </c>
      <c r="I1070" s="155"/>
      <c r="J1070" s="162"/>
      <c r="K1070" s="159"/>
      <c r="L1070" s="155"/>
      <c r="M1070" s="163"/>
      <c r="N1070" s="163"/>
      <c r="O1070" s="158"/>
      <c r="P1070" s="178"/>
      <c r="Q1070" s="157"/>
      <c r="R1070" s="297"/>
      <c r="S1070" s="529"/>
    </row>
    <row r="1071" spans="1:20" ht="56.25" customHeight="1" x14ac:dyDescent="0.35">
      <c r="A1071" s="515"/>
      <c r="B1071" s="520"/>
      <c r="C1071" s="152" t="s">
        <v>52</v>
      </c>
      <c r="D1071" s="148" t="s">
        <v>566</v>
      </c>
      <c r="E1071" s="155" t="s">
        <v>455</v>
      </c>
      <c r="F1071" s="155">
        <v>100</v>
      </c>
      <c r="G1071" s="155">
        <v>100</v>
      </c>
      <c r="H1071" s="158">
        <f t="shared" si="25"/>
        <v>100</v>
      </c>
      <c r="I1071" s="155"/>
      <c r="J1071" s="162"/>
      <c r="K1071" s="159"/>
      <c r="L1071" s="155"/>
      <c r="M1071" s="163"/>
      <c r="N1071" s="163"/>
      <c r="O1071" s="158"/>
      <c r="P1071" s="178"/>
      <c r="Q1071" s="157"/>
      <c r="R1071" s="297"/>
      <c r="S1071" s="529"/>
    </row>
    <row r="1072" spans="1:20" ht="63.75" customHeight="1" x14ac:dyDescent="0.35">
      <c r="A1072" s="515"/>
      <c r="B1072" s="520"/>
      <c r="C1072" s="152" t="s">
        <v>53</v>
      </c>
      <c r="D1072" s="148" t="s">
        <v>456</v>
      </c>
      <c r="E1072" s="155" t="s">
        <v>25</v>
      </c>
      <c r="F1072" s="155">
        <v>90</v>
      </c>
      <c r="G1072" s="155">
        <v>100</v>
      </c>
      <c r="H1072" s="158">
        <v>100</v>
      </c>
      <c r="I1072" s="155"/>
      <c r="J1072" s="162"/>
      <c r="K1072" s="159"/>
      <c r="L1072" s="155"/>
      <c r="M1072" s="163"/>
      <c r="N1072" s="163"/>
      <c r="O1072" s="158"/>
      <c r="P1072" s="178"/>
      <c r="Q1072" s="157"/>
      <c r="R1072" s="297"/>
      <c r="S1072" s="529"/>
    </row>
    <row r="1073" spans="1:20" ht="128.25" customHeight="1" x14ac:dyDescent="0.35">
      <c r="A1073" s="515"/>
      <c r="B1073" s="520"/>
      <c r="C1073" s="152" t="s">
        <v>139</v>
      </c>
      <c r="D1073" s="148" t="s">
        <v>132</v>
      </c>
      <c r="E1073" s="155" t="s">
        <v>25</v>
      </c>
      <c r="F1073" s="155">
        <v>100</v>
      </c>
      <c r="G1073" s="155">
        <v>100</v>
      </c>
      <c r="H1073" s="158">
        <f t="shared" si="25"/>
        <v>100</v>
      </c>
      <c r="I1073" s="155"/>
      <c r="J1073" s="162"/>
      <c r="K1073" s="159"/>
      <c r="L1073" s="155"/>
      <c r="M1073" s="163"/>
      <c r="N1073" s="163"/>
      <c r="O1073" s="158"/>
      <c r="P1073" s="178"/>
      <c r="Q1073" s="157"/>
      <c r="R1073" s="297"/>
      <c r="S1073" s="529"/>
    </row>
    <row r="1074" spans="1:20" s="174" customFormat="1" ht="40.5" customHeight="1" x14ac:dyDescent="0.35">
      <c r="A1074" s="515"/>
      <c r="B1074" s="520"/>
      <c r="C1074" s="167"/>
      <c r="D1074" s="168" t="s">
        <v>6</v>
      </c>
      <c r="E1074" s="167"/>
      <c r="F1074" s="169"/>
      <c r="G1074" s="169"/>
      <c r="H1074" s="170"/>
      <c r="I1074" s="170">
        <f>(H1069+H1070+H1071+H1072+H1073)/5</f>
        <v>100</v>
      </c>
      <c r="J1074" s="171"/>
      <c r="K1074" s="168" t="s">
        <v>6</v>
      </c>
      <c r="L1074" s="169"/>
      <c r="M1074" s="172"/>
      <c r="N1074" s="172"/>
      <c r="O1074" s="170"/>
      <c r="P1074" s="170">
        <f>O1069</f>
        <v>95.348837209302332</v>
      </c>
      <c r="Q1074" s="170">
        <f>(I1074+P1074)/2</f>
        <v>97.674418604651166</v>
      </c>
      <c r="R1074" s="290" t="s">
        <v>424</v>
      </c>
      <c r="S1074" s="529"/>
      <c r="T1074" s="146"/>
    </row>
    <row r="1075" spans="1:20" x14ac:dyDescent="0.35">
      <c r="A1075" s="515"/>
      <c r="B1075" s="520"/>
      <c r="C1075" s="342" t="s">
        <v>42</v>
      </c>
      <c r="D1075" s="150" t="s">
        <v>91</v>
      </c>
      <c r="E1075" s="155"/>
      <c r="F1075" s="155"/>
      <c r="G1075" s="155"/>
      <c r="H1075" s="153"/>
      <c r="I1075" s="153"/>
      <c r="J1075" s="342" t="s">
        <v>42</v>
      </c>
      <c r="K1075" s="150" t="s">
        <v>91</v>
      </c>
      <c r="L1075" s="155"/>
      <c r="M1075" s="163"/>
      <c r="N1075" s="163"/>
      <c r="O1075" s="153"/>
      <c r="P1075" s="178"/>
      <c r="Q1075" s="157"/>
      <c r="R1075" s="298"/>
      <c r="S1075" s="529"/>
    </row>
    <row r="1076" spans="1:20" ht="41.25" customHeight="1" x14ac:dyDescent="0.35">
      <c r="A1076" s="515"/>
      <c r="B1076" s="520"/>
      <c r="C1076" s="152" t="s">
        <v>43</v>
      </c>
      <c r="D1076" s="148" t="s">
        <v>140</v>
      </c>
      <c r="E1076" s="155" t="s">
        <v>25</v>
      </c>
      <c r="F1076" s="155">
        <v>100</v>
      </c>
      <c r="G1076" s="155">
        <v>100</v>
      </c>
      <c r="H1076" s="158">
        <f t="shared" si="25"/>
        <v>100</v>
      </c>
      <c r="I1076" s="155"/>
      <c r="J1076" s="162" t="s">
        <v>43</v>
      </c>
      <c r="K1076" s="159" t="s">
        <v>90</v>
      </c>
      <c r="L1076" s="155" t="s">
        <v>38</v>
      </c>
      <c r="M1076" s="155">
        <v>174</v>
      </c>
      <c r="N1076" s="155">
        <v>174</v>
      </c>
      <c r="O1076" s="158">
        <f>IF(N1076/M1076*100&gt;110,110,N1076/M1076*100)</f>
        <v>100</v>
      </c>
      <c r="P1076" s="178"/>
      <c r="Q1076" s="157"/>
      <c r="R1076" s="297"/>
      <c r="S1076" s="529"/>
    </row>
    <row r="1077" spans="1:20" ht="84" customHeight="1" x14ac:dyDescent="0.35">
      <c r="A1077" s="515"/>
      <c r="B1077" s="520"/>
      <c r="C1077" s="152" t="s">
        <v>141</v>
      </c>
      <c r="D1077" s="148" t="s">
        <v>142</v>
      </c>
      <c r="E1077" s="155" t="s">
        <v>25</v>
      </c>
      <c r="F1077" s="155">
        <v>90</v>
      </c>
      <c r="G1077" s="155">
        <v>90</v>
      </c>
      <c r="H1077" s="158">
        <f t="shared" si="25"/>
        <v>100</v>
      </c>
      <c r="I1077" s="155"/>
      <c r="J1077" s="162"/>
      <c r="K1077" s="159"/>
      <c r="L1077" s="155"/>
      <c r="M1077" s="163"/>
      <c r="N1077" s="163"/>
      <c r="O1077" s="158"/>
      <c r="P1077" s="178"/>
      <c r="Q1077" s="157"/>
      <c r="R1077" s="297"/>
      <c r="S1077" s="529"/>
    </row>
    <row r="1078" spans="1:20" s="174" customFormat="1" ht="40.5" customHeight="1" x14ac:dyDescent="0.35">
      <c r="A1078" s="515"/>
      <c r="B1078" s="520"/>
      <c r="C1078" s="167"/>
      <c r="D1078" s="168" t="s">
        <v>6</v>
      </c>
      <c r="E1078" s="167"/>
      <c r="F1078" s="169"/>
      <c r="G1078" s="169"/>
      <c r="H1078" s="170"/>
      <c r="I1078" s="170">
        <f>(H1076+H1077)/2</f>
        <v>100</v>
      </c>
      <c r="J1078" s="171"/>
      <c r="K1078" s="168" t="s">
        <v>6</v>
      </c>
      <c r="L1078" s="169"/>
      <c r="M1078" s="172"/>
      <c r="N1078" s="172"/>
      <c r="O1078" s="170"/>
      <c r="P1078" s="170">
        <f>O1076</f>
        <v>100</v>
      </c>
      <c r="Q1078" s="170">
        <f>(I1078+P1078)/2</f>
        <v>100</v>
      </c>
      <c r="R1078" s="290" t="s">
        <v>31</v>
      </c>
      <c r="S1078" s="529"/>
      <c r="T1078" s="146"/>
    </row>
    <row r="1079" spans="1:20" s="174" customFormat="1" ht="40.5" customHeight="1" x14ac:dyDescent="0.35">
      <c r="A1079" s="515"/>
      <c r="B1079" s="520"/>
      <c r="C1079" s="342" t="s">
        <v>168</v>
      </c>
      <c r="D1079" s="150" t="s">
        <v>570</v>
      </c>
      <c r="E1079" s="155"/>
      <c r="F1079" s="155"/>
      <c r="G1079" s="155"/>
      <c r="H1079" s="153"/>
      <c r="I1079" s="153"/>
      <c r="J1079" s="342" t="str">
        <f>C1079</f>
        <v>V</v>
      </c>
      <c r="K1079" s="362" t="str">
        <f>D1079</f>
        <v>Содержание детей на уровне начального общего образования</v>
      </c>
      <c r="L1079" s="155"/>
      <c r="M1079" s="163"/>
      <c r="N1079" s="163"/>
      <c r="O1079" s="153"/>
      <c r="P1079" s="178"/>
      <c r="Q1079" s="157"/>
      <c r="R1079" s="296"/>
      <c r="S1079" s="529"/>
      <c r="T1079" s="146"/>
    </row>
    <row r="1080" spans="1:20" s="174" customFormat="1" ht="74.25" customHeight="1" x14ac:dyDescent="0.35">
      <c r="A1080" s="515"/>
      <c r="B1080" s="520"/>
      <c r="C1080" s="152" t="s">
        <v>169</v>
      </c>
      <c r="D1080" s="148" t="s">
        <v>142</v>
      </c>
      <c r="E1080" s="155" t="s">
        <v>25</v>
      </c>
      <c r="F1080" s="155">
        <v>100</v>
      </c>
      <c r="G1080" s="155">
        <v>100</v>
      </c>
      <c r="H1080" s="158">
        <f t="shared" ref="H1080" si="26">(G1080/F1080)*100</f>
        <v>100</v>
      </c>
      <c r="I1080" s="155"/>
      <c r="J1080" s="152" t="str">
        <f>C1080</f>
        <v>5.1.</v>
      </c>
      <c r="K1080" s="159" t="s">
        <v>90</v>
      </c>
      <c r="L1080" s="155" t="s">
        <v>38</v>
      </c>
      <c r="M1080" s="155">
        <v>8</v>
      </c>
      <c r="N1080" s="155">
        <v>8</v>
      </c>
      <c r="O1080" s="158">
        <f>IF(N1080/M1080*100&gt;110,110,N1080/M1080*100)</f>
        <v>100</v>
      </c>
      <c r="P1080" s="178"/>
      <c r="Q1080" s="157"/>
      <c r="R1080" s="297"/>
      <c r="S1080" s="529"/>
      <c r="T1080" s="146"/>
    </row>
    <row r="1081" spans="1:20" s="174" customFormat="1" ht="39.75" customHeight="1" x14ac:dyDescent="0.35">
      <c r="A1081" s="515"/>
      <c r="B1081" s="520"/>
      <c r="C1081" s="167"/>
      <c r="D1081" s="168" t="s">
        <v>6</v>
      </c>
      <c r="E1081" s="167"/>
      <c r="F1081" s="169"/>
      <c r="G1081" s="169"/>
      <c r="H1081" s="170"/>
      <c r="I1081" s="170">
        <f>H1080</f>
        <v>100</v>
      </c>
      <c r="J1081" s="171"/>
      <c r="K1081" s="168" t="s">
        <v>6</v>
      </c>
      <c r="L1081" s="169"/>
      <c r="M1081" s="172"/>
      <c r="N1081" s="172"/>
      <c r="O1081" s="170"/>
      <c r="P1081" s="170">
        <f>O1080</f>
        <v>100</v>
      </c>
      <c r="Q1081" s="170">
        <f>(I1081+P1081)/2</f>
        <v>100</v>
      </c>
      <c r="R1081" s="290" t="s">
        <v>31</v>
      </c>
      <c r="S1081" s="529"/>
      <c r="T1081" s="146"/>
    </row>
    <row r="1082" spans="1:20" s="361" customFormat="1" ht="58.5" customHeight="1" x14ac:dyDescent="0.35">
      <c r="A1082" s="515"/>
      <c r="B1082" s="520"/>
      <c r="C1082" s="154" t="s">
        <v>174</v>
      </c>
      <c r="D1082" s="150" t="s">
        <v>571</v>
      </c>
      <c r="E1082" s="154"/>
      <c r="F1082" s="155"/>
      <c r="G1082" s="155"/>
      <c r="H1082" s="153"/>
      <c r="I1082" s="153"/>
      <c r="J1082" s="357" t="str">
        <f>C1082</f>
        <v>VI</v>
      </c>
      <c r="K1082" s="213" t="str">
        <f>D1082</f>
        <v>Содержание детей на уровне основного общего образования</v>
      </c>
      <c r="L1082" s="155"/>
      <c r="M1082" s="358"/>
      <c r="N1082" s="358"/>
      <c r="O1082" s="153"/>
      <c r="P1082" s="153"/>
      <c r="Q1082" s="153"/>
      <c r="R1082" s="359"/>
      <c r="S1082" s="529"/>
      <c r="T1082" s="360"/>
    </row>
    <row r="1083" spans="1:20" s="361" customFormat="1" ht="68.25" customHeight="1" x14ac:dyDescent="0.35">
      <c r="A1083" s="515"/>
      <c r="B1083" s="520"/>
      <c r="C1083" s="155" t="s">
        <v>175</v>
      </c>
      <c r="D1083" s="363" t="s">
        <v>142</v>
      </c>
      <c r="E1083" s="155" t="s">
        <v>25</v>
      </c>
      <c r="F1083" s="155">
        <v>100</v>
      </c>
      <c r="G1083" s="155">
        <v>100</v>
      </c>
      <c r="H1083" s="158">
        <f t="shared" ref="H1083" si="27">(G1083/F1083)*100</f>
        <v>100</v>
      </c>
      <c r="I1083" s="153"/>
      <c r="J1083" s="162" t="str">
        <f>C1083</f>
        <v>6.1.</v>
      </c>
      <c r="K1083" s="159" t="s">
        <v>90</v>
      </c>
      <c r="L1083" s="155" t="s">
        <v>38</v>
      </c>
      <c r="M1083" s="364">
        <v>13</v>
      </c>
      <c r="N1083" s="364">
        <v>13</v>
      </c>
      <c r="O1083" s="158">
        <f>IF(N1083/M1083*100&gt;110,110,N1083/M1083*100)</f>
        <v>100</v>
      </c>
      <c r="P1083" s="153"/>
      <c r="Q1083" s="153"/>
      <c r="R1083" s="359"/>
      <c r="S1083" s="529"/>
      <c r="T1083" s="360"/>
    </row>
    <row r="1084" spans="1:20" s="174" customFormat="1" ht="39.75" customHeight="1" x14ac:dyDescent="0.35">
      <c r="A1084" s="515"/>
      <c r="B1084" s="520"/>
      <c r="C1084" s="167"/>
      <c r="D1084" s="168" t="s">
        <v>6</v>
      </c>
      <c r="E1084" s="167"/>
      <c r="F1084" s="169"/>
      <c r="G1084" s="169"/>
      <c r="H1084" s="170"/>
      <c r="I1084" s="170">
        <f>H1083</f>
        <v>100</v>
      </c>
      <c r="J1084" s="171"/>
      <c r="K1084" s="168"/>
      <c r="L1084" s="169"/>
      <c r="M1084" s="172"/>
      <c r="N1084" s="172"/>
      <c r="O1084" s="170"/>
      <c r="P1084" s="170">
        <f>O1083</f>
        <v>100</v>
      </c>
      <c r="Q1084" s="170">
        <f>(I1084+P1084)/2</f>
        <v>100</v>
      </c>
      <c r="R1084" s="290" t="s">
        <v>31</v>
      </c>
      <c r="S1084" s="529"/>
      <c r="T1084" s="146"/>
    </row>
    <row r="1085" spans="1:20" ht="51" customHeight="1" x14ac:dyDescent="0.35">
      <c r="A1085" s="515"/>
      <c r="B1085" s="520"/>
      <c r="C1085" s="342" t="s">
        <v>212</v>
      </c>
      <c r="D1085" s="150" t="s">
        <v>217</v>
      </c>
      <c r="E1085" s="155"/>
      <c r="F1085" s="155"/>
      <c r="G1085" s="155"/>
      <c r="H1085" s="153"/>
      <c r="I1085" s="153"/>
      <c r="J1085" s="342" t="str">
        <f>C1085</f>
        <v>VII</v>
      </c>
      <c r="K1085" s="150" t="str">
        <f>D1085</f>
        <v>Реализация дополнительных общеразвивающих программ</v>
      </c>
      <c r="L1085" s="155"/>
      <c r="M1085" s="163"/>
      <c r="N1085" s="163"/>
      <c r="O1085" s="153"/>
      <c r="P1085" s="178"/>
      <c r="Q1085" s="157"/>
      <c r="R1085" s="296"/>
      <c r="S1085" s="529"/>
    </row>
    <row r="1086" spans="1:20" ht="76.5" customHeight="1" x14ac:dyDescent="0.35">
      <c r="A1086" s="515"/>
      <c r="B1086" s="520"/>
      <c r="C1086" s="152" t="s">
        <v>213</v>
      </c>
      <c r="D1086" s="148" t="s">
        <v>142</v>
      </c>
      <c r="E1086" s="155" t="s">
        <v>25</v>
      </c>
      <c r="F1086" s="155">
        <v>90</v>
      </c>
      <c r="G1086" s="155">
        <v>90</v>
      </c>
      <c r="H1086" s="158">
        <f t="shared" ref="H1086" si="28">(G1086/F1086)*100</f>
        <v>100</v>
      </c>
      <c r="I1086" s="155"/>
      <c r="J1086" s="152" t="str">
        <f>C1086</f>
        <v>7.1.</v>
      </c>
      <c r="K1086" s="159" t="s">
        <v>567</v>
      </c>
      <c r="L1086" s="155" t="s">
        <v>373</v>
      </c>
      <c r="M1086" s="155">
        <v>42125.279999999999</v>
      </c>
      <c r="N1086" s="155">
        <v>42125.279999999999</v>
      </c>
      <c r="O1086" s="158">
        <f>IF(N1086/M1086*100&gt;110,110,N1086/M1086*100)</f>
        <v>100</v>
      </c>
      <c r="P1086" s="178"/>
      <c r="Q1086" s="157"/>
      <c r="R1086" s="297"/>
      <c r="S1086" s="529"/>
    </row>
    <row r="1087" spans="1:20" s="174" customFormat="1" ht="39.75" customHeight="1" x14ac:dyDescent="0.35">
      <c r="A1087" s="517"/>
      <c r="B1087" s="521"/>
      <c r="C1087" s="167"/>
      <c r="D1087" s="168" t="s">
        <v>6</v>
      </c>
      <c r="E1087" s="167"/>
      <c r="F1087" s="169"/>
      <c r="G1087" s="169"/>
      <c r="H1087" s="170"/>
      <c r="I1087" s="170">
        <f>H1086</f>
        <v>100</v>
      </c>
      <c r="J1087" s="171"/>
      <c r="K1087" s="168" t="s">
        <v>6</v>
      </c>
      <c r="L1087" s="169"/>
      <c r="M1087" s="172"/>
      <c r="N1087" s="172"/>
      <c r="O1087" s="170"/>
      <c r="P1087" s="170">
        <f>O1086</f>
        <v>100</v>
      </c>
      <c r="Q1087" s="170">
        <f>(I1087+P1087)/2</f>
        <v>100</v>
      </c>
      <c r="R1087" s="290" t="s">
        <v>31</v>
      </c>
      <c r="S1087" s="529"/>
      <c r="T1087" s="146"/>
    </row>
    <row r="1088" spans="1:20" ht="84" customHeight="1" x14ac:dyDescent="0.35">
      <c r="A1088" s="513">
        <v>62</v>
      </c>
      <c r="B1088" s="519" t="s">
        <v>178</v>
      </c>
      <c r="C1088" s="342" t="s">
        <v>12</v>
      </c>
      <c r="D1088" s="150" t="s">
        <v>129</v>
      </c>
      <c r="E1088" s="154"/>
      <c r="F1088" s="154"/>
      <c r="G1088" s="154"/>
      <c r="H1088" s="153"/>
      <c r="I1088" s="153"/>
      <c r="J1088" s="154" t="s">
        <v>12</v>
      </c>
      <c r="K1088" s="150" t="s">
        <v>129</v>
      </c>
      <c r="L1088" s="155"/>
      <c r="M1088" s="155"/>
      <c r="N1088" s="155"/>
      <c r="O1088" s="153"/>
      <c r="P1088" s="178"/>
      <c r="Q1088" s="157"/>
      <c r="R1088" s="296"/>
      <c r="S1088" s="529" t="s">
        <v>424</v>
      </c>
    </row>
    <row r="1089" spans="1:20" ht="82.5" customHeight="1" x14ac:dyDescent="0.35">
      <c r="A1089" s="515"/>
      <c r="B1089" s="520"/>
      <c r="C1089" s="152" t="s">
        <v>7</v>
      </c>
      <c r="D1089" s="148" t="s">
        <v>130</v>
      </c>
      <c r="E1089" s="155" t="s">
        <v>25</v>
      </c>
      <c r="F1089" s="155">
        <v>100</v>
      </c>
      <c r="G1089" s="155">
        <v>100</v>
      </c>
      <c r="H1089" s="158">
        <f t="shared" ref="H1089:H1111" si="29">(G1089/F1089)*100</f>
        <v>100</v>
      </c>
      <c r="I1089" s="155"/>
      <c r="J1089" s="155" t="s">
        <v>7</v>
      </c>
      <c r="K1089" s="159" t="s">
        <v>90</v>
      </c>
      <c r="L1089" s="155" t="s">
        <v>38</v>
      </c>
      <c r="M1089" s="155">
        <v>333</v>
      </c>
      <c r="N1089" s="155">
        <v>335</v>
      </c>
      <c r="O1089" s="158">
        <f>IF(N1089/M1089*100&gt;110,110,N1089/M1089*100)</f>
        <v>100.60060060060061</v>
      </c>
      <c r="P1089" s="178"/>
      <c r="Q1089" s="157"/>
      <c r="R1089" s="297"/>
      <c r="S1089" s="529"/>
    </row>
    <row r="1090" spans="1:20" x14ac:dyDescent="0.35">
      <c r="A1090" s="515"/>
      <c r="B1090" s="520"/>
      <c r="C1090" s="152" t="s">
        <v>8</v>
      </c>
      <c r="D1090" s="148" t="s">
        <v>131</v>
      </c>
      <c r="E1090" s="155" t="s">
        <v>25</v>
      </c>
      <c r="F1090" s="155">
        <v>100</v>
      </c>
      <c r="G1090" s="155">
        <v>100</v>
      </c>
      <c r="H1090" s="158">
        <f t="shared" si="29"/>
        <v>100</v>
      </c>
      <c r="I1090" s="155"/>
      <c r="J1090" s="155"/>
      <c r="K1090" s="179"/>
      <c r="L1090" s="155"/>
      <c r="M1090" s="161"/>
      <c r="N1090" s="161"/>
      <c r="O1090" s="158"/>
      <c r="P1090" s="178"/>
      <c r="Q1090" s="157"/>
      <c r="R1090" s="297"/>
      <c r="S1090" s="529"/>
    </row>
    <row r="1091" spans="1:20" ht="45" customHeight="1" x14ac:dyDescent="0.35">
      <c r="A1091" s="515"/>
      <c r="B1091" s="520"/>
      <c r="C1091" s="152" t="s">
        <v>9</v>
      </c>
      <c r="D1091" s="148" t="s">
        <v>566</v>
      </c>
      <c r="E1091" s="155" t="s">
        <v>455</v>
      </c>
      <c r="F1091" s="155">
        <v>100</v>
      </c>
      <c r="G1091" s="155">
        <v>100</v>
      </c>
      <c r="H1091" s="158">
        <f t="shared" si="29"/>
        <v>100</v>
      </c>
      <c r="I1091" s="155"/>
      <c r="J1091" s="162"/>
      <c r="K1091" s="159"/>
      <c r="L1091" s="155"/>
      <c r="M1091" s="163"/>
      <c r="N1091" s="163"/>
      <c r="O1091" s="158"/>
      <c r="P1091" s="178"/>
      <c r="Q1091" s="157"/>
      <c r="R1091" s="297"/>
      <c r="S1091" s="529"/>
    </row>
    <row r="1092" spans="1:20" ht="61.5" customHeight="1" x14ac:dyDescent="0.35">
      <c r="A1092" s="515"/>
      <c r="B1092" s="520"/>
      <c r="C1092" s="152" t="s">
        <v>10</v>
      </c>
      <c r="D1092" s="148" t="s">
        <v>456</v>
      </c>
      <c r="E1092" s="155" t="s">
        <v>25</v>
      </c>
      <c r="F1092" s="155">
        <v>90</v>
      </c>
      <c r="G1092" s="155">
        <v>100</v>
      </c>
      <c r="H1092" s="158">
        <v>100</v>
      </c>
      <c r="I1092" s="155"/>
      <c r="J1092" s="162"/>
      <c r="K1092" s="159"/>
      <c r="L1092" s="155"/>
      <c r="M1092" s="163"/>
      <c r="N1092" s="163"/>
      <c r="O1092" s="158"/>
      <c r="P1092" s="178"/>
      <c r="Q1092" s="157"/>
      <c r="R1092" s="297"/>
      <c r="S1092" s="529"/>
    </row>
    <row r="1093" spans="1:20" ht="111.75" customHeight="1" x14ac:dyDescent="0.35">
      <c r="A1093" s="515"/>
      <c r="B1093" s="520"/>
      <c r="C1093" s="152" t="s">
        <v>35</v>
      </c>
      <c r="D1093" s="148" t="s">
        <v>132</v>
      </c>
      <c r="E1093" s="155" t="s">
        <v>25</v>
      </c>
      <c r="F1093" s="155">
        <v>100</v>
      </c>
      <c r="G1093" s="155">
        <v>100</v>
      </c>
      <c r="H1093" s="158">
        <f t="shared" si="29"/>
        <v>100</v>
      </c>
      <c r="I1093" s="155"/>
      <c r="J1093" s="162"/>
      <c r="K1093" s="159"/>
      <c r="L1093" s="155"/>
      <c r="M1093" s="163"/>
      <c r="N1093" s="163"/>
      <c r="O1093" s="158"/>
      <c r="P1093" s="178"/>
      <c r="Q1093" s="157"/>
      <c r="R1093" s="297"/>
      <c r="S1093" s="529"/>
    </row>
    <row r="1094" spans="1:20" s="174" customFormat="1" ht="40.5" customHeight="1" x14ac:dyDescent="0.35">
      <c r="A1094" s="515"/>
      <c r="B1094" s="520"/>
      <c r="C1094" s="167"/>
      <c r="D1094" s="168" t="s">
        <v>6</v>
      </c>
      <c r="E1094" s="167"/>
      <c r="F1094" s="169"/>
      <c r="G1094" s="169"/>
      <c r="H1094" s="170"/>
      <c r="I1094" s="170">
        <f>(H1089+H1090+H1091+H1092+H1093)/5</f>
        <v>100</v>
      </c>
      <c r="J1094" s="171"/>
      <c r="K1094" s="168" t="s">
        <v>6</v>
      </c>
      <c r="L1094" s="169"/>
      <c r="M1094" s="172"/>
      <c r="N1094" s="172"/>
      <c r="O1094" s="170"/>
      <c r="P1094" s="170">
        <f>O1089</f>
        <v>100.60060060060061</v>
      </c>
      <c r="Q1094" s="170">
        <f>(I1094+P1094)/2</f>
        <v>100.30030030030031</v>
      </c>
      <c r="R1094" s="290" t="s">
        <v>31</v>
      </c>
      <c r="S1094" s="529"/>
      <c r="T1094" s="146"/>
    </row>
    <row r="1095" spans="1:20" ht="68.25" customHeight="1" x14ac:dyDescent="0.35">
      <c r="A1095" s="515"/>
      <c r="B1095" s="520"/>
      <c r="C1095" s="342" t="s">
        <v>13</v>
      </c>
      <c r="D1095" s="150" t="s">
        <v>133</v>
      </c>
      <c r="E1095" s="155"/>
      <c r="F1095" s="155"/>
      <c r="G1095" s="155"/>
      <c r="H1095" s="153"/>
      <c r="I1095" s="153"/>
      <c r="J1095" s="342" t="s">
        <v>13</v>
      </c>
      <c r="K1095" s="150" t="s">
        <v>133</v>
      </c>
      <c r="L1095" s="155"/>
      <c r="M1095" s="163"/>
      <c r="N1095" s="163"/>
      <c r="O1095" s="153"/>
      <c r="P1095" s="178"/>
      <c r="Q1095" s="157"/>
      <c r="R1095" s="296"/>
      <c r="S1095" s="529"/>
    </row>
    <row r="1096" spans="1:20" ht="79.5" customHeight="1" x14ac:dyDescent="0.35">
      <c r="A1096" s="515"/>
      <c r="B1096" s="520"/>
      <c r="C1096" s="152" t="s">
        <v>14</v>
      </c>
      <c r="D1096" s="148" t="s">
        <v>134</v>
      </c>
      <c r="E1096" s="155" t="s">
        <v>25</v>
      </c>
      <c r="F1096" s="155">
        <v>100</v>
      </c>
      <c r="G1096" s="155">
        <v>100</v>
      </c>
      <c r="H1096" s="158">
        <f t="shared" si="29"/>
        <v>100</v>
      </c>
      <c r="I1096" s="155"/>
      <c r="J1096" s="162" t="s">
        <v>14</v>
      </c>
      <c r="K1096" s="159" t="s">
        <v>90</v>
      </c>
      <c r="L1096" s="155" t="s">
        <v>38</v>
      </c>
      <c r="M1096" s="155">
        <v>330</v>
      </c>
      <c r="N1096" s="155">
        <v>344</v>
      </c>
      <c r="O1096" s="158">
        <f>IF(N1096/M1096*100&gt;110,110,N1096/M1096*100)</f>
        <v>104.24242424242425</v>
      </c>
      <c r="P1096" s="152"/>
      <c r="Q1096" s="157"/>
      <c r="R1096" s="297"/>
      <c r="S1096" s="529"/>
    </row>
    <row r="1097" spans="1:20" x14ac:dyDescent="0.35">
      <c r="A1097" s="515"/>
      <c r="B1097" s="520"/>
      <c r="C1097" s="152" t="s">
        <v>15</v>
      </c>
      <c r="D1097" s="148" t="s">
        <v>135</v>
      </c>
      <c r="E1097" s="155" t="s">
        <v>25</v>
      </c>
      <c r="F1097" s="155">
        <v>100</v>
      </c>
      <c r="G1097" s="155">
        <v>100</v>
      </c>
      <c r="H1097" s="158">
        <f t="shared" si="29"/>
        <v>100</v>
      </c>
      <c r="I1097" s="155"/>
      <c r="J1097" s="162"/>
      <c r="K1097" s="159"/>
      <c r="L1097" s="155"/>
      <c r="M1097" s="163"/>
      <c r="N1097" s="163"/>
      <c r="O1097" s="158"/>
      <c r="P1097" s="178"/>
      <c r="Q1097" s="157"/>
      <c r="R1097" s="297"/>
      <c r="S1097" s="529"/>
    </row>
    <row r="1098" spans="1:20" ht="54.75" customHeight="1" x14ac:dyDescent="0.35">
      <c r="A1098" s="515"/>
      <c r="B1098" s="520"/>
      <c r="C1098" s="152" t="s">
        <v>39</v>
      </c>
      <c r="D1098" s="148" t="s">
        <v>566</v>
      </c>
      <c r="E1098" s="155" t="s">
        <v>455</v>
      </c>
      <c r="F1098" s="155">
        <v>100</v>
      </c>
      <c r="G1098" s="155">
        <v>100</v>
      </c>
      <c r="H1098" s="158">
        <f t="shared" si="29"/>
        <v>100</v>
      </c>
      <c r="I1098" s="155"/>
      <c r="J1098" s="162"/>
      <c r="K1098" s="159"/>
      <c r="L1098" s="155"/>
      <c r="M1098" s="163"/>
      <c r="N1098" s="163"/>
      <c r="O1098" s="158"/>
      <c r="P1098" s="178"/>
      <c r="Q1098" s="157"/>
      <c r="R1098" s="297"/>
      <c r="S1098" s="529"/>
    </row>
    <row r="1099" spans="1:20" ht="57" customHeight="1" x14ac:dyDescent="0.35">
      <c r="A1099" s="515"/>
      <c r="B1099" s="520"/>
      <c r="C1099" s="152" t="s">
        <v>45</v>
      </c>
      <c r="D1099" s="148" t="s">
        <v>456</v>
      </c>
      <c r="E1099" s="155" t="s">
        <v>25</v>
      </c>
      <c r="F1099" s="155">
        <v>90</v>
      </c>
      <c r="G1099" s="155">
        <v>100</v>
      </c>
      <c r="H1099" s="158">
        <v>100</v>
      </c>
      <c r="I1099" s="155"/>
      <c r="J1099" s="162"/>
      <c r="K1099" s="159"/>
      <c r="L1099" s="155"/>
      <c r="M1099" s="163"/>
      <c r="N1099" s="163"/>
      <c r="O1099" s="158"/>
      <c r="P1099" s="178"/>
      <c r="Q1099" s="157"/>
      <c r="R1099" s="297"/>
      <c r="S1099" s="529"/>
    </row>
    <row r="1100" spans="1:20" ht="120.75" customHeight="1" x14ac:dyDescent="0.35">
      <c r="A1100" s="515"/>
      <c r="B1100" s="520"/>
      <c r="C1100" s="152" t="s">
        <v>66</v>
      </c>
      <c r="D1100" s="148" t="s">
        <v>132</v>
      </c>
      <c r="E1100" s="155" t="s">
        <v>25</v>
      </c>
      <c r="F1100" s="155">
        <v>100</v>
      </c>
      <c r="G1100" s="155">
        <v>100</v>
      </c>
      <c r="H1100" s="158">
        <f t="shared" si="29"/>
        <v>100</v>
      </c>
      <c r="I1100" s="155"/>
      <c r="J1100" s="162"/>
      <c r="K1100" s="159"/>
      <c r="L1100" s="155"/>
      <c r="M1100" s="163"/>
      <c r="N1100" s="163"/>
      <c r="O1100" s="158"/>
      <c r="P1100" s="178"/>
      <c r="Q1100" s="157"/>
      <c r="R1100" s="297"/>
      <c r="S1100" s="529"/>
    </row>
    <row r="1101" spans="1:20" s="174" customFormat="1" ht="40.5" customHeight="1" x14ac:dyDescent="0.35">
      <c r="A1101" s="515"/>
      <c r="B1101" s="520"/>
      <c r="C1101" s="167"/>
      <c r="D1101" s="168" t="s">
        <v>6</v>
      </c>
      <c r="E1101" s="167"/>
      <c r="F1101" s="169"/>
      <c r="G1101" s="169"/>
      <c r="H1101" s="170"/>
      <c r="I1101" s="170">
        <f>(H1096+H1097+H1098+H1099+H1100)/5</f>
        <v>100</v>
      </c>
      <c r="J1101" s="171"/>
      <c r="K1101" s="168" t="s">
        <v>6</v>
      </c>
      <c r="L1101" s="169"/>
      <c r="M1101" s="172"/>
      <c r="N1101" s="172"/>
      <c r="O1101" s="170"/>
      <c r="P1101" s="170">
        <f>O1096</f>
        <v>104.24242424242425</v>
      </c>
      <c r="Q1101" s="170">
        <f>(I1101+P1101)/2</f>
        <v>102.12121212121212</v>
      </c>
      <c r="R1101" s="290" t="s">
        <v>31</v>
      </c>
      <c r="S1101" s="529"/>
      <c r="T1101" s="146"/>
    </row>
    <row r="1102" spans="1:20" ht="60" customHeight="1" x14ac:dyDescent="0.35">
      <c r="A1102" s="515"/>
      <c r="B1102" s="520"/>
      <c r="C1102" s="342" t="s">
        <v>28</v>
      </c>
      <c r="D1102" s="150" t="s">
        <v>136</v>
      </c>
      <c r="E1102" s="155"/>
      <c r="F1102" s="155"/>
      <c r="G1102" s="155"/>
      <c r="H1102" s="153"/>
      <c r="I1102" s="153"/>
      <c r="J1102" s="342" t="s">
        <v>28</v>
      </c>
      <c r="K1102" s="150" t="str">
        <f>D1102</f>
        <v>Реализация основных общеобразовательных программ среднего общего образования</v>
      </c>
      <c r="L1102" s="155"/>
      <c r="M1102" s="163"/>
      <c r="N1102" s="163"/>
      <c r="O1102" s="153"/>
      <c r="P1102" s="178"/>
      <c r="Q1102" s="157"/>
      <c r="R1102" s="298"/>
      <c r="S1102" s="529"/>
    </row>
    <row r="1103" spans="1:20" ht="87.75" customHeight="1" x14ac:dyDescent="0.35">
      <c r="A1103" s="515"/>
      <c r="B1103" s="520"/>
      <c r="C1103" s="152" t="s">
        <v>29</v>
      </c>
      <c r="D1103" s="148" t="s">
        <v>137</v>
      </c>
      <c r="E1103" s="155" t="s">
        <v>25</v>
      </c>
      <c r="F1103" s="155">
        <v>100</v>
      </c>
      <c r="G1103" s="155">
        <v>100</v>
      </c>
      <c r="H1103" s="158">
        <f t="shared" si="29"/>
        <v>100</v>
      </c>
      <c r="I1103" s="155"/>
      <c r="J1103" s="162" t="s">
        <v>29</v>
      </c>
      <c r="K1103" s="159" t="s">
        <v>90</v>
      </c>
      <c r="L1103" s="155" t="s">
        <v>38</v>
      </c>
      <c r="M1103" s="155">
        <v>65</v>
      </c>
      <c r="N1103" s="155">
        <v>66</v>
      </c>
      <c r="O1103" s="158">
        <f>IF(N1103/M1103*100&gt;110,110,N1103/M1103*100)</f>
        <v>101.53846153846153</v>
      </c>
      <c r="P1103" s="152"/>
      <c r="Q1103" s="157"/>
      <c r="R1103" s="297"/>
      <c r="S1103" s="529"/>
    </row>
    <row r="1104" spans="1:20" x14ac:dyDescent="0.35">
      <c r="A1104" s="515"/>
      <c r="B1104" s="520"/>
      <c r="C1104" s="152" t="s">
        <v>30</v>
      </c>
      <c r="D1104" s="148" t="s">
        <v>138</v>
      </c>
      <c r="E1104" s="155" t="s">
        <v>25</v>
      </c>
      <c r="F1104" s="155">
        <v>100</v>
      </c>
      <c r="G1104" s="155">
        <v>100</v>
      </c>
      <c r="H1104" s="158">
        <f t="shared" si="29"/>
        <v>100</v>
      </c>
      <c r="I1104" s="155"/>
      <c r="J1104" s="162"/>
      <c r="K1104" s="159"/>
      <c r="L1104" s="155"/>
      <c r="M1104" s="163"/>
      <c r="N1104" s="163"/>
      <c r="O1104" s="158"/>
      <c r="P1104" s="178"/>
      <c r="Q1104" s="157"/>
      <c r="R1104" s="297"/>
      <c r="S1104" s="529"/>
    </row>
    <row r="1105" spans="1:20" ht="41.25" customHeight="1" x14ac:dyDescent="0.35">
      <c r="A1105" s="515"/>
      <c r="B1105" s="520"/>
      <c r="C1105" s="152" t="s">
        <v>52</v>
      </c>
      <c r="D1105" s="148" t="s">
        <v>566</v>
      </c>
      <c r="E1105" s="155" t="s">
        <v>455</v>
      </c>
      <c r="F1105" s="155">
        <v>100</v>
      </c>
      <c r="G1105" s="155">
        <v>100</v>
      </c>
      <c r="H1105" s="158">
        <f t="shared" si="29"/>
        <v>100</v>
      </c>
      <c r="I1105" s="155"/>
      <c r="J1105" s="162"/>
      <c r="K1105" s="159"/>
      <c r="L1105" s="155"/>
      <c r="M1105" s="163"/>
      <c r="N1105" s="163"/>
      <c r="O1105" s="158"/>
      <c r="P1105" s="178"/>
      <c r="Q1105" s="157"/>
      <c r="R1105" s="297"/>
      <c r="S1105" s="529"/>
    </row>
    <row r="1106" spans="1:20" ht="60" customHeight="1" x14ac:dyDescent="0.35">
      <c r="A1106" s="515"/>
      <c r="B1106" s="520"/>
      <c r="C1106" s="152" t="s">
        <v>53</v>
      </c>
      <c r="D1106" s="148" t="s">
        <v>456</v>
      </c>
      <c r="E1106" s="155" t="s">
        <v>25</v>
      </c>
      <c r="F1106" s="155">
        <v>90</v>
      </c>
      <c r="G1106" s="155">
        <v>100</v>
      </c>
      <c r="H1106" s="158">
        <v>100</v>
      </c>
      <c r="I1106" s="155"/>
      <c r="J1106" s="162"/>
      <c r="K1106" s="159"/>
      <c r="L1106" s="155"/>
      <c r="M1106" s="163"/>
      <c r="N1106" s="163"/>
      <c r="O1106" s="158"/>
      <c r="P1106" s="178"/>
      <c r="Q1106" s="157"/>
      <c r="R1106" s="297"/>
      <c r="S1106" s="529"/>
    </row>
    <row r="1107" spans="1:20" ht="129.75" customHeight="1" x14ac:dyDescent="0.35">
      <c r="A1107" s="515"/>
      <c r="B1107" s="520"/>
      <c r="C1107" s="152" t="s">
        <v>139</v>
      </c>
      <c r="D1107" s="148" t="s">
        <v>132</v>
      </c>
      <c r="E1107" s="155" t="s">
        <v>25</v>
      </c>
      <c r="F1107" s="155">
        <v>100</v>
      </c>
      <c r="G1107" s="155">
        <v>100</v>
      </c>
      <c r="H1107" s="158">
        <f t="shared" si="29"/>
        <v>100</v>
      </c>
      <c r="I1107" s="155"/>
      <c r="J1107" s="162"/>
      <c r="K1107" s="159"/>
      <c r="L1107" s="155"/>
      <c r="M1107" s="163"/>
      <c r="N1107" s="163"/>
      <c r="O1107" s="158"/>
      <c r="P1107" s="178"/>
      <c r="Q1107" s="157"/>
      <c r="R1107" s="297"/>
      <c r="S1107" s="529"/>
    </row>
    <row r="1108" spans="1:20" s="174" customFormat="1" ht="40.5" customHeight="1" x14ac:dyDescent="0.35">
      <c r="A1108" s="515"/>
      <c r="B1108" s="520"/>
      <c r="C1108" s="167"/>
      <c r="D1108" s="168" t="s">
        <v>6</v>
      </c>
      <c r="E1108" s="167"/>
      <c r="F1108" s="169"/>
      <c r="G1108" s="169"/>
      <c r="H1108" s="170"/>
      <c r="I1108" s="170">
        <f>(H1103+H1104+H1105+H1106+H1107)/5</f>
        <v>100</v>
      </c>
      <c r="J1108" s="171"/>
      <c r="K1108" s="168" t="s">
        <v>6</v>
      </c>
      <c r="L1108" s="169"/>
      <c r="M1108" s="172"/>
      <c r="N1108" s="172"/>
      <c r="O1108" s="170"/>
      <c r="P1108" s="170">
        <f>O1103</f>
        <v>101.53846153846153</v>
      </c>
      <c r="Q1108" s="170">
        <f>(I1108+P1108)/2</f>
        <v>100.76923076923077</v>
      </c>
      <c r="R1108" s="290" t="s">
        <v>31</v>
      </c>
      <c r="S1108" s="529"/>
      <c r="T1108" s="146"/>
    </row>
    <row r="1109" spans="1:20" x14ac:dyDescent="0.35">
      <c r="A1109" s="515"/>
      <c r="B1109" s="520"/>
      <c r="C1109" s="342" t="s">
        <v>42</v>
      </c>
      <c r="D1109" s="150" t="s">
        <v>91</v>
      </c>
      <c r="E1109" s="155"/>
      <c r="F1109" s="155"/>
      <c r="G1109" s="155"/>
      <c r="H1109" s="153"/>
      <c r="I1109" s="153"/>
      <c r="J1109" s="342" t="s">
        <v>42</v>
      </c>
      <c r="K1109" s="150" t="s">
        <v>91</v>
      </c>
      <c r="L1109" s="155"/>
      <c r="M1109" s="163"/>
      <c r="N1109" s="163"/>
      <c r="O1109" s="153"/>
      <c r="P1109" s="178"/>
      <c r="Q1109" s="157"/>
      <c r="R1109" s="298"/>
      <c r="S1109" s="529"/>
    </row>
    <row r="1110" spans="1:20" ht="48.75" customHeight="1" x14ac:dyDescent="0.35">
      <c r="A1110" s="515"/>
      <c r="B1110" s="520"/>
      <c r="C1110" s="152" t="s">
        <v>43</v>
      </c>
      <c r="D1110" s="148" t="s">
        <v>140</v>
      </c>
      <c r="E1110" s="155" t="s">
        <v>25</v>
      </c>
      <c r="F1110" s="155">
        <v>100</v>
      </c>
      <c r="G1110" s="155">
        <v>100</v>
      </c>
      <c r="H1110" s="158">
        <f t="shared" si="29"/>
        <v>100</v>
      </c>
      <c r="I1110" s="155"/>
      <c r="J1110" s="162" t="s">
        <v>43</v>
      </c>
      <c r="K1110" s="159" t="s">
        <v>90</v>
      </c>
      <c r="L1110" s="155" t="s">
        <v>38</v>
      </c>
      <c r="M1110" s="155">
        <v>164</v>
      </c>
      <c r="N1110" s="155">
        <v>164</v>
      </c>
      <c r="O1110" s="158">
        <f>IF(N1110/M1110*100&gt;110,110,N1110/M1110*100)</f>
        <v>100</v>
      </c>
      <c r="P1110" s="178"/>
      <c r="Q1110" s="157"/>
      <c r="R1110" s="297"/>
      <c r="S1110" s="529"/>
    </row>
    <row r="1111" spans="1:20" ht="82.5" customHeight="1" x14ac:dyDescent="0.35">
      <c r="A1111" s="515"/>
      <c r="B1111" s="520"/>
      <c r="C1111" s="152" t="s">
        <v>141</v>
      </c>
      <c r="D1111" s="148" t="s">
        <v>142</v>
      </c>
      <c r="E1111" s="155" t="s">
        <v>25</v>
      </c>
      <c r="F1111" s="155">
        <v>90</v>
      </c>
      <c r="G1111" s="155">
        <v>90</v>
      </c>
      <c r="H1111" s="158">
        <f t="shared" si="29"/>
        <v>100</v>
      </c>
      <c r="I1111" s="155"/>
      <c r="J1111" s="162"/>
      <c r="K1111" s="159"/>
      <c r="L1111" s="155"/>
      <c r="M1111" s="163"/>
      <c r="N1111" s="163"/>
      <c r="O1111" s="158"/>
      <c r="P1111" s="178"/>
      <c r="Q1111" s="157"/>
      <c r="R1111" s="297"/>
      <c r="S1111" s="529"/>
    </row>
    <row r="1112" spans="1:20" s="174" customFormat="1" ht="40.5" customHeight="1" x14ac:dyDescent="0.35">
      <c r="A1112" s="515"/>
      <c r="B1112" s="520"/>
      <c r="C1112" s="167"/>
      <c r="D1112" s="168" t="s">
        <v>6</v>
      </c>
      <c r="E1112" s="167"/>
      <c r="F1112" s="169"/>
      <c r="G1112" s="169"/>
      <c r="H1112" s="170"/>
      <c r="I1112" s="170">
        <f>(H1110+H1111)/2</f>
        <v>100</v>
      </c>
      <c r="J1112" s="171"/>
      <c r="K1112" s="168" t="s">
        <v>6</v>
      </c>
      <c r="L1112" s="169"/>
      <c r="M1112" s="172"/>
      <c r="N1112" s="172"/>
      <c r="O1112" s="170"/>
      <c r="P1112" s="170">
        <f>O1110</f>
        <v>100</v>
      </c>
      <c r="Q1112" s="170">
        <f>(I1112+P1112)/2</f>
        <v>100</v>
      </c>
      <c r="R1112" s="290" t="s">
        <v>31</v>
      </c>
      <c r="S1112" s="529"/>
      <c r="T1112" s="146"/>
    </row>
    <row r="1113" spans="1:20" ht="69.75" customHeight="1" x14ac:dyDescent="0.35">
      <c r="A1113" s="515"/>
      <c r="B1113" s="520"/>
      <c r="C1113" s="342" t="s">
        <v>168</v>
      </c>
      <c r="D1113" s="150" t="s">
        <v>217</v>
      </c>
      <c r="E1113" s="155"/>
      <c r="F1113" s="155"/>
      <c r="G1113" s="155"/>
      <c r="H1113" s="153"/>
      <c r="I1113" s="153"/>
      <c r="J1113" s="342" t="s">
        <v>168</v>
      </c>
      <c r="K1113" s="150" t="str">
        <f>D1113</f>
        <v>Реализация дополнительных общеразвивающих программ</v>
      </c>
      <c r="L1113" s="155"/>
      <c r="M1113" s="163"/>
      <c r="N1113" s="163"/>
      <c r="O1113" s="153"/>
      <c r="P1113" s="178"/>
      <c r="Q1113" s="157"/>
      <c r="R1113" s="298"/>
      <c r="S1113" s="529"/>
    </row>
    <row r="1114" spans="1:20" ht="96.75" customHeight="1" x14ac:dyDescent="0.35">
      <c r="A1114" s="515"/>
      <c r="B1114" s="520"/>
      <c r="C1114" s="152" t="s">
        <v>169</v>
      </c>
      <c r="D1114" s="148" t="s">
        <v>142</v>
      </c>
      <c r="E1114" s="155" t="s">
        <v>25</v>
      </c>
      <c r="F1114" s="155">
        <v>90</v>
      </c>
      <c r="G1114" s="155">
        <v>90</v>
      </c>
      <c r="H1114" s="158">
        <v>100</v>
      </c>
      <c r="I1114" s="155"/>
      <c r="J1114" s="152" t="s">
        <v>169</v>
      </c>
      <c r="K1114" s="159" t="s">
        <v>567</v>
      </c>
      <c r="L1114" s="155" t="s">
        <v>373</v>
      </c>
      <c r="M1114" s="155">
        <v>50184</v>
      </c>
      <c r="N1114" s="155">
        <v>49752</v>
      </c>
      <c r="O1114" s="158">
        <f>IF(N1114/M1114*100&gt;110,110,N1114/M1114*100)</f>
        <v>99.139167862266859</v>
      </c>
      <c r="P1114" s="178"/>
      <c r="Q1114" s="157"/>
      <c r="R1114" s="297"/>
      <c r="S1114" s="529"/>
    </row>
    <row r="1115" spans="1:20" s="174" customFormat="1" ht="39" customHeight="1" x14ac:dyDescent="0.35">
      <c r="A1115" s="517"/>
      <c r="B1115" s="521"/>
      <c r="C1115" s="167"/>
      <c r="D1115" s="168" t="s">
        <v>6</v>
      </c>
      <c r="E1115" s="167"/>
      <c r="F1115" s="169"/>
      <c r="G1115" s="169"/>
      <c r="H1115" s="170"/>
      <c r="I1115" s="170">
        <f>H1114</f>
        <v>100</v>
      </c>
      <c r="J1115" s="171"/>
      <c r="K1115" s="168" t="s">
        <v>6</v>
      </c>
      <c r="L1115" s="169"/>
      <c r="M1115" s="172"/>
      <c r="N1115" s="172"/>
      <c r="O1115" s="170"/>
      <c r="P1115" s="170">
        <f>O1114</f>
        <v>99.139167862266859</v>
      </c>
      <c r="Q1115" s="170">
        <f>(I1115+P1115)/2</f>
        <v>99.569583931133423</v>
      </c>
      <c r="R1115" s="290" t="s">
        <v>424</v>
      </c>
      <c r="S1115" s="529"/>
      <c r="T1115" s="146"/>
    </row>
    <row r="1116" spans="1:20" ht="66" customHeight="1" x14ac:dyDescent="0.35">
      <c r="A1116" s="513">
        <v>63</v>
      </c>
      <c r="B1116" s="519" t="s">
        <v>179</v>
      </c>
      <c r="C1116" s="342" t="s">
        <v>12</v>
      </c>
      <c r="D1116" s="150" t="s">
        <v>129</v>
      </c>
      <c r="E1116" s="154"/>
      <c r="F1116" s="154"/>
      <c r="G1116" s="154"/>
      <c r="H1116" s="153"/>
      <c r="I1116" s="153"/>
      <c r="J1116" s="154" t="s">
        <v>12</v>
      </c>
      <c r="K1116" s="150" t="s">
        <v>129</v>
      </c>
      <c r="L1116" s="155"/>
      <c r="M1116" s="155"/>
      <c r="N1116" s="155"/>
      <c r="O1116" s="153"/>
      <c r="P1116" s="178"/>
      <c r="Q1116" s="157"/>
      <c r="R1116" s="298"/>
      <c r="S1116" s="529" t="s">
        <v>424</v>
      </c>
    </row>
    <row r="1117" spans="1:20" ht="73.5" customHeight="1" x14ac:dyDescent="0.35">
      <c r="A1117" s="515"/>
      <c r="B1117" s="520"/>
      <c r="C1117" s="152" t="s">
        <v>7</v>
      </c>
      <c r="D1117" s="148" t="s">
        <v>130</v>
      </c>
      <c r="E1117" s="155" t="s">
        <v>25</v>
      </c>
      <c r="F1117" s="155">
        <v>100</v>
      </c>
      <c r="G1117" s="155">
        <v>100</v>
      </c>
      <c r="H1117" s="158">
        <f t="shared" ref="H1117:H1119" si="30">(G1117/F1117)*100</f>
        <v>100</v>
      </c>
      <c r="I1117" s="155"/>
      <c r="J1117" s="155" t="s">
        <v>7</v>
      </c>
      <c r="K1117" s="159" t="s">
        <v>90</v>
      </c>
      <c r="L1117" s="155" t="s">
        <v>38</v>
      </c>
      <c r="M1117" s="155">
        <v>269</v>
      </c>
      <c r="N1117" s="155">
        <v>266</v>
      </c>
      <c r="O1117" s="158">
        <f>IF(N1117/M1117*100&gt;110,110,N1117/M1117*100)</f>
        <v>98.884758364312262</v>
      </c>
      <c r="P1117" s="178"/>
      <c r="Q1117" s="157"/>
      <c r="R1117" s="297"/>
      <c r="S1117" s="529"/>
    </row>
    <row r="1118" spans="1:20" x14ac:dyDescent="0.35">
      <c r="A1118" s="515"/>
      <c r="B1118" s="520"/>
      <c r="C1118" s="152" t="s">
        <v>8</v>
      </c>
      <c r="D1118" s="148" t="s">
        <v>131</v>
      </c>
      <c r="E1118" s="155" t="s">
        <v>25</v>
      </c>
      <c r="F1118" s="155">
        <v>100</v>
      </c>
      <c r="G1118" s="155">
        <v>100</v>
      </c>
      <c r="H1118" s="158">
        <f t="shared" si="30"/>
        <v>100</v>
      </c>
      <c r="I1118" s="155"/>
      <c r="J1118" s="155"/>
      <c r="K1118" s="179"/>
      <c r="L1118" s="155"/>
      <c r="M1118" s="161"/>
      <c r="N1118" s="161"/>
      <c r="O1118" s="158"/>
      <c r="P1118" s="178"/>
      <c r="Q1118" s="157"/>
      <c r="R1118" s="297"/>
      <c r="S1118" s="529"/>
    </row>
    <row r="1119" spans="1:20" ht="45.75" customHeight="1" x14ac:dyDescent="0.35">
      <c r="A1119" s="515"/>
      <c r="B1119" s="520"/>
      <c r="C1119" s="152" t="s">
        <v>9</v>
      </c>
      <c r="D1119" s="148" t="s">
        <v>566</v>
      </c>
      <c r="E1119" s="155" t="s">
        <v>455</v>
      </c>
      <c r="F1119" s="155">
        <v>100</v>
      </c>
      <c r="G1119" s="155">
        <v>100</v>
      </c>
      <c r="H1119" s="158">
        <f t="shared" si="30"/>
        <v>100</v>
      </c>
      <c r="I1119" s="155"/>
      <c r="J1119" s="162"/>
      <c r="K1119" s="159"/>
      <c r="L1119" s="155"/>
      <c r="M1119" s="163"/>
      <c r="N1119" s="163"/>
      <c r="O1119" s="158"/>
      <c r="P1119" s="178"/>
      <c r="Q1119" s="157"/>
      <c r="R1119" s="297"/>
      <c r="S1119" s="529"/>
    </row>
    <row r="1120" spans="1:20" ht="61.5" customHeight="1" x14ac:dyDescent="0.35">
      <c r="A1120" s="515"/>
      <c r="B1120" s="520"/>
      <c r="C1120" s="152" t="s">
        <v>10</v>
      </c>
      <c r="D1120" s="148" t="s">
        <v>456</v>
      </c>
      <c r="E1120" s="155" t="s">
        <v>25</v>
      </c>
      <c r="F1120" s="155">
        <v>90</v>
      </c>
      <c r="G1120" s="155">
        <v>100</v>
      </c>
      <c r="H1120" s="158">
        <v>100</v>
      </c>
      <c r="I1120" s="155"/>
      <c r="J1120" s="162"/>
      <c r="K1120" s="159"/>
      <c r="L1120" s="155"/>
      <c r="M1120" s="163"/>
      <c r="N1120" s="163"/>
      <c r="O1120" s="158"/>
      <c r="P1120" s="178"/>
      <c r="Q1120" s="157"/>
      <c r="R1120" s="297"/>
      <c r="S1120" s="529"/>
    </row>
    <row r="1121" spans="1:20" ht="128.25" customHeight="1" x14ac:dyDescent="0.35">
      <c r="A1121" s="515"/>
      <c r="B1121" s="520"/>
      <c r="C1121" s="152" t="s">
        <v>35</v>
      </c>
      <c r="D1121" s="148" t="s">
        <v>132</v>
      </c>
      <c r="E1121" s="155" t="s">
        <v>25</v>
      </c>
      <c r="F1121" s="155">
        <v>100</v>
      </c>
      <c r="G1121" s="155">
        <v>100</v>
      </c>
      <c r="H1121" s="158">
        <f t="shared" ref="H1121" si="31">(G1121/F1121)*100</f>
        <v>100</v>
      </c>
      <c r="I1121" s="155"/>
      <c r="J1121" s="162"/>
      <c r="K1121" s="159"/>
      <c r="L1121" s="155"/>
      <c r="M1121" s="163"/>
      <c r="N1121" s="163"/>
      <c r="O1121" s="158"/>
      <c r="P1121" s="178"/>
      <c r="Q1121" s="157"/>
      <c r="R1121" s="297"/>
      <c r="S1121" s="529"/>
    </row>
    <row r="1122" spans="1:20" s="174" customFormat="1" ht="40.5" customHeight="1" x14ac:dyDescent="0.35">
      <c r="A1122" s="515"/>
      <c r="B1122" s="520"/>
      <c r="C1122" s="167"/>
      <c r="D1122" s="168" t="s">
        <v>6</v>
      </c>
      <c r="E1122" s="167"/>
      <c r="F1122" s="169"/>
      <c r="G1122" s="169"/>
      <c r="H1122" s="170"/>
      <c r="I1122" s="170">
        <f>(H1117+H1118+H1119+H1120+H1121)/5</f>
        <v>100</v>
      </c>
      <c r="J1122" s="171"/>
      <c r="K1122" s="168" t="s">
        <v>6</v>
      </c>
      <c r="L1122" s="169"/>
      <c r="M1122" s="172"/>
      <c r="N1122" s="172"/>
      <c r="O1122" s="170"/>
      <c r="P1122" s="170">
        <f>O1117</f>
        <v>98.884758364312262</v>
      </c>
      <c r="Q1122" s="170">
        <f>(I1122+P1122)/2</f>
        <v>99.442379182156131</v>
      </c>
      <c r="R1122" s="290" t="s">
        <v>424</v>
      </c>
      <c r="S1122" s="529"/>
      <c r="T1122" s="146"/>
    </row>
    <row r="1123" spans="1:20" ht="60" customHeight="1" x14ac:dyDescent="0.35">
      <c r="A1123" s="515"/>
      <c r="B1123" s="520"/>
      <c r="C1123" s="342" t="s">
        <v>13</v>
      </c>
      <c r="D1123" s="150" t="s">
        <v>133</v>
      </c>
      <c r="E1123" s="155"/>
      <c r="F1123" s="155"/>
      <c r="G1123" s="155"/>
      <c r="H1123" s="153"/>
      <c r="I1123" s="153"/>
      <c r="J1123" s="342" t="s">
        <v>13</v>
      </c>
      <c r="K1123" s="150" t="s">
        <v>133</v>
      </c>
      <c r="L1123" s="155"/>
      <c r="M1123" s="163"/>
      <c r="N1123" s="163"/>
      <c r="O1123" s="153"/>
      <c r="P1123" s="178"/>
      <c r="Q1123" s="157"/>
      <c r="R1123" s="296"/>
      <c r="S1123" s="529"/>
    </row>
    <row r="1124" spans="1:20" ht="78" customHeight="1" x14ac:dyDescent="0.35">
      <c r="A1124" s="515"/>
      <c r="B1124" s="520"/>
      <c r="C1124" s="152" t="s">
        <v>14</v>
      </c>
      <c r="D1124" s="148" t="s">
        <v>134</v>
      </c>
      <c r="E1124" s="155" t="s">
        <v>25</v>
      </c>
      <c r="F1124" s="155">
        <v>100</v>
      </c>
      <c r="G1124" s="155">
        <v>100</v>
      </c>
      <c r="H1124" s="158">
        <f t="shared" ref="H1124:H1126" si="32">(G1124/F1124)*100</f>
        <v>100</v>
      </c>
      <c r="I1124" s="155"/>
      <c r="J1124" s="162" t="s">
        <v>14</v>
      </c>
      <c r="K1124" s="159" t="s">
        <v>90</v>
      </c>
      <c r="L1124" s="155" t="s">
        <v>38</v>
      </c>
      <c r="M1124" s="155">
        <v>292</v>
      </c>
      <c r="N1124" s="155">
        <v>291</v>
      </c>
      <c r="O1124" s="158">
        <f>IF(N1124/M1124*100&gt;110,110,N1124/M1124*100)</f>
        <v>99.657534246575338</v>
      </c>
      <c r="P1124" s="152"/>
      <c r="Q1124" s="157"/>
      <c r="R1124" s="297"/>
      <c r="S1124" s="529"/>
    </row>
    <row r="1125" spans="1:20" x14ac:dyDescent="0.35">
      <c r="A1125" s="515"/>
      <c r="B1125" s="520"/>
      <c r="C1125" s="152" t="s">
        <v>15</v>
      </c>
      <c r="D1125" s="148" t="s">
        <v>135</v>
      </c>
      <c r="E1125" s="155" t="s">
        <v>25</v>
      </c>
      <c r="F1125" s="155">
        <v>100</v>
      </c>
      <c r="G1125" s="155">
        <v>100</v>
      </c>
      <c r="H1125" s="158">
        <f t="shared" si="32"/>
        <v>100</v>
      </c>
      <c r="I1125" s="155"/>
      <c r="J1125" s="162"/>
      <c r="K1125" s="159"/>
      <c r="L1125" s="155"/>
      <c r="M1125" s="163"/>
      <c r="N1125" s="163"/>
      <c r="O1125" s="158"/>
      <c r="P1125" s="178"/>
      <c r="Q1125" s="157"/>
      <c r="R1125" s="297"/>
      <c r="S1125" s="529"/>
    </row>
    <row r="1126" spans="1:20" ht="45" customHeight="1" x14ac:dyDescent="0.35">
      <c r="A1126" s="515"/>
      <c r="B1126" s="520"/>
      <c r="C1126" s="152" t="s">
        <v>39</v>
      </c>
      <c r="D1126" s="148" t="s">
        <v>566</v>
      </c>
      <c r="E1126" s="155" t="s">
        <v>455</v>
      </c>
      <c r="F1126" s="155">
        <v>100</v>
      </c>
      <c r="G1126" s="155">
        <v>100</v>
      </c>
      <c r="H1126" s="158">
        <f t="shared" si="32"/>
        <v>100</v>
      </c>
      <c r="I1126" s="155"/>
      <c r="J1126" s="162"/>
      <c r="K1126" s="159"/>
      <c r="L1126" s="155"/>
      <c r="M1126" s="163"/>
      <c r="N1126" s="163"/>
      <c r="O1126" s="158"/>
      <c r="P1126" s="178"/>
      <c r="Q1126" s="157"/>
      <c r="R1126" s="297"/>
      <c r="S1126" s="529"/>
    </row>
    <row r="1127" spans="1:20" ht="70.5" customHeight="1" x14ac:dyDescent="0.35">
      <c r="A1127" s="515"/>
      <c r="B1127" s="520"/>
      <c r="C1127" s="152" t="s">
        <v>45</v>
      </c>
      <c r="D1127" s="148" t="s">
        <v>456</v>
      </c>
      <c r="E1127" s="155" t="s">
        <v>25</v>
      </c>
      <c r="F1127" s="155">
        <v>90</v>
      </c>
      <c r="G1127" s="155">
        <v>100</v>
      </c>
      <c r="H1127" s="158">
        <v>100</v>
      </c>
      <c r="I1127" s="155"/>
      <c r="J1127" s="162"/>
      <c r="K1127" s="159"/>
      <c r="L1127" s="155"/>
      <c r="M1127" s="163"/>
      <c r="N1127" s="163"/>
      <c r="O1127" s="158"/>
      <c r="P1127" s="178"/>
      <c r="Q1127" s="157"/>
      <c r="R1127" s="297"/>
      <c r="S1127" s="529"/>
    </row>
    <row r="1128" spans="1:20" ht="131.25" customHeight="1" x14ac:dyDescent="0.35">
      <c r="A1128" s="515"/>
      <c r="B1128" s="520"/>
      <c r="C1128" s="152" t="s">
        <v>66</v>
      </c>
      <c r="D1128" s="148" t="s">
        <v>132</v>
      </c>
      <c r="E1128" s="155" t="s">
        <v>25</v>
      </c>
      <c r="F1128" s="155">
        <v>100</v>
      </c>
      <c r="G1128" s="155">
        <v>100</v>
      </c>
      <c r="H1128" s="158">
        <f t="shared" ref="H1128" si="33">(G1128/F1128)*100</f>
        <v>100</v>
      </c>
      <c r="I1128" s="155"/>
      <c r="J1128" s="162"/>
      <c r="K1128" s="159"/>
      <c r="L1128" s="155"/>
      <c r="M1128" s="163"/>
      <c r="N1128" s="163"/>
      <c r="O1128" s="158"/>
      <c r="P1128" s="178"/>
      <c r="Q1128" s="157"/>
      <c r="R1128" s="297"/>
      <c r="S1128" s="529"/>
    </row>
    <row r="1129" spans="1:20" s="174" customFormat="1" ht="40.5" customHeight="1" x14ac:dyDescent="0.35">
      <c r="A1129" s="515"/>
      <c r="B1129" s="520"/>
      <c r="C1129" s="167"/>
      <c r="D1129" s="168" t="s">
        <v>6</v>
      </c>
      <c r="E1129" s="167"/>
      <c r="F1129" s="169"/>
      <c r="G1129" s="169"/>
      <c r="H1129" s="170"/>
      <c r="I1129" s="170">
        <f>(H1124+H1125+H1126+H1127+H1128)/5</f>
        <v>100</v>
      </c>
      <c r="J1129" s="171"/>
      <c r="K1129" s="168" t="s">
        <v>6</v>
      </c>
      <c r="L1129" s="169"/>
      <c r="M1129" s="172"/>
      <c r="N1129" s="172"/>
      <c r="O1129" s="170"/>
      <c r="P1129" s="170">
        <f>O1124</f>
        <v>99.657534246575338</v>
      </c>
      <c r="Q1129" s="170">
        <f>(I1129+P1129)/2</f>
        <v>99.828767123287662</v>
      </c>
      <c r="R1129" s="290" t="s">
        <v>424</v>
      </c>
      <c r="S1129" s="529"/>
      <c r="T1129" s="146"/>
    </row>
    <row r="1130" spans="1:20" ht="60" customHeight="1" x14ac:dyDescent="0.35">
      <c r="A1130" s="515"/>
      <c r="B1130" s="520"/>
      <c r="C1130" s="342" t="s">
        <v>28</v>
      </c>
      <c r="D1130" s="150" t="s">
        <v>136</v>
      </c>
      <c r="E1130" s="155"/>
      <c r="F1130" s="155"/>
      <c r="G1130" s="155"/>
      <c r="H1130" s="153"/>
      <c r="I1130" s="153"/>
      <c r="J1130" s="342" t="s">
        <v>28</v>
      </c>
      <c r="K1130" s="150" t="str">
        <f>D1130</f>
        <v>Реализация основных общеобразовательных программ среднего общего образования</v>
      </c>
      <c r="L1130" s="155"/>
      <c r="M1130" s="163"/>
      <c r="N1130" s="163"/>
      <c r="O1130" s="153"/>
      <c r="P1130" s="178"/>
      <c r="Q1130" s="157"/>
      <c r="R1130" s="298"/>
      <c r="S1130" s="529"/>
    </row>
    <row r="1131" spans="1:20" ht="84.75" customHeight="1" x14ac:dyDescent="0.35">
      <c r="A1131" s="515"/>
      <c r="B1131" s="520"/>
      <c r="C1131" s="152" t="s">
        <v>29</v>
      </c>
      <c r="D1131" s="148" t="s">
        <v>137</v>
      </c>
      <c r="E1131" s="155" t="s">
        <v>25</v>
      </c>
      <c r="F1131" s="155">
        <v>100</v>
      </c>
      <c r="G1131" s="155">
        <v>100</v>
      </c>
      <c r="H1131" s="158">
        <f t="shared" ref="H1131:H1133" si="34">(G1131/F1131)*100</f>
        <v>100</v>
      </c>
      <c r="I1131" s="155"/>
      <c r="J1131" s="162" t="s">
        <v>29</v>
      </c>
      <c r="K1131" s="159" t="s">
        <v>90</v>
      </c>
      <c r="L1131" s="155" t="s">
        <v>38</v>
      </c>
      <c r="M1131" s="155">
        <v>68</v>
      </c>
      <c r="N1131" s="155">
        <v>64</v>
      </c>
      <c r="O1131" s="158">
        <f>IF(N1131/M1131*100&gt;110,110,N1131/M1131*100)</f>
        <v>94.117647058823522</v>
      </c>
      <c r="P1131" s="152"/>
      <c r="Q1131" s="157"/>
      <c r="R1131" s="297"/>
      <c r="S1131" s="529"/>
    </row>
    <row r="1132" spans="1:20" ht="29.25" customHeight="1" x14ac:dyDescent="0.35">
      <c r="A1132" s="515"/>
      <c r="B1132" s="520"/>
      <c r="C1132" s="152" t="s">
        <v>30</v>
      </c>
      <c r="D1132" s="148" t="s">
        <v>138</v>
      </c>
      <c r="E1132" s="155" t="s">
        <v>25</v>
      </c>
      <c r="F1132" s="155">
        <v>100</v>
      </c>
      <c r="G1132" s="155">
        <v>100</v>
      </c>
      <c r="H1132" s="158">
        <f t="shared" si="34"/>
        <v>100</v>
      </c>
      <c r="I1132" s="155"/>
      <c r="J1132" s="162"/>
      <c r="K1132" s="159"/>
      <c r="L1132" s="155"/>
      <c r="M1132" s="163"/>
      <c r="N1132" s="163"/>
      <c r="O1132" s="158"/>
      <c r="P1132" s="178"/>
      <c r="Q1132" s="157"/>
      <c r="R1132" s="297"/>
      <c r="S1132" s="529"/>
    </row>
    <row r="1133" spans="1:20" ht="51" customHeight="1" x14ac:dyDescent="0.35">
      <c r="A1133" s="515"/>
      <c r="B1133" s="520"/>
      <c r="C1133" s="152" t="s">
        <v>52</v>
      </c>
      <c r="D1133" s="148" t="s">
        <v>566</v>
      </c>
      <c r="E1133" s="155" t="s">
        <v>455</v>
      </c>
      <c r="F1133" s="155">
        <v>100</v>
      </c>
      <c r="G1133" s="155">
        <v>100</v>
      </c>
      <c r="H1133" s="158">
        <f t="shared" si="34"/>
        <v>100</v>
      </c>
      <c r="I1133" s="155"/>
      <c r="J1133" s="162"/>
      <c r="K1133" s="159"/>
      <c r="L1133" s="155"/>
      <c r="M1133" s="163"/>
      <c r="N1133" s="163"/>
      <c r="O1133" s="158"/>
      <c r="P1133" s="178"/>
      <c r="Q1133" s="157"/>
      <c r="R1133" s="297"/>
      <c r="S1133" s="529"/>
    </row>
    <row r="1134" spans="1:20" ht="63.75" customHeight="1" x14ac:dyDescent="0.35">
      <c r="A1134" s="515"/>
      <c r="B1134" s="520"/>
      <c r="C1134" s="152" t="s">
        <v>53</v>
      </c>
      <c r="D1134" s="148" t="s">
        <v>456</v>
      </c>
      <c r="E1134" s="155" t="s">
        <v>25</v>
      </c>
      <c r="F1134" s="155">
        <v>90</v>
      </c>
      <c r="G1134" s="155">
        <v>100</v>
      </c>
      <c r="H1134" s="158">
        <v>100</v>
      </c>
      <c r="I1134" s="155"/>
      <c r="J1134" s="162"/>
      <c r="K1134" s="159"/>
      <c r="L1134" s="155"/>
      <c r="M1134" s="163"/>
      <c r="N1134" s="163"/>
      <c r="O1134" s="158"/>
      <c r="P1134" s="178"/>
      <c r="Q1134" s="157"/>
      <c r="R1134" s="297"/>
      <c r="S1134" s="529"/>
    </row>
    <row r="1135" spans="1:20" ht="125.25" customHeight="1" x14ac:dyDescent="0.35">
      <c r="A1135" s="515"/>
      <c r="B1135" s="520"/>
      <c r="C1135" s="152" t="s">
        <v>139</v>
      </c>
      <c r="D1135" s="148" t="s">
        <v>132</v>
      </c>
      <c r="E1135" s="155" t="s">
        <v>25</v>
      </c>
      <c r="F1135" s="155">
        <v>100</v>
      </c>
      <c r="G1135" s="155">
        <v>100</v>
      </c>
      <c r="H1135" s="158">
        <f t="shared" ref="H1135:H1139" si="35">(G1135/F1135)*100</f>
        <v>100</v>
      </c>
      <c r="I1135" s="155"/>
      <c r="J1135" s="162"/>
      <c r="K1135" s="159"/>
      <c r="L1135" s="155"/>
      <c r="M1135" s="163"/>
      <c r="N1135" s="163"/>
      <c r="O1135" s="158"/>
      <c r="P1135" s="178"/>
      <c r="Q1135" s="157"/>
      <c r="R1135" s="297"/>
      <c r="S1135" s="529"/>
    </row>
    <row r="1136" spans="1:20" s="174" customFormat="1" ht="40.5" customHeight="1" x14ac:dyDescent="0.35">
      <c r="A1136" s="515"/>
      <c r="B1136" s="520"/>
      <c r="C1136" s="167"/>
      <c r="D1136" s="168" t="s">
        <v>6</v>
      </c>
      <c r="E1136" s="167"/>
      <c r="F1136" s="169"/>
      <c r="G1136" s="169"/>
      <c r="H1136" s="170"/>
      <c r="I1136" s="170">
        <f>(H1131+H1132+H1133+H1134+H1135)/5</f>
        <v>100</v>
      </c>
      <c r="J1136" s="171"/>
      <c r="K1136" s="168" t="s">
        <v>6</v>
      </c>
      <c r="L1136" s="169"/>
      <c r="M1136" s="172"/>
      <c r="N1136" s="172"/>
      <c r="O1136" s="170"/>
      <c r="P1136" s="170">
        <f>O1131</f>
        <v>94.117647058823522</v>
      </c>
      <c r="Q1136" s="170">
        <f>(I1136+P1136)/2</f>
        <v>97.058823529411768</v>
      </c>
      <c r="R1136" s="290" t="s">
        <v>424</v>
      </c>
      <c r="S1136" s="529"/>
      <c r="T1136" s="146"/>
    </row>
    <row r="1137" spans="1:20" x14ac:dyDescent="0.35">
      <c r="A1137" s="515"/>
      <c r="B1137" s="520"/>
      <c r="C1137" s="342" t="s">
        <v>42</v>
      </c>
      <c r="D1137" s="150" t="s">
        <v>91</v>
      </c>
      <c r="E1137" s="155"/>
      <c r="F1137" s="155"/>
      <c r="G1137" s="155"/>
      <c r="H1137" s="153"/>
      <c r="I1137" s="153"/>
      <c r="J1137" s="342" t="s">
        <v>42</v>
      </c>
      <c r="K1137" s="150" t="s">
        <v>91</v>
      </c>
      <c r="L1137" s="155"/>
      <c r="M1137" s="163"/>
      <c r="N1137" s="163"/>
      <c r="O1137" s="153"/>
      <c r="P1137" s="178"/>
      <c r="Q1137" s="157"/>
      <c r="R1137" s="298"/>
      <c r="S1137" s="529"/>
    </row>
    <row r="1138" spans="1:20" ht="53.25" customHeight="1" x14ac:dyDescent="0.35">
      <c r="A1138" s="515"/>
      <c r="B1138" s="520"/>
      <c r="C1138" s="152" t="s">
        <v>43</v>
      </c>
      <c r="D1138" s="148" t="s">
        <v>140</v>
      </c>
      <c r="E1138" s="155" t="s">
        <v>25</v>
      </c>
      <c r="F1138" s="155">
        <v>100</v>
      </c>
      <c r="G1138" s="155">
        <v>100</v>
      </c>
      <c r="H1138" s="158">
        <f t="shared" si="35"/>
        <v>100</v>
      </c>
      <c r="I1138" s="155"/>
      <c r="J1138" s="162" t="s">
        <v>43</v>
      </c>
      <c r="K1138" s="159" t="s">
        <v>90</v>
      </c>
      <c r="L1138" s="155" t="s">
        <v>38</v>
      </c>
      <c r="M1138" s="155">
        <v>97</v>
      </c>
      <c r="N1138" s="155">
        <v>97</v>
      </c>
      <c r="O1138" s="158">
        <f>IF(N1138/M1138*100&gt;110,110,N1138/M1138*100)</f>
        <v>100</v>
      </c>
      <c r="P1138" s="178"/>
      <c r="Q1138" s="157"/>
      <c r="R1138" s="297"/>
      <c r="S1138" s="529"/>
    </row>
    <row r="1139" spans="1:20" ht="88.5" customHeight="1" x14ac:dyDescent="0.35">
      <c r="A1139" s="515"/>
      <c r="B1139" s="520"/>
      <c r="C1139" s="152" t="s">
        <v>141</v>
      </c>
      <c r="D1139" s="148" t="s">
        <v>142</v>
      </c>
      <c r="E1139" s="155" t="s">
        <v>25</v>
      </c>
      <c r="F1139" s="155">
        <v>90</v>
      </c>
      <c r="G1139" s="155">
        <v>90</v>
      </c>
      <c r="H1139" s="158">
        <f t="shared" si="35"/>
        <v>100</v>
      </c>
      <c r="I1139" s="155"/>
      <c r="J1139" s="162"/>
      <c r="K1139" s="159"/>
      <c r="L1139" s="155"/>
      <c r="M1139" s="163"/>
      <c r="N1139" s="163"/>
      <c r="O1139" s="158"/>
      <c r="P1139" s="178"/>
      <c r="Q1139" s="157"/>
      <c r="R1139" s="297"/>
      <c r="S1139" s="529"/>
    </row>
    <row r="1140" spans="1:20" s="174" customFormat="1" ht="40.5" customHeight="1" x14ac:dyDescent="0.35">
      <c r="A1140" s="515"/>
      <c r="B1140" s="520"/>
      <c r="C1140" s="167"/>
      <c r="D1140" s="168" t="s">
        <v>6</v>
      </c>
      <c r="E1140" s="167"/>
      <c r="F1140" s="169"/>
      <c r="G1140" s="169"/>
      <c r="H1140" s="170"/>
      <c r="I1140" s="170">
        <f>(H1138+H1139)/2</f>
        <v>100</v>
      </c>
      <c r="J1140" s="171"/>
      <c r="K1140" s="168" t="s">
        <v>6</v>
      </c>
      <c r="L1140" s="169"/>
      <c r="M1140" s="172"/>
      <c r="N1140" s="172"/>
      <c r="O1140" s="170"/>
      <c r="P1140" s="170">
        <f>O1138</f>
        <v>100</v>
      </c>
      <c r="Q1140" s="170">
        <f>(I1140+P1140)/2</f>
        <v>100</v>
      </c>
      <c r="R1140" s="290" t="s">
        <v>31</v>
      </c>
      <c r="S1140" s="529"/>
      <c r="T1140" s="146"/>
    </row>
    <row r="1141" spans="1:20" ht="65.25" customHeight="1" x14ac:dyDescent="0.35">
      <c r="A1141" s="515"/>
      <c r="B1141" s="520"/>
      <c r="C1141" s="342" t="s">
        <v>168</v>
      </c>
      <c r="D1141" s="150" t="s">
        <v>217</v>
      </c>
      <c r="E1141" s="155"/>
      <c r="F1141" s="155"/>
      <c r="G1141" s="155"/>
      <c r="H1141" s="153"/>
      <c r="I1141" s="153"/>
      <c r="J1141" s="342" t="s">
        <v>168</v>
      </c>
      <c r="K1141" s="150" t="str">
        <f>D1141</f>
        <v>Реализация дополнительных общеразвивающих программ</v>
      </c>
      <c r="L1141" s="155"/>
      <c r="M1141" s="163"/>
      <c r="N1141" s="163"/>
      <c r="O1141" s="153"/>
      <c r="P1141" s="178"/>
      <c r="Q1141" s="157"/>
      <c r="R1141" s="298"/>
      <c r="S1141" s="529"/>
    </row>
    <row r="1142" spans="1:20" ht="93.75" customHeight="1" x14ac:dyDescent="0.35">
      <c r="A1142" s="515"/>
      <c r="B1142" s="520"/>
      <c r="C1142" s="152" t="s">
        <v>169</v>
      </c>
      <c r="D1142" s="148" t="s">
        <v>142</v>
      </c>
      <c r="E1142" s="155" t="s">
        <v>25</v>
      </c>
      <c r="F1142" s="155">
        <v>90</v>
      </c>
      <c r="G1142" s="155">
        <v>90</v>
      </c>
      <c r="H1142" s="158">
        <f t="shared" ref="H1142" si="36">(G1142/F1142)*100</f>
        <v>100</v>
      </c>
      <c r="I1142" s="155"/>
      <c r="J1142" s="162" t="s">
        <v>43</v>
      </c>
      <c r="K1142" s="159" t="s">
        <v>567</v>
      </c>
      <c r="L1142" s="155" t="s">
        <v>373</v>
      </c>
      <c r="M1142" s="155">
        <v>58752</v>
      </c>
      <c r="N1142" s="155">
        <v>58743</v>
      </c>
      <c r="O1142" s="158">
        <f>IF(N1142/M1142*100&gt;110,110,N1142/M1142*100)</f>
        <v>99.984681372549019</v>
      </c>
      <c r="P1142" s="178"/>
      <c r="Q1142" s="157"/>
      <c r="R1142" s="297"/>
      <c r="S1142" s="529"/>
    </row>
    <row r="1143" spans="1:20" s="174" customFormat="1" ht="41.25" customHeight="1" x14ac:dyDescent="0.35">
      <c r="A1143" s="517"/>
      <c r="B1143" s="521"/>
      <c r="C1143" s="167"/>
      <c r="D1143" s="168" t="s">
        <v>6</v>
      </c>
      <c r="E1143" s="167"/>
      <c r="F1143" s="169"/>
      <c r="G1143" s="169"/>
      <c r="H1143" s="170"/>
      <c r="I1143" s="170">
        <f>H1142</f>
        <v>100</v>
      </c>
      <c r="J1143" s="171"/>
      <c r="K1143" s="168" t="s">
        <v>6</v>
      </c>
      <c r="L1143" s="169"/>
      <c r="M1143" s="172"/>
      <c r="N1143" s="172"/>
      <c r="O1143" s="170"/>
      <c r="P1143" s="170">
        <f>O1142</f>
        <v>99.984681372549019</v>
      </c>
      <c r="Q1143" s="170">
        <f>(I1143+P1143)/2</f>
        <v>99.992340686274503</v>
      </c>
      <c r="R1143" s="290" t="s">
        <v>31</v>
      </c>
      <c r="S1143" s="529"/>
      <c r="T1143" s="146"/>
    </row>
    <row r="1144" spans="1:20" ht="65.25" customHeight="1" x14ac:dyDescent="0.35">
      <c r="A1144" s="513">
        <v>64</v>
      </c>
      <c r="B1144" s="519" t="s">
        <v>180</v>
      </c>
      <c r="C1144" s="342" t="s">
        <v>12</v>
      </c>
      <c r="D1144" s="150" t="s">
        <v>129</v>
      </c>
      <c r="E1144" s="154"/>
      <c r="F1144" s="154"/>
      <c r="G1144" s="154"/>
      <c r="H1144" s="153"/>
      <c r="I1144" s="153"/>
      <c r="J1144" s="154" t="s">
        <v>12</v>
      </c>
      <c r="K1144" s="150" t="s">
        <v>129</v>
      </c>
      <c r="L1144" s="155"/>
      <c r="M1144" s="155"/>
      <c r="N1144" s="155"/>
      <c r="O1144" s="153"/>
      <c r="P1144" s="178"/>
      <c r="Q1144" s="153"/>
      <c r="R1144" s="298"/>
      <c r="S1144" s="529" t="s">
        <v>424</v>
      </c>
    </row>
    <row r="1145" spans="1:20" ht="65.25" customHeight="1" x14ac:dyDescent="0.35">
      <c r="A1145" s="515"/>
      <c r="B1145" s="520"/>
      <c r="C1145" s="152" t="s">
        <v>7</v>
      </c>
      <c r="D1145" s="148" t="s">
        <v>130</v>
      </c>
      <c r="E1145" s="155" t="s">
        <v>25</v>
      </c>
      <c r="F1145" s="155">
        <v>100</v>
      </c>
      <c r="G1145" s="155">
        <v>100</v>
      </c>
      <c r="H1145" s="158">
        <f t="shared" ref="H1145:H1147" si="37">(G1145/F1145)*100</f>
        <v>100</v>
      </c>
      <c r="I1145" s="155"/>
      <c r="J1145" s="155" t="s">
        <v>7</v>
      </c>
      <c r="K1145" s="159" t="s">
        <v>90</v>
      </c>
      <c r="L1145" s="155" t="s">
        <v>38</v>
      </c>
      <c r="M1145" s="155">
        <v>275</v>
      </c>
      <c r="N1145" s="155">
        <v>276</v>
      </c>
      <c r="O1145" s="158">
        <f>IF(N1145/M1145*100&gt;110,110,N1145/M1145*100)</f>
        <v>100.36363636363636</v>
      </c>
      <c r="P1145" s="178"/>
      <c r="Q1145" s="157"/>
      <c r="R1145" s="297"/>
      <c r="S1145" s="529"/>
    </row>
    <row r="1146" spans="1:20" x14ac:dyDescent="0.35">
      <c r="A1146" s="515"/>
      <c r="B1146" s="520"/>
      <c r="C1146" s="152" t="s">
        <v>8</v>
      </c>
      <c r="D1146" s="148" t="s">
        <v>131</v>
      </c>
      <c r="E1146" s="155" t="s">
        <v>25</v>
      </c>
      <c r="F1146" s="155">
        <v>100</v>
      </c>
      <c r="G1146" s="155">
        <v>100</v>
      </c>
      <c r="H1146" s="158">
        <f t="shared" si="37"/>
        <v>100</v>
      </c>
      <c r="I1146" s="155"/>
      <c r="J1146" s="155"/>
      <c r="K1146" s="179"/>
      <c r="L1146" s="155"/>
      <c r="M1146" s="161"/>
      <c r="N1146" s="161"/>
      <c r="O1146" s="158"/>
      <c r="P1146" s="178"/>
      <c r="Q1146" s="157"/>
      <c r="R1146" s="297"/>
      <c r="S1146" s="529"/>
    </row>
    <row r="1147" spans="1:20" ht="40.5" customHeight="1" x14ac:dyDescent="0.35">
      <c r="A1147" s="515"/>
      <c r="B1147" s="520"/>
      <c r="C1147" s="152" t="s">
        <v>9</v>
      </c>
      <c r="D1147" s="148" t="s">
        <v>566</v>
      </c>
      <c r="E1147" s="155" t="s">
        <v>455</v>
      </c>
      <c r="F1147" s="155">
        <v>100</v>
      </c>
      <c r="G1147" s="155">
        <v>100</v>
      </c>
      <c r="H1147" s="158">
        <f t="shared" si="37"/>
        <v>100</v>
      </c>
      <c r="I1147" s="155"/>
      <c r="J1147" s="162"/>
      <c r="K1147" s="159"/>
      <c r="L1147" s="155"/>
      <c r="M1147" s="163"/>
      <c r="N1147" s="163"/>
      <c r="O1147" s="158"/>
      <c r="P1147" s="178"/>
      <c r="Q1147" s="157"/>
      <c r="R1147" s="297"/>
      <c r="S1147" s="529"/>
    </row>
    <row r="1148" spans="1:20" ht="59.25" customHeight="1" x14ac:dyDescent="0.35">
      <c r="A1148" s="515"/>
      <c r="B1148" s="520"/>
      <c r="C1148" s="152" t="s">
        <v>10</v>
      </c>
      <c r="D1148" s="148" t="s">
        <v>456</v>
      </c>
      <c r="E1148" s="155" t="s">
        <v>25</v>
      </c>
      <c r="F1148" s="155">
        <v>90</v>
      </c>
      <c r="G1148" s="155">
        <v>100</v>
      </c>
      <c r="H1148" s="158">
        <v>100</v>
      </c>
      <c r="I1148" s="155"/>
      <c r="J1148" s="162"/>
      <c r="K1148" s="159"/>
      <c r="L1148" s="155"/>
      <c r="M1148" s="163"/>
      <c r="N1148" s="163"/>
      <c r="O1148" s="158"/>
      <c r="P1148" s="178"/>
      <c r="Q1148" s="157"/>
      <c r="R1148" s="297"/>
      <c r="S1148" s="529"/>
    </row>
    <row r="1149" spans="1:20" ht="113.25" customHeight="1" x14ac:dyDescent="0.35">
      <c r="A1149" s="515"/>
      <c r="B1149" s="520"/>
      <c r="C1149" s="152" t="s">
        <v>35</v>
      </c>
      <c r="D1149" s="148" t="s">
        <v>132</v>
      </c>
      <c r="E1149" s="155" t="s">
        <v>25</v>
      </c>
      <c r="F1149" s="155">
        <v>100</v>
      </c>
      <c r="G1149" s="155">
        <v>100</v>
      </c>
      <c r="H1149" s="158">
        <f t="shared" ref="H1149" si="38">(G1149/F1149)*100</f>
        <v>100</v>
      </c>
      <c r="I1149" s="155"/>
      <c r="J1149" s="162"/>
      <c r="K1149" s="159"/>
      <c r="L1149" s="155"/>
      <c r="M1149" s="163"/>
      <c r="N1149" s="163"/>
      <c r="O1149" s="158"/>
      <c r="P1149" s="178"/>
      <c r="Q1149" s="157"/>
      <c r="R1149" s="297"/>
      <c r="S1149" s="529"/>
    </row>
    <row r="1150" spans="1:20" s="174" customFormat="1" ht="40.5" customHeight="1" x14ac:dyDescent="0.35">
      <c r="A1150" s="515"/>
      <c r="B1150" s="520"/>
      <c r="C1150" s="167"/>
      <c r="D1150" s="168" t="s">
        <v>6</v>
      </c>
      <c r="E1150" s="167"/>
      <c r="F1150" s="169"/>
      <c r="G1150" s="169"/>
      <c r="H1150" s="170"/>
      <c r="I1150" s="170">
        <f>(H1145+H1146+H1147+H1148+H1149)/5</f>
        <v>100</v>
      </c>
      <c r="J1150" s="171"/>
      <c r="K1150" s="168" t="s">
        <v>6</v>
      </c>
      <c r="L1150" s="169"/>
      <c r="M1150" s="172"/>
      <c r="N1150" s="172"/>
      <c r="O1150" s="170"/>
      <c r="P1150" s="170">
        <f>O1145</f>
        <v>100.36363636363636</v>
      </c>
      <c r="Q1150" s="170">
        <f>(I1150+P1150)/2</f>
        <v>100.18181818181819</v>
      </c>
      <c r="R1150" s="290" t="s">
        <v>31</v>
      </c>
      <c r="S1150" s="529"/>
      <c r="T1150" s="146"/>
    </row>
    <row r="1151" spans="1:20" ht="72.75" customHeight="1" x14ac:dyDescent="0.35">
      <c r="A1151" s="515"/>
      <c r="B1151" s="520"/>
      <c r="C1151" s="342" t="s">
        <v>13</v>
      </c>
      <c r="D1151" s="150" t="s">
        <v>133</v>
      </c>
      <c r="E1151" s="155"/>
      <c r="F1151" s="155"/>
      <c r="G1151" s="155"/>
      <c r="H1151" s="153"/>
      <c r="I1151" s="153"/>
      <c r="J1151" s="154" t="s">
        <v>13</v>
      </c>
      <c r="K1151" s="213" t="s">
        <v>133</v>
      </c>
      <c r="L1151" s="155"/>
      <c r="M1151" s="163"/>
      <c r="N1151" s="163"/>
      <c r="O1151" s="153"/>
      <c r="P1151" s="178"/>
      <c r="Q1151" s="153"/>
      <c r="R1151" s="298"/>
      <c r="S1151" s="529"/>
    </row>
    <row r="1152" spans="1:20" ht="74.25" customHeight="1" x14ac:dyDescent="0.35">
      <c r="A1152" s="515"/>
      <c r="B1152" s="520"/>
      <c r="C1152" s="152" t="s">
        <v>14</v>
      </c>
      <c r="D1152" s="148" t="s">
        <v>134</v>
      </c>
      <c r="E1152" s="155" t="s">
        <v>25</v>
      </c>
      <c r="F1152" s="155">
        <v>100</v>
      </c>
      <c r="G1152" s="155">
        <v>100</v>
      </c>
      <c r="H1152" s="158">
        <f t="shared" ref="H1152:H1154" si="39">(G1152/F1152)*100</f>
        <v>100</v>
      </c>
      <c r="I1152" s="155"/>
      <c r="J1152" s="162" t="s">
        <v>14</v>
      </c>
      <c r="K1152" s="159" t="s">
        <v>90</v>
      </c>
      <c r="L1152" s="155" t="s">
        <v>38</v>
      </c>
      <c r="M1152" s="155">
        <v>297</v>
      </c>
      <c r="N1152" s="155">
        <v>302</v>
      </c>
      <c r="O1152" s="158">
        <f>IF(N1152/M1152*100&gt;110,110,N1152/M1152*100)</f>
        <v>101.68350168350169</v>
      </c>
      <c r="P1152" s="152"/>
      <c r="Q1152" s="157"/>
      <c r="R1152" s="297"/>
      <c r="S1152" s="529"/>
    </row>
    <row r="1153" spans="1:20" x14ac:dyDescent="0.35">
      <c r="A1153" s="515"/>
      <c r="B1153" s="520"/>
      <c r="C1153" s="152" t="s">
        <v>15</v>
      </c>
      <c r="D1153" s="148" t="s">
        <v>135</v>
      </c>
      <c r="E1153" s="155" t="s">
        <v>25</v>
      </c>
      <c r="F1153" s="155">
        <v>100</v>
      </c>
      <c r="G1153" s="155">
        <v>100</v>
      </c>
      <c r="H1153" s="158">
        <f t="shared" si="39"/>
        <v>100</v>
      </c>
      <c r="I1153" s="155"/>
      <c r="J1153" s="162"/>
      <c r="K1153" s="159"/>
      <c r="L1153" s="155"/>
      <c r="M1153" s="163"/>
      <c r="N1153" s="163"/>
      <c r="O1153" s="158"/>
      <c r="P1153" s="178"/>
      <c r="Q1153" s="157"/>
      <c r="R1153" s="297"/>
      <c r="S1153" s="529"/>
    </row>
    <row r="1154" spans="1:20" ht="45" customHeight="1" x14ac:dyDescent="0.35">
      <c r="A1154" s="515"/>
      <c r="B1154" s="520"/>
      <c r="C1154" s="152" t="s">
        <v>39</v>
      </c>
      <c r="D1154" s="148" t="s">
        <v>566</v>
      </c>
      <c r="E1154" s="155" t="s">
        <v>455</v>
      </c>
      <c r="F1154" s="155">
        <v>100</v>
      </c>
      <c r="G1154" s="155">
        <v>100</v>
      </c>
      <c r="H1154" s="158">
        <f t="shared" si="39"/>
        <v>100</v>
      </c>
      <c r="I1154" s="155"/>
      <c r="J1154" s="162"/>
      <c r="K1154" s="159"/>
      <c r="L1154" s="155"/>
      <c r="M1154" s="163"/>
      <c r="N1154" s="163"/>
      <c r="O1154" s="158"/>
      <c r="P1154" s="178"/>
      <c r="Q1154" s="157"/>
      <c r="R1154" s="297"/>
      <c r="S1154" s="529"/>
    </row>
    <row r="1155" spans="1:20" ht="57.75" customHeight="1" x14ac:dyDescent="0.35">
      <c r="A1155" s="515"/>
      <c r="B1155" s="520"/>
      <c r="C1155" s="152" t="s">
        <v>45</v>
      </c>
      <c r="D1155" s="148" t="s">
        <v>456</v>
      </c>
      <c r="E1155" s="155" t="s">
        <v>25</v>
      </c>
      <c r="F1155" s="155">
        <v>90</v>
      </c>
      <c r="G1155" s="155">
        <v>100</v>
      </c>
      <c r="H1155" s="158">
        <v>100</v>
      </c>
      <c r="I1155" s="155"/>
      <c r="J1155" s="162"/>
      <c r="K1155" s="159"/>
      <c r="L1155" s="155"/>
      <c r="M1155" s="163"/>
      <c r="N1155" s="163"/>
      <c r="O1155" s="158"/>
      <c r="P1155" s="178"/>
      <c r="Q1155" s="157"/>
      <c r="R1155" s="297"/>
      <c r="S1155" s="529"/>
    </row>
    <row r="1156" spans="1:20" ht="114" customHeight="1" x14ac:dyDescent="0.35">
      <c r="A1156" s="515"/>
      <c r="B1156" s="520"/>
      <c r="C1156" s="152" t="s">
        <v>66</v>
      </c>
      <c r="D1156" s="148" t="s">
        <v>132</v>
      </c>
      <c r="E1156" s="155" t="s">
        <v>25</v>
      </c>
      <c r="F1156" s="155">
        <v>100</v>
      </c>
      <c r="G1156" s="155">
        <v>100</v>
      </c>
      <c r="H1156" s="158">
        <f t="shared" ref="H1156" si="40">(G1156/F1156)*100</f>
        <v>100</v>
      </c>
      <c r="I1156" s="155"/>
      <c r="J1156" s="162"/>
      <c r="K1156" s="159"/>
      <c r="L1156" s="155"/>
      <c r="M1156" s="163"/>
      <c r="N1156" s="163"/>
      <c r="O1156" s="158"/>
      <c r="P1156" s="178"/>
      <c r="Q1156" s="157"/>
      <c r="R1156" s="297"/>
      <c r="S1156" s="529"/>
    </row>
    <row r="1157" spans="1:20" s="174" customFormat="1" ht="40.5" customHeight="1" x14ac:dyDescent="0.35">
      <c r="A1157" s="515"/>
      <c r="B1157" s="520"/>
      <c r="C1157" s="167"/>
      <c r="D1157" s="168" t="s">
        <v>6</v>
      </c>
      <c r="E1157" s="167"/>
      <c r="F1157" s="169"/>
      <c r="G1157" s="169"/>
      <c r="H1157" s="170"/>
      <c r="I1157" s="170">
        <f>(H1152+H1153+H1154+H1155+H1156)/5</f>
        <v>100</v>
      </c>
      <c r="J1157" s="171"/>
      <c r="K1157" s="168" t="s">
        <v>6</v>
      </c>
      <c r="L1157" s="169"/>
      <c r="M1157" s="172"/>
      <c r="N1157" s="172"/>
      <c r="O1157" s="170"/>
      <c r="P1157" s="170">
        <f>O1152</f>
        <v>101.68350168350169</v>
      </c>
      <c r="Q1157" s="170">
        <f>(I1157+P1157)/2</f>
        <v>100.84175084175084</v>
      </c>
      <c r="R1157" s="290" t="s">
        <v>31</v>
      </c>
      <c r="S1157" s="529"/>
      <c r="T1157" s="146"/>
    </row>
    <row r="1158" spans="1:20" ht="65.25" customHeight="1" x14ac:dyDescent="0.35">
      <c r="A1158" s="515"/>
      <c r="B1158" s="520"/>
      <c r="C1158" s="342" t="s">
        <v>28</v>
      </c>
      <c r="D1158" s="150" t="s">
        <v>136</v>
      </c>
      <c r="E1158" s="155"/>
      <c r="F1158" s="155"/>
      <c r="G1158" s="155"/>
      <c r="H1158" s="153"/>
      <c r="I1158" s="153"/>
      <c r="J1158" s="154" t="s">
        <v>28</v>
      </c>
      <c r="K1158" s="213" t="str">
        <f>D1158</f>
        <v>Реализация основных общеобразовательных программ среднего общего образования</v>
      </c>
      <c r="L1158" s="155"/>
      <c r="M1158" s="163"/>
      <c r="N1158" s="163"/>
      <c r="O1158" s="153"/>
      <c r="P1158" s="178"/>
      <c r="Q1158" s="153"/>
      <c r="R1158" s="298"/>
      <c r="S1158" s="529"/>
    </row>
    <row r="1159" spans="1:20" ht="65.25" customHeight="1" x14ac:dyDescent="0.35">
      <c r="A1159" s="515"/>
      <c r="B1159" s="520"/>
      <c r="C1159" s="152" t="s">
        <v>29</v>
      </c>
      <c r="D1159" s="148" t="s">
        <v>137</v>
      </c>
      <c r="E1159" s="155" t="s">
        <v>25</v>
      </c>
      <c r="F1159" s="155">
        <v>100</v>
      </c>
      <c r="G1159" s="155">
        <v>100</v>
      </c>
      <c r="H1159" s="158">
        <f t="shared" ref="H1159:H1161" si="41">(G1159/F1159)*100</f>
        <v>100</v>
      </c>
      <c r="I1159" s="155"/>
      <c r="J1159" s="162" t="s">
        <v>29</v>
      </c>
      <c r="K1159" s="159" t="s">
        <v>90</v>
      </c>
      <c r="L1159" s="155" t="s">
        <v>38</v>
      </c>
      <c r="M1159" s="155">
        <v>44</v>
      </c>
      <c r="N1159" s="155">
        <v>43</v>
      </c>
      <c r="O1159" s="158">
        <f>IF(N1159/M1159*100&gt;110,110,N1159/M1159*100)</f>
        <v>97.727272727272734</v>
      </c>
      <c r="P1159" s="152"/>
      <c r="Q1159" s="157"/>
      <c r="R1159" s="297"/>
      <c r="S1159" s="529"/>
    </row>
    <row r="1160" spans="1:20" x14ac:dyDescent="0.35">
      <c r="A1160" s="515"/>
      <c r="B1160" s="520"/>
      <c r="C1160" s="152" t="s">
        <v>30</v>
      </c>
      <c r="D1160" s="148" t="s">
        <v>138</v>
      </c>
      <c r="E1160" s="155" t="s">
        <v>25</v>
      </c>
      <c r="F1160" s="155">
        <v>100</v>
      </c>
      <c r="G1160" s="155">
        <v>100</v>
      </c>
      <c r="H1160" s="158">
        <f t="shared" si="41"/>
        <v>100</v>
      </c>
      <c r="I1160" s="155"/>
      <c r="J1160" s="162"/>
      <c r="K1160" s="159"/>
      <c r="L1160" s="155"/>
      <c r="M1160" s="163"/>
      <c r="N1160" s="163"/>
      <c r="O1160" s="158"/>
      <c r="P1160" s="178"/>
      <c r="Q1160" s="157"/>
      <c r="R1160" s="297"/>
      <c r="S1160" s="529"/>
    </row>
    <row r="1161" spans="1:20" ht="52.5" customHeight="1" x14ac:dyDescent="0.35">
      <c r="A1161" s="515"/>
      <c r="B1161" s="520"/>
      <c r="C1161" s="152" t="s">
        <v>52</v>
      </c>
      <c r="D1161" s="148" t="s">
        <v>566</v>
      </c>
      <c r="E1161" s="155" t="s">
        <v>455</v>
      </c>
      <c r="F1161" s="155">
        <v>100</v>
      </c>
      <c r="G1161" s="155">
        <v>100</v>
      </c>
      <c r="H1161" s="158">
        <f t="shared" si="41"/>
        <v>100</v>
      </c>
      <c r="I1161" s="155"/>
      <c r="J1161" s="162"/>
      <c r="K1161" s="159"/>
      <c r="L1161" s="155"/>
      <c r="M1161" s="163"/>
      <c r="N1161" s="163"/>
      <c r="O1161" s="158"/>
      <c r="P1161" s="178"/>
      <c r="Q1161" s="157"/>
      <c r="R1161" s="297"/>
      <c r="S1161" s="529"/>
    </row>
    <row r="1162" spans="1:20" ht="60.75" customHeight="1" x14ac:dyDescent="0.35">
      <c r="A1162" s="515"/>
      <c r="B1162" s="520"/>
      <c r="C1162" s="152" t="s">
        <v>53</v>
      </c>
      <c r="D1162" s="148" t="s">
        <v>456</v>
      </c>
      <c r="E1162" s="155" t="s">
        <v>25</v>
      </c>
      <c r="F1162" s="155">
        <v>90</v>
      </c>
      <c r="G1162" s="155">
        <v>100</v>
      </c>
      <c r="H1162" s="158">
        <v>100</v>
      </c>
      <c r="I1162" s="155"/>
      <c r="J1162" s="162"/>
      <c r="K1162" s="159"/>
      <c r="L1162" s="155"/>
      <c r="M1162" s="163"/>
      <c r="N1162" s="163"/>
      <c r="O1162" s="158"/>
      <c r="P1162" s="178"/>
      <c r="Q1162" s="157"/>
      <c r="R1162" s="297"/>
      <c r="S1162" s="529"/>
    </row>
    <row r="1163" spans="1:20" ht="125.25" customHeight="1" x14ac:dyDescent="0.35">
      <c r="A1163" s="515"/>
      <c r="B1163" s="520"/>
      <c r="C1163" s="152" t="s">
        <v>139</v>
      </c>
      <c r="D1163" s="148" t="s">
        <v>132</v>
      </c>
      <c r="E1163" s="155" t="s">
        <v>25</v>
      </c>
      <c r="F1163" s="155">
        <v>100</v>
      </c>
      <c r="G1163" s="155">
        <v>100</v>
      </c>
      <c r="H1163" s="158">
        <f t="shared" ref="H1163:H1167" si="42">(G1163/F1163)*100</f>
        <v>100</v>
      </c>
      <c r="I1163" s="155"/>
      <c r="J1163" s="162"/>
      <c r="K1163" s="159"/>
      <c r="L1163" s="155"/>
      <c r="M1163" s="163"/>
      <c r="N1163" s="163"/>
      <c r="O1163" s="158"/>
      <c r="P1163" s="178"/>
      <c r="Q1163" s="157"/>
      <c r="R1163" s="297"/>
      <c r="S1163" s="529"/>
    </row>
    <row r="1164" spans="1:20" s="174" customFormat="1" ht="40.5" customHeight="1" x14ac:dyDescent="0.35">
      <c r="A1164" s="515"/>
      <c r="B1164" s="520"/>
      <c r="C1164" s="167"/>
      <c r="D1164" s="168" t="s">
        <v>6</v>
      </c>
      <c r="E1164" s="167"/>
      <c r="F1164" s="169"/>
      <c r="G1164" s="169"/>
      <c r="H1164" s="170"/>
      <c r="I1164" s="170">
        <f>(H1159+H1160+H1161+H1162+H1163)/5</f>
        <v>100</v>
      </c>
      <c r="J1164" s="171"/>
      <c r="K1164" s="168" t="s">
        <v>6</v>
      </c>
      <c r="L1164" s="169"/>
      <c r="M1164" s="172"/>
      <c r="N1164" s="172"/>
      <c r="O1164" s="170"/>
      <c r="P1164" s="170">
        <f>O1159</f>
        <v>97.727272727272734</v>
      </c>
      <c r="Q1164" s="170">
        <f>(I1164+P1164)/2</f>
        <v>98.863636363636374</v>
      </c>
      <c r="R1164" s="290" t="s">
        <v>424</v>
      </c>
      <c r="S1164" s="529"/>
      <c r="T1164" s="146"/>
    </row>
    <row r="1165" spans="1:20" x14ac:dyDescent="0.35">
      <c r="A1165" s="515"/>
      <c r="B1165" s="520"/>
      <c r="C1165" s="342" t="s">
        <v>42</v>
      </c>
      <c r="D1165" s="150" t="s">
        <v>91</v>
      </c>
      <c r="E1165" s="155"/>
      <c r="F1165" s="155"/>
      <c r="G1165" s="155"/>
      <c r="H1165" s="153"/>
      <c r="I1165" s="153"/>
      <c r="J1165" s="342" t="s">
        <v>42</v>
      </c>
      <c r="K1165" s="150" t="s">
        <v>91</v>
      </c>
      <c r="L1165" s="155"/>
      <c r="M1165" s="163"/>
      <c r="N1165" s="163"/>
      <c r="O1165" s="153"/>
      <c r="P1165" s="178"/>
      <c r="Q1165" s="157"/>
      <c r="R1165" s="298"/>
      <c r="S1165" s="529"/>
    </row>
    <row r="1166" spans="1:20" ht="45.75" customHeight="1" x14ac:dyDescent="0.35">
      <c r="A1166" s="515"/>
      <c r="B1166" s="520"/>
      <c r="C1166" s="152" t="s">
        <v>43</v>
      </c>
      <c r="D1166" s="148" t="s">
        <v>140</v>
      </c>
      <c r="E1166" s="155" t="s">
        <v>25</v>
      </c>
      <c r="F1166" s="155">
        <v>100</v>
      </c>
      <c r="G1166" s="155">
        <v>100</v>
      </c>
      <c r="H1166" s="158">
        <f t="shared" si="42"/>
        <v>100</v>
      </c>
      <c r="I1166" s="155"/>
      <c r="J1166" s="162" t="s">
        <v>43</v>
      </c>
      <c r="K1166" s="159" t="s">
        <v>90</v>
      </c>
      <c r="L1166" s="155" t="s">
        <v>38</v>
      </c>
      <c r="M1166" s="155">
        <v>147</v>
      </c>
      <c r="N1166" s="155">
        <v>151</v>
      </c>
      <c r="O1166" s="158">
        <f>IF(N1166/M1166*100&gt;110,110,N1166/M1166*100)</f>
        <v>102.72108843537416</v>
      </c>
      <c r="P1166" s="178"/>
      <c r="Q1166" s="157"/>
      <c r="R1166" s="297"/>
      <c r="S1166" s="529"/>
    </row>
    <row r="1167" spans="1:20" ht="84" customHeight="1" x14ac:dyDescent="0.35">
      <c r="A1167" s="515"/>
      <c r="B1167" s="520"/>
      <c r="C1167" s="152" t="s">
        <v>141</v>
      </c>
      <c r="D1167" s="148" t="s">
        <v>142</v>
      </c>
      <c r="E1167" s="155" t="s">
        <v>25</v>
      </c>
      <c r="F1167" s="155">
        <v>90</v>
      </c>
      <c r="G1167" s="155">
        <v>90</v>
      </c>
      <c r="H1167" s="158">
        <f t="shared" si="42"/>
        <v>100</v>
      </c>
      <c r="I1167" s="155"/>
      <c r="J1167" s="162"/>
      <c r="K1167" s="159"/>
      <c r="L1167" s="155"/>
      <c r="M1167" s="163"/>
      <c r="N1167" s="163"/>
      <c r="O1167" s="158"/>
      <c r="P1167" s="178"/>
      <c r="Q1167" s="157"/>
      <c r="R1167" s="297"/>
      <c r="S1167" s="529"/>
    </row>
    <row r="1168" spans="1:20" s="174" customFormat="1" ht="40.5" customHeight="1" x14ac:dyDescent="0.35">
      <c r="A1168" s="515"/>
      <c r="B1168" s="520"/>
      <c r="C1168" s="167"/>
      <c r="D1168" s="168" t="s">
        <v>6</v>
      </c>
      <c r="E1168" s="167"/>
      <c r="F1168" s="169"/>
      <c r="G1168" s="169"/>
      <c r="H1168" s="170"/>
      <c r="I1168" s="170">
        <f>(H1166+H1167)/2</f>
        <v>100</v>
      </c>
      <c r="J1168" s="171"/>
      <c r="K1168" s="168" t="s">
        <v>6</v>
      </c>
      <c r="L1168" s="169"/>
      <c r="M1168" s="172"/>
      <c r="N1168" s="172"/>
      <c r="O1168" s="170"/>
      <c r="P1168" s="170">
        <f>O1166</f>
        <v>102.72108843537416</v>
      </c>
      <c r="Q1168" s="170">
        <f>(I1168+P1168)/2</f>
        <v>101.36054421768708</v>
      </c>
      <c r="R1168" s="290" t="s">
        <v>31</v>
      </c>
      <c r="S1168" s="529"/>
      <c r="T1168" s="146"/>
    </row>
    <row r="1169" spans="1:20" ht="60" customHeight="1" x14ac:dyDescent="0.35">
      <c r="A1169" s="515"/>
      <c r="B1169" s="520"/>
      <c r="C1169" s="342" t="s">
        <v>168</v>
      </c>
      <c r="D1169" s="150" t="s">
        <v>217</v>
      </c>
      <c r="E1169" s="155"/>
      <c r="F1169" s="155"/>
      <c r="G1169" s="155"/>
      <c r="H1169" s="153"/>
      <c r="I1169" s="153"/>
      <c r="J1169" s="342" t="s">
        <v>168</v>
      </c>
      <c r="K1169" s="150" t="str">
        <f>D1169</f>
        <v>Реализация дополнительных общеразвивающих программ</v>
      </c>
      <c r="L1169" s="155"/>
      <c r="M1169" s="163"/>
      <c r="N1169" s="163"/>
      <c r="O1169" s="153"/>
      <c r="P1169" s="178"/>
      <c r="Q1169" s="157"/>
      <c r="R1169" s="296"/>
      <c r="S1169" s="529"/>
    </row>
    <row r="1170" spans="1:20" ht="81.75" customHeight="1" x14ac:dyDescent="0.35">
      <c r="A1170" s="515"/>
      <c r="B1170" s="520"/>
      <c r="C1170" s="152" t="s">
        <v>169</v>
      </c>
      <c r="D1170" s="148" t="s">
        <v>142</v>
      </c>
      <c r="E1170" s="155" t="s">
        <v>25</v>
      </c>
      <c r="F1170" s="155">
        <v>90</v>
      </c>
      <c r="G1170" s="155">
        <v>90</v>
      </c>
      <c r="H1170" s="158">
        <f>(G1170/F1170)*100</f>
        <v>100</v>
      </c>
      <c r="I1170" s="155"/>
      <c r="J1170" s="162" t="s">
        <v>169</v>
      </c>
      <c r="K1170" s="159" t="s">
        <v>567</v>
      </c>
      <c r="L1170" s="155" t="s">
        <v>373</v>
      </c>
      <c r="M1170" s="155">
        <v>36720</v>
      </c>
      <c r="N1170" s="155">
        <v>36720</v>
      </c>
      <c r="O1170" s="158">
        <f>IF(N1170/M1170*100&gt;110,110,N1170/M1170*100)</f>
        <v>100</v>
      </c>
      <c r="P1170" s="178"/>
      <c r="Q1170" s="157"/>
      <c r="R1170" s="297"/>
      <c r="S1170" s="529"/>
    </row>
    <row r="1171" spans="1:20" s="174" customFormat="1" ht="52.5" customHeight="1" x14ac:dyDescent="0.35">
      <c r="A1171" s="517"/>
      <c r="B1171" s="521"/>
      <c r="C1171" s="167"/>
      <c r="D1171" s="168" t="s">
        <v>6</v>
      </c>
      <c r="E1171" s="167"/>
      <c r="F1171" s="169"/>
      <c r="G1171" s="169"/>
      <c r="H1171" s="170"/>
      <c r="I1171" s="170">
        <f>H1170</f>
        <v>100</v>
      </c>
      <c r="J1171" s="171"/>
      <c r="K1171" s="168" t="s">
        <v>6</v>
      </c>
      <c r="L1171" s="169"/>
      <c r="M1171" s="172"/>
      <c r="N1171" s="172"/>
      <c r="O1171" s="170"/>
      <c r="P1171" s="170">
        <f>O1170</f>
        <v>100</v>
      </c>
      <c r="Q1171" s="170">
        <f>(I1171+P1171)/2</f>
        <v>100</v>
      </c>
      <c r="R1171" s="290" t="s">
        <v>31</v>
      </c>
      <c r="S1171" s="529"/>
      <c r="T1171" s="146"/>
    </row>
    <row r="1172" spans="1:20" ht="78.75" customHeight="1" x14ac:dyDescent="0.35">
      <c r="A1172" s="513">
        <v>65</v>
      </c>
      <c r="B1172" s="519" t="s">
        <v>181</v>
      </c>
      <c r="C1172" s="342" t="s">
        <v>12</v>
      </c>
      <c r="D1172" s="150" t="s">
        <v>129</v>
      </c>
      <c r="E1172" s="154"/>
      <c r="F1172" s="154"/>
      <c r="G1172" s="154"/>
      <c r="H1172" s="153"/>
      <c r="I1172" s="153"/>
      <c r="J1172" s="154" t="s">
        <v>12</v>
      </c>
      <c r="K1172" s="150" t="s">
        <v>129</v>
      </c>
      <c r="L1172" s="155"/>
      <c r="M1172" s="155"/>
      <c r="N1172" s="155"/>
      <c r="O1172" s="153"/>
      <c r="P1172" s="178"/>
      <c r="Q1172" s="157"/>
      <c r="R1172" s="298"/>
      <c r="S1172" s="529" t="s">
        <v>424</v>
      </c>
    </row>
    <row r="1173" spans="1:20" ht="78" customHeight="1" x14ac:dyDescent="0.35">
      <c r="A1173" s="515"/>
      <c r="B1173" s="520"/>
      <c r="C1173" s="152" t="s">
        <v>7</v>
      </c>
      <c r="D1173" s="148" t="s">
        <v>130</v>
      </c>
      <c r="E1173" s="155" t="s">
        <v>25</v>
      </c>
      <c r="F1173" s="155">
        <v>100</v>
      </c>
      <c r="G1173" s="155">
        <v>100</v>
      </c>
      <c r="H1173" s="158">
        <f>G1173/F1173*100</f>
        <v>100</v>
      </c>
      <c r="I1173" s="155"/>
      <c r="J1173" s="155" t="s">
        <v>7</v>
      </c>
      <c r="K1173" s="159" t="s">
        <v>90</v>
      </c>
      <c r="L1173" s="155" t="s">
        <v>38</v>
      </c>
      <c r="M1173" s="155">
        <v>327</v>
      </c>
      <c r="N1173" s="155">
        <v>327</v>
      </c>
      <c r="O1173" s="158">
        <f>IF(N1173/M1173*100&gt;110,110,N1173/M1173*100)</f>
        <v>100</v>
      </c>
      <c r="P1173" s="178"/>
      <c r="Q1173" s="157"/>
      <c r="R1173" s="297"/>
      <c r="S1173" s="529"/>
    </row>
    <row r="1174" spans="1:20" x14ac:dyDescent="0.35">
      <c r="A1174" s="515"/>
      <c r="B1174" s="520"/>
      <c r="C1174" s="152" t="s">
        <v>8</v>
      </c>
      <c r="D1174" s="148" t="s">
        <v>131</v>
      </c>
      <c r="E1174" s="155" t="s">
        <v>25</v>
      </c>
      <c r="F1174" s="155">
        <v>100</v>
      </c>
      <c r="G1174" s="155">
        <v>100</v>
      </c>
      <c r="H1174" s="158">
        <f>G1174/F1174*100</f>
        <v>100</v>
      </c>
      <c r="I1174" s="155"/>
      <c r="J1174" s="155"/>
      <c r="K1174" s="179"/>
      <c r="L1174" s="155"/>
      <c r="M1174" s="161"/>
      <c r="N1174" s="161"/>
      <c r="O1174" s="158"/>
      <c r="P1174" s="178"/>
      <c r="Q1174" s="157"/>
      <c r="R1174" s="297"/>
      <c r="S1174" s="529"/>
    </row>
    <row r="1175" spans="1:20" ht="60.75" customHeight="1" x14ac:dyDescent="0.35">
      <c r="A1175" s="515"/>
      <c r="B1175" s="520"/>
      <c r="C1175" s="152" t="s">
        <v>9</v>
      </c>
      <c r="D1175" s="148" t="s">
        <v>566</v>
      </c>
      <c r="E1175" s="155" t="s">
        <v>25</v>
      </c>
      <c r="F1175" s="155">
        <v>100</v>
      </c>
      <c r="G1175" s="155">
        <v>100</v>
      </c>
      <c r="H1175" s="158">
        <f>G1175/F1175*100</f>
        <v>100</v>
      </c>
      <c r="I1175" s="155"/>
      <c r="J1175" s="162"/>
      <c r="K1175" s="159"/>
      <c r="L1175" s="155"/>
      <c r="M1175" s="163"/>
      <c r="N1175" s="163"/>
      <c r="O1175" s="158"/>
      <c r="P1175" s="178"/>
      <c r="Q1175" s="157"/>
      <c r="R1175" s="297"/>
      <c r="S1175" s="529"/>
    </row>
    <row r="1176" spans="1:20" ht="76.5" customHeight="1" x14ac:dyDescent="0.35">
      <c r="A1176" s="515"/>
      <c r="B1176" s="520"/>
      <c r="C1176" s="152" t="s">
        <v>10</v>
      </c>
      <c r="D1176" s="148" t="s">
        <v>89</v>
      </c>
      <c r="E1176" s="155" t="s">
        <v>25</v>
      </c>
      <c r="F1176" s="155">
        <v>90</v>
      </c>
      <c r="G1176" s="155">
        <v>100</v>
      </c>
      <c r="H1176" s="158">
        <v>100</v>
      </c>
      <c r="I1176" s="155"/>
      <c r="J1176" s="162"/>
      <c r="K1176" s="159"/>
      <c r="L1176" s="155"/>
      <c r="M1176" s="163"/>
      <c r="N1176" s="163"/>
      <c r="O1176" s="158"/>
      <c r="P1176" s="178"/>
      <c r="Q1176" s="157"/>
      <c r="R1176" s="297"/>
      <c r="S1176" s="529"/>
    </row>
    <row r="1177" spans="1:20" ht="114.75" customHeight="1" x14ac:dyDescent="0.35">
      <c r="A1177" s="515"/>
      <c r="B1177" s="520"/>
      <c r="C1177" s="152" t="s">
        <v>35</v>
      </c>
      <c r="D1177" s="148" t="s">
        <v>132</v>
      </c>
      <c r="E1177" s="155" t="s">
        <v>25</v>
      </c>
      <c r="F1177" s="155">
        <v>100</v>
      </c>
      <c r="G1177" s="155">
        <v>100</v>
      </c>
      <c r="H1177" s="158">
        <f>G1177/F1177*100</f>
        <v>100</v>
      </c>
      <c r="I1177" s="155"/>
      <c r="J1177" s="162"/>
      <c r="K1177" s="159"/>
      <c r="L1177" s="155"/>
      <c r="M1177" s="163"/>
      <c r="N1177" s="163"/>
      <c r="O1177" s="158"/>
      <c r="P1177" s="178"/>
      <c r="Q1177" s="157"/>
      <c r="R1177" s="297"/>
      <c r="S1177" s="529"/>
    </row>
    <row r="1178" spans="1:20" s="174" customFormat="1" ht="40.5" customHeight="1" x14ac:dyDescent="0.35">
      <c r="A1178" s="515"/>
      <c r="B1178" s="520"/>
      <c r="C1178" s="167"/>
      <c r="D1178" s="168" t="s">
        <v>6</v>
      </c>
      <c r="E1178" s="167"/>
      <c r="F1178" s="169"/>
      <c r="G1178" s="169"/>
      <c r="H1178" s="170"/>
      <c r="I1178" s="170">
        <f>(H1173+H1174+H1175+H1176+H1177)/5</f>
        <v>100</v>
      </c>
      <c r="J1178" s="171"/>
      <c r="K1178" s="168" t="s">
        <v>6</v>
      </c>
      <c r="L1178" s="169"/>
      <c r="M1178" s="172"/>
      <c r="N1178" s="172"/>
      <c r="O1178" s="170"/>
      <c r="P1178" s="170">
        <f>O1173</f>
        <v>100</v>
      </c>
      <c r="Q1178" s="170">
        <f>(I1178+P1178)/2</f>
        <v>100</v>
      </c>
      <c r="R1178" s="290" t="s">
        <v>31</v>
      </c>
      <c r="S1178" s="529"/>
      <c r="T1178" s="146"/>
    </row>
    <row r="1179" spans="1:20" ht="72.75" customHeight="1" x14ac:dyDescent="0.35">
      <c r="A1179" s="515"/>
      <c r="B1179" s="520"/>
      <c r="C1179" s="342" t="s">
        <v>13</v>
      </c>
      <c r="D1179" s="150" t="s">
        <v>133</v>
      </c>
      <c r="E1179" s="155"/>
      <c r="F1179" s="155"/>
      <c r="G1179" s="155"/>
      <c r="H1179" s="153"/>
      <c r="I1179" s="153"/>
      <c r="J1179" s="342" t="s">
        <v>13</v>
      </c>
      <c r="K1179" s="150" t="s">
        <v>133</v>
      </c>
      <c r="L1179" s="155"/>
      <c r="M1179" s="163"/>
      <c r="N1179" s="163"/>
      <c r="O1179" s="153"/>
      <c r="P1179" s="178"/>
      <c r="Q1179" s="157"/>
      <c r="R1179" s="296"/>
      <c r="S1179" s="529"/>
    </row>
    <row r="1180" spans="1:20" ht="71.25" customHeight="1" x14ac:dyDescent="0.35">
      <c r="A1180" s="515"/>
      <c r="B1180" s="520"/>
      <c r="C1180" s="152" t="s">
        <v>14</v>
      </c>
      <c r="D1180" s="148" t="s">
        <v>134</v>
      </c>
      <c r="E1180" s="155" t="s">
        <v>25</v>
      </c>
      <c r="F1180" s="155">
        <v>100</v>
      </c>
      <c r="G1180" s="155">
        <v>100</v>
      </c>
      <c r="H1180" s="158">
        <f>G1180/F1180*100</f>
        <v>100</v>
      </c>
      <c r="I1180" s="155"/>
      <c r="J1180" s="162" t="s">
        <v>14</v>
      </c>
      <c r="K1180" s="159" t="s">
        <v>90</v>
      </c>
      <c r="L1180" s="155" t="s">
        <v>38</v>
      </c>
      <c r="M1180" s="155">
        <v>319</v>
      </c>
      <c r="N1180" s="155">
        <v>315</v>
      </c>
      <c r="O1180" s="158">
        <f>IF(N1180/M1180*100&gt;110,110,N1180/M1180*100)</f>
        <v>98.746081504702204</v>
      </c>
      <c r="P1180" s="152"/>
      <c r="Q1180" s="157"/>
      <c r="R1180" s="297"/>
      <c r="S1180" s="529"/>
    </row>
    <row r="1181" spans="1:20" ht="33.75" customHeight="1" x14ac:dyDescent="0.35">
      <c r="A1181" s="515"/>
      <c r="B1181" s="520"/>
      <c r="C1181" s="152" t="s">
        <v>15</v>
      </c>
      <c r="D1181" s="148" t="s">
        <v>135</v>
      </c>
      <c r="E1181" s="155" t="s">
        <v>25</v>
      </c>
      <c r="F1181" s="155">
        <v>100</v>
      </c>
      <c r="G1181" s="155">
        <v>100</v>
      </c>
      <c r="H1181" s="158">
        <f>G1181/F1181*100</f>
        <v>100</v>
      </c>
      <c r="I1181" s="155"/>
      <c r="J1181" s="162"/>
      <c r="K1181" s="159"/>
      <c r="L1181" s="155"/>
      <c r="M1181" s="163"/>
      <c r="N1181" s="163"/>
      <c r="O1181" s="158"/>
      <c r="P1181" s="178"/>
      <c r="Q1181" s="157"/>
      <c r="R1181" s="297"/>
      <c r="S1181" s="529"/>
    </row>
    <row r="1182" spans="1:20" ht="52.5" customHeight="1" x14ac:dyDescent="0.35">
      <c r="A1182" s="515"/>
      <c r="B1182" s="520"/>
      <c r="C1182" s="152" t="s">
        <v>39</v>
      </c>
      <c r="D1182" s="148" t="s">
        <v>566</v>
      </c>
      <c r="E1182" s="155" t="s">
        <v>25</v>
      </c>
      <c r="F1182" s="155">
        <v>100</v>
      </c>
      <c r="G1182" s="155">
        <v>100</v>
      </c>
      <c r="H1182" s="158">
        <f>G1182/F1182*100</f>
        <v>100</v>
      </c>
      <c r="I1182" s="155"/>
      <c r="J1182" s="162"/>
      <c r="K1182" s="159"/>
      <c r="L1182" s="155"/>
      <c r="M1182" s="163"/>
      <c r="N1182" s="163"/>
      <c r="O1182" s="158"/>
      <c r="P1182" s="178"/>
      <c r="Q1182" s="157"/>
      <c r="R1182" s="297"/>
      <c r="S1182" s="529"/>
    </row>
    <row r="1183" spans="1:20" ht="78" customHeight="1" x14ac:dyDescent="0.35">
      <c r="A1183" s="515"/>
      <c r="B1183" s="520"/>
      <c r="C1183" s="152" t="s">
        <v>45</v>
      </c>
      <c r="D1183" s="148" t="s">
        <v>89</v>
      </c>
      <c r="E1183" s="155" t="s">
        <v>25</v>
      </c>
      <c r="F1183" s="155">
        <v>90</v>
      </c>
      <c r="G1183" s="155">
        <v>100</v>
      </c>
      <c r="H1183" s="158">
        <v>100</v>
      </c>
      <c r="I1183" s="155"/>
      <c r="J1183" s="162"/>
      <c r="K1183" s="159"/>
      <c r="L1183" s="155"/>
      <c r="M1183" s="163"/>
      <c r="N1183" s="163"/>
      <c r="O1183" s="158"/>
      <c r="P1183" s="178"/>
      <c r="Q1183" s="157"/>
      <c r="R1183" s="297"/>
      <c r="S1183" s="529"/>
    </row>
    <row r="1184" spans="1:20" ht="123.75" customHeight="1" x14ac:dyDescent="0.35">
      <c r="A1184" s="515"/>
      <c r="B1184" s="520"/>
      <c r="C1184" s="152" t="s">
        <v>66</v>
      </c>
      <c r="D1184" s="148" t="s">
        <v>132</v>
      </c>
      <c r="E1184" s="155" t="s">
        <v>25</v>
      </c>
      <c r="F1184" s="155">
        <v>100</v>
      </c>
      <c r="G1184" s="155">
        <v>100</v>
      </c>
      <c r="H1184" s="158">
        <f>G1184/F1184*100</f>
        <v>100</v>
      </c>
      <c r="I1184" s="155"/>
      <c r="J1184" s="162"/>
      <c r="K1184" s="159"/>
      <c r="L1184" s="155"/>
      <c r="M1184" s="163"/>
      <c r="N1184" s="163"/>
      <c r="O1184" s="158"/>
      <c r="P1184" s="178"/>
      <c r="Q1184" s="157"/>
      <c r="R1184" s="297"/>
      <c r="S1184" s="529"/>
    </row>
    <row r="1185" spans="1:20" s="174" customFormat="1" ht="40.5" customHeight="1" x14ac:dyDescent="0.35">
      <c r="A1185" s="515"/>
      <c r="B1185" s="520"/>
      <c r="C1185" s="167"/>
      <c r="D1185" s="168" t="s">
        <v>6</v>
      </c>
      <c r="E1185" s="167"/>
      <c r="F1185" s="169"/>
      <c r="G1185" s="169"/>
      <c r="H1185" s="170"/>
      <c r="I1185" s="170">
        <f>(H1180+H1181+H1182+H1183+H1184)/5</f>
        <v>100</v>
      </c>
      <c r="J1185" s="171"/>
      <c r="K1185" s="168" t="s">
        <v>6</v>
      </c>
      <c r="L1185" s="169"/>
      <c r="M1185" s="172"/>
      <c r="N1185" s="172"/>
      <c r="O1185" s="170"/>
      <c r="P1185" s="170">
        <f>O1180</f>
        <v>98.746081504702204</v>
      </c>
      <c r="Q1185" s="170">
        <f>(I1185+P1185)/2</f>
        <v>99.373040752351102</v>
      </c>
      <c r="R1185" s="290" t="s">
        <v>424</v>
      </c>
      <c r="S1185" s="529"/>
      <c r="T1185" s="146"/>
    </row>
    <row r="1186" spans="1:20" ht="77.25" customHeight="1" x14ac:dyDescent="0.35">
      <c r="A1186" s="515"/>
      <c r="B1186" s="520"/>
      <c r="C1186" s="342" t="s">
        <v>28</v>
      </c>
      <c r="D1186" s="150" t="s">
        <v>136</v>
      </c>
      <c r="E1186" s="155"/>
      <c r="F1186" s="155"/>
      <c r="G1186" s="155"/>
      <c r="H1186" s="153"/>
      <c r="I1186" s="153"/>
      <c r="J1186" s="342" t="s">
        <v>28</v>
      </c>
      <c r="K1186" s="150" t="str">
        <f>D1186</f>
        <v>Реализация основных общеобразовательных программ среднего общего образования</v>
      </c>
      <c r="L1186" s="155"/>
      <c r="M1186" s="163"/>
      <c r="N1186" s="163"/>
      <c r="O1186" s="153"/>
      <c r="P1186" s="178"/>
      <c r="Q1186" s="157"/>
      <c r="R1186" s="298"/>
      <c r="S1186" s="529"/>
    </row>
    <row r="1187" spans="1:20" ht="71.25" customHeight="1" x14ac:dyDescent="0.35">
      <c r="A1187" s="515"/>
      <c r="B1187" s="520"/>
      <c r="C1187" s="152" t="s">
        <v>29</v>
      </c>
      <c r="D1187" s="148" t="s">
        <v>137</v>
      </c>
      <c r="E1187" s="155" t="s">
        <v>25</v>
      </c>
      <c r="F1187" s="155">
        <v>100</v>
      </c>
      <c r="G1187" s="155">
        <v>100</v>
      </c>
      <c r="H1187" s="158">
        <f>G1187/F1187*100</f>
        <v>100</v>
      </c>
      <c r="I1187" s="155"/>
      <c r="J1187" s="162" t="s">
        <v>29</v>
      </c>
      <c r="K1187" s="159" t="s">
        <v>90</v>
      </c>
      <c r="L1187" s="155" t="s">
        <v>38</v>
      </c>
      <c r="M1187" s="155">
        <v>54</v>
      </c>
      <c r="N1187" s="155">
        <v>55</v>
      </c>
      <c r="O1187" s="158">
        <f>IF(N1187/M1187*100&gt;110,110,N1187/M1187*100)</f>
        <v>101.85185185185186</v>
      </c>
      <c r="P1187" s="152"/>
      <c r="Q1187" s="157"/>
      <c r="R1187" s="297"/>
      <c r="S1187" s="529"/>
    </row>
    <row r="1188" spans="1:20" x14ac:dyDescent="0.35">
      <c r="A1188" s="515"/>
      <c r="B1188" s="520"/>
      <c r="C1188" s="152" t="s">
        <v>30</v>
      </c>
      <c r="D1188" s="148" t="s">
        <v>138</v>
      </c>
      <c r="E1188" s="155" t="s">
        <v>25</v>
      </c>
      <c r="F1188" s="155">
        <v>100</v>
      </c>
      <c r="G1188" s="155">
        <v>100</v>
      </c>
      <c r="H1188" s="158">
        <f>G1188/F1188*100</f>
        <v>100</v>
      </c>
      <c r="I1188" s="155"/>
      <c r="J1188" s="162"/>
      <c r="K1188" s="159"/>
      <c r="L1188" s="155"/>
      <c r="M1188" s="163"/>
      <c r="N1188" s="163"/>
      <c r="O1188" s="158"/>
      <c r="P1188" s="178"/>
      <c r="Q1188" s="157"/>
      <c r="R1188" s="297"/>
      <c r="S1188" s="529"/>
    </row>
    <row r="1189" spans="1:20" ht="45" customHeight="1" x14ac:dyDescent="0.35">
      <c r="A1189" s="515"/>
      <c r="B1189" s="520"/>
      <c r="C1189" s="152" t="s">
        <v>52</v>
      </c>
      <c r="D1189" s="148" t="s">
        <v>566</v>
      </c>
      <c r="E1189" s="155" t="s">
        <v>25</v>
      </c>
      <c r="F1189" s="155">
        <v>100</v>
      </c>
      <c r="G1189" s="155">
        <v>100</v>
      </c>
      <c r="H1189" s="158">
        <f>G1189/F1189*100</f>
        <v>100</v>
      </c>
      <c r="I1189" s="155"/>
      <c r="J1189" s="162"/>
      <c r="K1189" s="159"/>
      <c r="L1189" s="155"/>
      <c r="M1189" s="163"/>
      <c r="N1189" s="163"/>
      <c r="O1189" s="158"/>
      <c r="P1189" s="178"/>
      <c r="Q1189" s="157"/>
      <c r="R1189" s="297"/>
      <c r="S1189" s="529"/>
    </row>
    <row r="1190" spans="1:20" ht="57" customHeight="1" x14ac:dyDescent="0.35">
      <c r="A1190" s="515"/>
      <c r="B1190" s="520"/>
      <c r="C1190" s="152" t="s">
        <v>53</v>
      </c>
      <c r="D1190" s="148" t="s">
        <v>89</v>
      </c>
      <c r="E1190" s="155" t="s">
        <v>25</v>
      </c>
      <c r="F1190" s="155">
        <v>90</v>
      </c>
      <c r="G1190" s="155">
        <v>100</v>
      </c>
      <c r="H1190" s="158">
        <v>100</v>
      </c>
      <c r="I1190" s="155"/>
      <c r="J1190" s="162"/>
      <c r="K1190" s="159"/>
      <c r="L1190" s="155"/>
      <c r="M1190" s="163"/>
      <c r="N1190" s="163"/>
      <c r="O1190" s="158"/>
      <c r="P1190" s="178"/>
      <c r="Q1190" s="157"/>
      <c r="R1190" s="297"/>
      <c r="S1190" s="529"/>
    </row>
    <row r="1191" spans="1:20" ht="129" customHeight="1" x14ac:dyDescent="0.35">
      <c r="A1191" s="515"/>
      <c r="B1191" s="520"/>
      <c r="C1191" s="152" t="s">
        <v>139</v>
      </c>
      <c r="D1191" s="148" t="s">
        <v>132</v>
      </c>
      <c r="E1191" s="155" t="s">
        <v>25</v>
      </c>
      <c r="F1191" s="155">
        <v>100</v>
      </c>
      <c r="G1191" s="155">
        <v>100</v>
      </c>
      <c r="H1191" s="158">
        <f>G1191/F1191*100</f>
        <v>100</v>
      </c>
      <c r="I1191" s="155"/>
      <c r="J1191" s="162"/>
      <c r="K1191" s="159"/>
      <c r="L1191" s="155"/>
      <c r="M1191" s="163"/>
      <c r="N1191" s="163"/>
      <c r="O1191" s="158"/>
      <c r="P1191" s="178"/>
      <c r="Q1191" s="157"/>
      <c r="R1191" s="297"/>
      <c r="S1191" s="529"/>
    </row>
    <row r="1192" spans="1:20" s="174" customFormat="1" ht="40.5" customHeight="1" x14ac:dyDescent="0.35">
      <c r="A1192" s="515"/>
      <c r="B1192" s="520"/>
      <c r="C1192" s="167"/>
      <c r="D1192" s="168" t="s">
        <v>6</v>
      </c>
      <c r="E1192" s="167"/>
      <c r="F1192" s="169"/>
      <c r="G1192" s="169"/>
      <c r="H1192" s="170"/>
      <c r="I1192" s="170">
        <f>(H1187+H1188+H1189+H1190+H1191)/5</f>
        <v>100</v>
      </c>
      <c r="J1192" s="171"/>
      <c r="K1192" s="168" t="s">
        <v>6</v>
      </c>
      <c r="L1192" s="169"/>
      <c r="M1192" s="172"/>
      <c r="N1192" s="172"/>
      <c r="O1192" s="170"/>
      <c r="P1192" s="170">
        <f>O1187</f>
        <v>101.85185185185186</v>
      </c>
      <c r="Q1192" s="170">
        <f>(I1192+P1192)/2</f>
        <v>100.92592592592592</v>
      </c>
      <c r="R1192" s="290" t="s">
        <v>31</v>
      </c>
      <c r="S1192" s="529"/>
      <c r="T1192" s="146"/>
    </row>
    <row r="1193" spans="1:20" x14ac:dyDescent="0.35">
      <c r="A1193" s="515"/>
      <c r="B1193" s="520"/>
      <c r="C1193" s="342" t="s">
        <v>42</v>
      </c>
      <c r="D1193" s="150" t="s">
        <v>91</v>
      </c>
      <c r="E1193" s="155"/>
      <c r="F1193" s="155"/>
      <c r="G1193" s="155"/>
      <c r="H1193" s="153"/>
      <c r="I1193" s="153"/>
      <c r="J1193" s="342" t="s">
        <v>42</v>
      </c>
      <c r="K1193" s="150" t="s">
        <v>91</v>
      </c>
      <c r="L1193" s="155"/>
      <c r="M1193" s="163"/>
      <c r="N1193" s="163"/>
      <c r="O1193" s="153"/>
      <c r="P1193" s="178"/>
      <c r="Q1193" s="157"/>
      <c r="R1193" s="298"/>
      <c r="S1193" s="529"/>
    </row>
    <row r="1194" spans="1:20" ht="48.75" customHeight="1" x14ac:dyDescent="0.35">
      <c r="A1194" s="515"/>
      <c r="B1194" s="520"/>
      <c r="C1194" s="152" t="s">
        <v>43</v>
      </c>
      <c r="D1194" s="148" t="s">
        <v>140</v>
      </c>
      <c r="E1194" s="155" t="s">
        <v>25</v>
      </c>
      <c r="F1194" s="155">
        <v>100</v>
      </c>
      <c r="G1194" s="155">
        <v>100</v>
      </c>
      <c r="H1194" s="158">
        <f>G1194/F1194*100</f>
        <v>100</v>
      </c>
      <c r="I1194" s="155"/>
      <c r="J1194" s="162" t="s">
        <v>43</v>
      </c>
      <c r="K1194" s="159" t="s">
        <v>90</v>
      </c>
      <c r="L1194" s="155" t="s">
        <v>38</v>
      </c>
      <c r="M1194" s="155">
        <v>72</v>
      </c>
      <c r="N1194" s="155">
        <v>72</v>
      </c>
      <c r="O1194" s="158">
        <f>IF(N1194/M1194*100&gt;110,110,N1194/M1194*100)</f>
        <v>100</v>
      </c>
      <c r="P1194" s="178"/>
      <c r="Q1194" s="157"/>
      <c r="R1194" s="297"/>
      <c r="S1194" s="529"/>
    </row>
    <row r="1195" spans="1:20" ht="84" customHeight="1" x14ac:dyDescent="0.35">
      <c r="A1195" s="515"/>
      <c r="B1195" s="520"/>
      <c r="C1195" s="152" t="s">
        <v>141</v>
      </c>
      <c r="D1195" s="148" t="s">
        <v>142</v>
      </c>
      <c r="E1195" s="155" t="s">
        <v>25</v>
      </c>
      <c r="F1195" s="155">
        <v>90</v>
      </c>
      <c r="G1195" s="155">
        <v>90</v>
      </c>
      <c r="H1195" s="158">
        <f>G1195/F1195*100</f>
        <v>100</v>
      </c>
      <c r="I1195" s="155"/>
      <c r="J1195" s="162"/>
      <c r="K1195" s="159"/>
      <c r="L1195" s="155"/>
      <c r="M1195" s="163"/>
      <c r="N1195" s="163"/>
      <c r="O1195" s="158"/>
      <c r="P1195" s="178"/>
      <c r="Q1195" s="157"/>
      <c r="R1195" s="297"/>
      <c r="S1195" s="529"/>
    </row>
    <row r="1196" spans="1:20" s="174" customFormat="1" ht="40.5" customHeight="1" x14ac:dyDescent="0.35">
      <c r="A1196" s="515"/>
      <c r="B1196" s="520"/>
      <c r="C1196" s="167"/>
      <c r="D1196" s="168" t="s">
        <v>6</v>
      </c>
      <c r="E1196" s="167"/>
      <c r="F1196" s="169"/>
      <c r="G1196" s="169"/>
      <c r="H1196" s="170"/>
      <c r="I1196" s="170">
        <f>(H1194+H1195)/2</f>
        <v>100</v>
      </c>
      <c r="J1196" s="171"/>
      <c r="K1196" s="168" t="s">
        <v>6</v>
      </c>
      <c r="L1196" s="169"/>
      <c r="M1196" s="172"/>
      <c r="N1196" s="172"/>
      <c r="O1196" s="170"/>
      <c r="P1196" s="170">
        <f>O1194</f>
        <v>100</v>
      </c>
      <c r="Q1196" s="170">
        <f>(I1196+P1196)/2</f>
        <v>100</v>
      </c>
      <c r="R1196" s="290" t="s">
        <v>31</v>
      </c>
      <c r="S1196" s="529"/>
      <c r="T1196" s="146"/>
    </row>
    <row r="1197" spans="1:20" ht="63.75" customHeight="1" x14ac:dyDescent="0.35">
      <c r="A1197" s="515"/>
      <c r="B1197" s="520"/>
      <c r="C1197" s="342" t="s">
        <v>168</v>
      </c>
      <c r="D1197" s="150" t="s">
        <v>217</v>
      </c>
      <c r="E1197" s="155"/>
      <c r="F1197" s="155"/>
      <c r="G1197" s="155"/>
      <c r="H1197" s="153"/>
      <c r="I1197" s="153"/>
      <c r="J1197" s="342" t="s">
        <v>168</v>
      </c>
      <c r="K1197" s="150" t="str">
        <f>D1197</f>
        <v>Реализация дополнительных общеразвивающих программ</v>
      </c>
      <c r="L1197" s="155"/>
      <c r="M1197" s="163"/>
      <c r="N1197" s="163"/>
      <c r="O1197" s="153"/>
      <c r="P1197" s="178"/>
      <c r="Q1197" s="157"/>
      <c r="R1197" s="298"/>
      <c r="S1197" s="529"/>
    </row>
    <row r="1198" spans="1:20" ht="86.25" customHeight="1" x14ac:dyDescent="0.35">
      <c r="A1198" s="515"/>
      <c r="B1198" s="520"/>
      <c r="C1198" s="152" t="s">
        <v>169</v>
      </c>
      <c r="D1198" s="148" t="s">
        <v>142</v>
      </c>
      <c r="E1198" s="155" t="s">
        <v>25</v>
      </c>
      <c r="F1198" s="155">
        <v>90</v>
      </c>
      <c r="G1198" s="155">
        <v>90</v>
      </c>
      <c r="H1198" s="158">
        <f>G1198/F1198*100</f>
        <v>100</v>
      </c>
      <c r="I1198" s="155"/>
      <c r="J1198" s="162" t="str">
        <f>C1198</f>
        <v>5.1.</v>
      </c>
      <c r="K1198" s="159" t="s">
        <v>567</v>
      </c>
      <c r="L1198" s="155" t="s">
        <v>373</v>
      </c>
      <c r="M1198" s="155">
        <v>47328</v>
      </c>
      <c r="N1198" s="155">
        <v>47328</v>
      </c>
      <c r="O1198" s="158">
        <f>IF(N1198/M1198*100&gt;110,110,N1198/M1198*100)</f>
        <v>100</v>
      </c>
      <c r="P1198" s="178"/>
      <c r="Q1198" s="157"/>
      <c r="R1198" s="297"/>
      <c r="S1198" s="529"/>
    </row>
    <row r="1199" spans="1:20" s="174" customFormat="1" ht="39" customHeight="1" x14ac:dyDescent="0.35">
      <c r="A1199" s="515"/>
      <c r="B1199" s="520"/>
      <c r="C1199" s="167"/>
      <c r="D1199" s="168" t="s">
        <v>6</v>
      </c>
      <c r="E1199" s="167"/>
      <c r="F1199" s="169"/>
      <c r="G1199" s="169"/>
      <c r="H1199" s="170"/>
      <c r="I1199" s="170">
        <f>H1198</f>
        <v>100</v>
      </c>
      <c r="J1199" s="171"/>
      <c r="K1199" s="168" t="s">
        <v>6</v>
      </c>
      <c r="L1199" s="169"/>
      <c r="M1199" s="172"/>
      <c r="N1199" s="172"/>
      <c r="O1199" s="170"/>
      <c r="P1199" s="170">
        <f>O1198</f>
        <v>100</v>
      </c>
      <c r="Q1199" s="170">
        <f>(I1199+P1199)/2</f>
        <v>100</v>
      </c>
      <c r="R1199" s="310" t="s">
        <v>31</v>
      </c>
      <c r="S1199" s="529"/>
      <c r="T1199" s="146"/>
    </row>
    <row r="1200" spans="1:20" s="176" customFormat="1" ht="76.5" customHeight="1" x14ac:dyDescent="0.35">
      <c r="A1200" s="513">
        <v>66</v>
      </c>
      <c r="B1200" s="519" t="s">
        <v>182</v>
      </c>
      <c r="C1200" s="342" t="s">
        <v>12</v>
      </c>
      <c r="D1200" s="150" t="s">
        <v>129</v>
      </c>
      <c r="E1200" s="154"/>
      <c r="F1200" s="154"/>
      <c r="G1200" s="154"/>
      <c r="H1200" s="153"/>
      <c r="I1200" s="153"/>
      <c r="J1200" s="154" t="s">
        <v>12</v>
      </c>
      <c r="K1200" s="150" t="s">
        <v>129</v>
      </c>
      <c r="L1200" s="155"/>
      <c r="M1200" s="155"/>
      <c r="N1200" s="155"/>
      <c r="O1200" s="153"/>
      <c r="P1200" s="178"/>
      <c r="Q1200" s="157"/>
      <c r="R1200" s="152"/>
      <c r="S1200" s="529" t="s">
        <v>424</v>
      </c>
      <c r="T1200" s="146"/>
    </row>
    <row r="1201" spans="1:20" s="176" customFormat="1" ht="76.5" customHeight="1" x14ac:dyDescent="0.35">
      <c r="A1201" s="515"/>
      <c r="B1201" s="520"/>
      <c r="C1201" s="152" t="s">
        <v>7</v>
      </c>
      <c r="D1201" s="148" t="s">
        <v>130</v>
      </c>
      <c r="E1201" s="155" t="s">
        <v>25</v>
      </c>
      <c r="F1201" s="155">
        <v>100</v>
      </c>
      <c r="G1201" s="155">
        <v>100</v>
      </c>
      <c r="H1201" s="158">
        <f>G1201/F1201*100</f>
        <v>100</v>
      </c>
      <c r="I1201" s="155"/>
      <c r="J1201" s="155" t="s">
        <v>7</v>
      </c>
      <c r="K1201" s="159" t="s">
        <v>90</v>
      </c>
      <c r="L1201" s="155" t="s">
        <v>38</v>
      </c>
      <c r="M1201" s="155">
        <v>248</v>
      </c>
      <c r="N1201" s="155">
        <v>250</v>
      </c>
      <c r="O1201" s="158">
        <f>IF(N1201/M1201*100&gt;110,110,N1201/M1201*100)</f>
        <v>100.80645161290323</v>
      </c>
      <c r="P1201" s="178"/>
      <c r="Q1201" s="157"/>
      <c r="R1201" s="160"/>
      <c r="S1201" s="529"/>
      <c r="T1201" s="146"/>
    </row>
    <row r="1202" spans="1:20" s="176" customFormat="1" ht="45" customHeight="1" x14ac:dyDescent="0.35">
      <c r="A1202" s="515"/>
      <c r="B1202" s="520"/>
      <c r="C1202" s="152" t="s">
        <v>8</v>
      </c>
      <c r="D1202" s="148" t="s">
        <v>131</v>
      </c>
      <c r="E1202" s="155" t="s">
        <v>25</v>
      </c>
      <c r="F1202" s="155">
        <v>100</v>
      </c>
      <c r="G1202" s="155">
        <v>100</v>
      </c>
      <c r="H1202" s="158">
        <f>G1202/F1202*100</f>
        <v>100</v>
      </c>
      <c r="I1202" s="155"/>
      <c r="J1202" s="155"/>
      <c r="K1202" s="179"/>
      <c r="L1202" s="155"/>
      <c r="M1202" s="161"/>
      <c r="N1202" s="161"/>
      <c r="O1202" s="158"/>
      <c r="P1202" s="178"/>
      <c r="Q1202" s="157"/>
      <c r="R1202" s="160"/>
      <c r="S1202" s="529"/>
      <c r="T1202" s="146"/>
    </row>
    <row r="1203" spans="1:20" ht="45" customHeight="1" x14ac:dyDescent="0.35">
      <c r="A1203" s="515"/>
      <c r="B1203" s="520"/>
      <c r="C1203" s="152" t="s">
        <v>9</v>
      </c>
      <c r="D1203" s="148" t="s">
        <v>566</v>
      </c>
      <c r="E1203" s="155" t="s">
        <v>25</v>
      </c>
      <c r="F1203" s="155">
        <v>100</v>
      </c>
      <c r="G1203" s="155">
        <v>100</v>
      </c>
      <c r="H1203" s="158">
        <f>G1203/F1203*100</f>
        <v>100</v>
      </c>
      <c r="I1203" s="155"/>
      <c r="J1203" s="162"/>
      <c r="K1203" s="159"/>
      <c r="L1203" s="155"/>
      <c r="M1203" s="163"/>
      <c r="N1203" s="163"/>
      <c r="O1203" s="158"/>
      <c r="P1203" s="178"/>
      <c r="Q1203" s="157"/>
      <c r="R1203" s="160"/>
      <c r="S1203" s="529"/>
    </row>
    <row r="1204" spans="1:20" ht="63.75" customHeight="1" x14ac:dyDescent="0.35">
      <c r="A1204" s="515"/>
      <c r="B1204" s="520"/>
      <c r="C1204" s="152" t="s">
        <v>10</v>
      </c>
      <c r="D1204" s="148" t="s">
        <v>456</v>
      </c>
      <c r="E1204" s="155" t="s">
        <v>25</v>
      </c>
      <c r="F1204" s="155">
        <v>90</v>
      </c>
      <c r="G1204" s="155">
        <v>100</v>
      </c>
      <c r="H1204" s="158">
        <v>100</v>
      </c>
      <c r="I1204" s="155"/>
      <c r="J1204" s="162"/>
      <c r="K1204" s="159"/>
      <c r="L1204" s="155"/>
      <c r="M1204" s="163"/>
      <c r="N1204" s="163"/>
      <c r="O1204" s="158"/>
      <c r="P1204" s="178"/>
      <c r="Q1204" s="157"/>
      <c r="R1204" s="160"/>
      <c r="S1204" s="529"/>
    </row>
    <row r="1205" spans="1:20" ht="124.5" customHeight="1" x14ac:dyDescent="0.35">
      <c r="A1205" s="515"/>
      <c r="B1205" s="520"/>
      <c r="C1205" s="152" t="s">
        <v>35</v>
      </c>
      <c r="D1205" s="148" t="s">
        <v>132</v>
      </c>
      <c r="E1205" s="155" t="s">
        <v>25</v>
      </c>
      <c r="F1205" s="155">
        <v>100</v>
      </c>
      <c r="G1205" s="155">
        <v>100</v>
      </c>
      <c r="H1205" s="158">
        <f>G1205/F1205*100</f>
        <v>100</v>
      </c>
      <c r="I1205" s="155"/>
      <c r="J1205" s="162"/>
      <c r="K1205" s="159"/>
      <c r="L1205" s="155"/>
      <c r="M1205" s="163"/>
      <c r="N1205" s="163"/>
      <c r="O1205" s="158"/>
      <c r="P1205" s="178"/>
      <c r="Q1205" s="157"/>
      <c r="R1205" s="160"/>
      <c r="S1205" s="529"/>
    </row>
    <row r="1206" spans="1:20" s="174" customFormat="1" ht="40.5" customHeight="1" x14ac:dyDescent="0.35">
      <c r="A1206" s="515"/>
      <c r="B1206" s="520"/>
      <c r="C1206" s="167"/>
      <c r="D1206" s="168" t="s">
        <v>6</v>
      </c>
      <c r="E1206" s="167"/>
      <c r="F1206" s="169"/>
      <c r="G1206" s="169"/>
      <c r="H1206" s="170"/>
      <c r="I1206" s="170">
        <f>(H1201+H1202+H1203+H1204+H1205)/5</f>
        <v>100</v>
      </c>
      <c r="J1206" s="171"/>
      <c r="K1206" s="168" t="s">
        <v>6</v>
      </c>
      <c r="L1206" s="169"/>
      <c r="M1206" s="172"/>
      <c r="N1206" s="172"/>
      <c r="O1206" s="170"/>
      <c r="P1206" s="170">
        <f>O1201</f>
        <v>100.80645161290323</v>
      </c>
      <c r="Q1206" s="170">
        <f>(I1206+P1206)/2</f>
        <v>100.40322580645162</v>
      </c>
      <c r="R1206" s="290" t="s">
        <v>31</v>
      </c>
      <c r="S1206" s="529"/>
      <c r="T1206" s="146"/>
    </row>
    <row r="1207" spans="1:20" ht="78.75" customHeight="1" x14ac:dyDescent="0.35">
      <c r="A1207" s="515"/>
      <c r="B1207" s="520"/>
      <c r="C1207" s="342" t="s">
        <v>13</v>
      </c>
      <c r="D1207" s="150" t="s">
        <v>133</v>
      </c>
      <c r="E1207" s="155"/>
      <c r="F1207" s="155"/>
      <c r="G1207" s="155"/>
      <c r="H1207" s="153"/>
      <c r="I1207" s="153"/>
      <c r="J1207" s="342" t="s">
        <v>13</v>
      </c>
      <c r="K1207" s="150" t="s">
        <v>133</v>
      </c>
      <c r="L1207" s="155"/>
      <c r="M1207" s="163"/>
      <c r="N1207" s="163"/>
      <c r="O1207" s="153"/>
      <c r="P1207" s="178"/>
      <c r="Q1207" s="157"/>
      <c r="R1207" s="152"/>
      <c r="S1207" s="529"/>
    </row>
    <row r="1208" spans="1:20" ht="65.25" customHeight="1" x14ac:dyDescent="0.35">
      <c r="A1208" s="515"/>
      <c r="B1208" s="520"/>
      <c r="C1208" s="152" t="s">
        <v>14</v>
      </c>
      <c r="D1208" s="148" t="s">
        <v>134</v>
      </c>
      <c r="E1208" s="155" t="s">
        <v>25</v>
      </c>
      <c r="F1208" s="155">
        <v>100</v>
      </c>
      <c r="G1208" s="155">
        <v>100</v>
      </c>
      <c r="H1208" s="158">
        <f>G1208/F1208*100</f>
        <v>100</v>
      </c>
      <c r="I1208" s="155"/>
      <c r="J1208" s="162" t="s">
        <v>14</v>
      </c>
      <c r="K1208" s="159" t="s">
        <v>90</v>
      </c>
      <c r="L1208" s="155" t="s">
        <v>38</v>
      </c>
      <c r="M1208" s="155">
        <v>311</v>
      </c>
      <c r="N1208" s="155">
        <v>313</v>
      </c>
      <c r="O1208" s="158">
        <f>IF(N1208/M1208*100&gt;110,110,N1208/M1208*100)</f>
        <v>100.64308681672026</v>
      </c>
      <c r="P1208" s="152"/>
      <c r="Q1208" s="157"/>
      <c r="R1208" s="160"/>
      <c r="S1208" s="529"/>
    </row>
    <row r="1209" spans="1:20" ht="45" customHeight="1" x14ac:dyDescent="0.35">
      <c r="A1209" s="515"/>
      <c r="B1209" s="520"/>
      <c r="C1209" s="152" t="s">
        <v>15</v>
      </c>
      <c r="D1209" s="148" t="s">
        <v>135</v>
      </c>
      <c r="E1209" s="155" t="s">
        <v>25</v>
      </c>
      <c r="F1209" s="155">
        <v>100</v>
      </c>
      <c r="G1209" s="155">
        <v>100</v>
      </c>
      <c r="H1209" s="158">
        <f>G1209/F1209*100</f>
        <v>100</v>
      </c>
      <c r="I1209" s="155"/>
      <c r="J1209" s="162"/>
      <c r="K1209" s="159"/>
      <c r="L1209" s="155"/>
      <c r="M1209" s="163"/>
      <c r="N1209" s="163"/>
      <c r="O1209" s="158"/>
      <c r="P1209" s="178"/>
      <c r="Q1209" s="157"/>
      <c r="R1209" s="160"/>
      <c r="S1209" s="529"/>
    </row>
    <row r="1210" spans="1:20" ht="45.75" customHeight="1" x14ac:dyDescent="0.35">
      <c r="A1210" s="515"/>
      <c r="B1210" s="520"/>
      <c r="C1210" s="152" t="s">
        <v>39</v>
      </c>
      <c r="D1210" s="148" t="s">
        <v>566</v>
      </c>
      <c r="E1210" s="155" t="s">
        <v>25</v>
      </c>
      <c r="F1210" s="155">
        <v>100</v>
      </c>
      <c r="G1210" s="155">
        <v>100</v>
      </c>
      <c r="H1210" s="158">
        <f>G1210/F1210*100</f>
        <v>100</v>
      </c>
      <c r="I1210" s="155"/>
      <c r="J1210" s="162"/>
      <c r="K1210" s="159"/>
      <c r="L1210" s="155"/>
      <c r="M1210" s="163"/>
      <c r="N1210" s="163"/>
      <c r="O1210" s="158"/>
      <c r="P1210" s="178"/>
      <c r="Q1210" s="157"/>
      <c r="R1210" s="160"/>
      <c r="S1210" s="529"/>
    </row>
    <row r="1211" spans="1:20" ht="73.5" customHeight="1" x14ac:dyDescent="0.35">
      <c r="A1211" s="515"/>
      <c r="B1211" s="520"/>
      <c r="C1211" s="152" t="s">
        <v>45</v>
      </c>
      <c r="D1211" s="148" t="s">
        <v>89</v>
      </c>
      <c r="E1211" s="155" t="s">
        <v>25</v>
      </c>
      <c r="F1211" s="155">
        <v>90</v>
      </c>
      <c r="G1211" s="155">
        <v>100</v>
      </c>
      <c r="H1211" s="158">
        <v>100</v>
      </c>
      <c r="I1211" s="155"/>
      <c r="J1211" s="162"/>
      <c r="K1211" s="159"/>
      <c r="L1211" s="155"/>
      <c r="M1211" s="163"/>
      <c r="N1211" s="163"/>
      <c r="O1211" s="158"/>
      <c r="P1211" s="178"/>
      <c r="Q1211" s="157"/>
      <c r="R1211" s="160"/>
      <c r="S1211" s="529"/>
    </row>
    <row r="1212" spans="1:20" ht="125.25" customHeight="1" x14ac:dyDescent="0.35">
      <c r="A1212" s="515"/>
      <c r="B1212" s="520"/>
      <c r="C1212" s="152" t="s">
        <v>66</v>
      </c>
      <c r="D1212" s="148" t="s">
        <v>132</v>
      </c>
      <c r="E1212" s="155" t="s">
        <v>25</v>
      </c>
      <c r="F1212" s="155">
        <v>100</v>
      </c>
      <c r="G1212" s="155">
        <v>100</v>
      </c>
      <c r="H1212" s="158">
        <f>G1212/F1212*100</f>
        <v>100</v>
      </c>
      <c r="I1212" s="155"/>
      <c r="J1212" s="162"/>
      <c r="K1212" s="159"/>
      <c r="L1212" s="155"/>
      <c r="M1212" s="163"/>
      <c r="N1212" s="163"/>
      <c r="O1212" s="158"/>
      <c r="P1212" s="178"/>
      <c r="Q1212" s="157"/>
      <c r="R1212" s="160"/>
      <c r="S1212" s="529"/>
    </row>
    <row r="1213" spans="1:20" s="174" customFormat="1" ht="40.5" customHeight="1" x14ac:dyDescent="0.35">
      <c r="A1213" s="515"/>
      <c r="B1213" s="520"/>
      <c r="C1213" s="167"/>
      <c r="D1213" s="168" t="s">
        <v>6</v>
      </c>
      <c r="E1213" s="167"/>
      <c r="F1213" s="169"/>
      <c r="G1213" s="169"/>
      <c r="H1213" s="170"/>
      <c r="I1213" s="170">
        <f>(H1208+H1209+H1210+H1211+H1212)/5</f>
        <v>100</v>
      </c>
      <c r="J1213" s="171"/>
      <c r="K1213" s="168" t="s">
        <v>6</v>
      </c>
      <c r="L1213" s="169"/>
      <c r="M1213" s="172"/>
      <c r="N1213" s="172"/>
      <c r="O1213" s="170"/>
      <c r="P1213" s="170">
        <f>O1208</f>
        <v>100.64308681672026</v>
      </c>
      <c r="Q1213" s="170">
        <f>(I1213+P1213)/2</f>
        <v>100.32154340836013</v>
      </c>
      <c r="R1213" s="310" t="s">
        <v>31</v>
      </c>
      <c r="S1213" s="529"/>
      <c r="T1213" s="146"/>
    </row>
    <row r="1214" spans="1:20" ht="67.5" customHeight="1" x14ac:dyDescent="0.35">
      <c r="A1214" s="515"/>
      <c r="B1214" s="520"/>
      <c r="C1214" s="342" t="s">
        <v>28</v>
      </c>
      <c r="D1214" s="150" t="s">
        <v>136</v>
      </c>
      <c r="E1214" s="155"/>
      <c r="F1214" s="155"/>
      <c r="G1214" s="155"/>
      <c r="H1214" s="153"/>
      <c r="I1214" s="153"/>
      <c r="J1214" s="342" t="s">
        <v>28</v>
      </c>
      <c r="K1214" s="150" t="str">
        <f>D1214</f>
        <v>Реализация основных общеобразовательных программ среднего общего образования</v>
      </c>
      <c r="L1214" s="155"/>
      <c r="M1214" s="163"/>
      <c r="N1214" s="163"/>
      <c r="O1214" s="153"/>
      <c r="P1214" s="178"/>
      <c r="Q1214" s="157"/>
      <c r="R1214" s="155"/>
      <c r="S1214" s="529"/>
    </row>
    <row r="1215" spans="1:20" ht="67.5" customHeight="1" x14ac:dyDescent="0.35">
      <c r="A1215" s="515"/>
      <c r="B1215" s="520"/>
      <c r="C1215" s="152" t="s">
        <v>29</v>
      </c>
      <c r="D1215" s="148" t="s">
        <v>137</v>
      </c>
      <c r="E1215" s="155" t="s">
        <v>25</v>
      </c>
      <c r="F1215" s="155">
        <v>100</v>
      </c>
      <c r="G1215" s="155">
        <v>100</v>
      </c>
      <c r="H1215" s="158">
        <f>G1215/F1215*100</f>
        <v>100</v>
      </c>
      <c r="I1215" s="155"/>
      <c r="J1215" s="162" t="s">
        <v>29</v>
      </c>
      <c r="K1215" s="159" t="s">
        <v>90</v>
      </c>
      <c r="L1215" s="155" t="s">
        <v>38</v>
      </c>
      <c r="M1215" s="155">
        <v>57</v>
      </c>
      <c r="N1215" s="155">
        <v>55</v>
      </c>
      <c r="O1215" s="158">
        <f>IF(N1215/M1215*100&gt;110,110,N1215/M1215*100)</f>
        <v>96.491228070175438</v>
      </c>
      <c r="P1215" s="152"/>
      <c r="Q1215" s="157"/>
      <c r="R1215" s="160"/>
      <c r="S1215" s="529"/>
    </row>
    <row r="1216" spans="1:20" ht="45" customHeight="1" x14ac:dyDescent="0.35">
      <c r="A1216" s="515"/>
      <c r="B1216" s="520"/>
      <c r="C1216" s="152" t="s">
        <v>30</v>
      </c>
      <c r="D1216" s="148" t="s">
        <v>138</v>
      </c>
      <c r="E1216" s="155" t="s">
        <v>25</v>
      </c>
      <c r="F1216" s="155">
        <v>100</v>
      </c>
      <c r="G1216" s="155">
        <v>100</v>
      </c>
      <c r="H1216" s="158">
        <f>G1216/F1216*100</f>
        <v>100</v>
      </c>
      <c r="I1216" s="155"/>
      <c r="J1216" s="162"/>
      <c r="K1216" s="159"/>
      <c r="L1216" s="155"/>
      <c r="M1216" s="163"/>
      <c r="N1216" s="163"/>
      <c r="O1216" s="158"/>
      <c r="P1216" s="178"/>
      <c r="Q1216" s="157"/>
      <c r="R1216" s="160"/>
      <c r="S1216" s="529"/>
    </row>
    <row r="1217" spans="1:20" ht="45.75" customHeight="1" x14ac:dyDescent="0.35">
      <c r="A1217" s="515"/>
      <c r="B1217" s="520"/>
      <c r="C1217" s="152" t="s">
        <v>52</v>
      </c>
      <c r="D1217" s="148" t="s">
        <v>566</v>
      </c>
      <c r="E1217" s="155" t="s">
        <v>25</v>
      </c>
      <c r="F1217" s="155">
        <v>100</v>
      </c>
      <c r="G1217" s="155">
        <v>100</v>
      </c>
      <c r="H1217" s="158">
        <f>G1217/F1217*100</f>
        <v>100</v>
      </c>
      <c r="I1217" s="155"/>
      <c r="J1217" s="162"/>
      <c r="K1217" s="159"/>
      <c r="L1217" s="155"/>
      <c r="M1217" s="163"/>
      <c r="N1217" s="163"/>
      <c r="O1217" s="158"/>
      <c r="P1217" s="178"/>
      <c r="Q1217" s="157"/>
      <c r="R1217" s="160"/>
      <c r="S1217" s="529"/>
    </row>
    <row r="1218" spans="1:20" ht="71.25" customHeight="1" x14ac:dyDescent="0.35">
      <c r="A1218" s="515"/>
      <c r="B1218" s="520"/>
      <c r="C1218" s="152" t="s">
        <v>53</v>
      </c>
      <c r="D1218" s="148" t="s">
        <v>89</v>
      </c>
      <c r="E1218" s="155" t="s">
        <v>25</v>
      </c>
      <c r="F1218" s="155">
        <v>90</v>
      </c>
      <c r="G1218" s="155">
        <v>100</v>
      </c>
      <c r="H1218" s="158">
        <v>100</v>
      </c>
      <c r="I1218" s="155"/>
      <c r="J1218" s="162"/>
      <c r="K1218" s="159"/>
      <c r="L1218" s="155"/>
      <c r="M1218" s="163"/>
      <c r="N1218" s="163"/>
      <c r="O1218" s="158"/>
      <c r="P1218" s="178"/>
      <c r="Q1218" s="157"/>
      <c r="R1218" s="160"/>
      <c r="S1218" s="529"/>
    </row>
    <row r="1219" spans="1:20" ht="123.75" customHeight="1" x14ac:dyDescent="0.35">
      <c r="A1219" s="515"/>
      <c r="B1219" s="520"/>
      <c r="C1219" s="152" t="s">
        <v>139</v>
      </c>
      <c r="D1219" s="148" t="s">
        <v>132</v>
      </c>
      <c r="E1219" s="155" t="s">
        <v>25</v>
      </c>
      <c r="F1219" s="155">
        <v>100</v>
      </c>
      <c r="G1219" s="155">
        <v>100</v>
      </c>
      <c r="H1219" s="158">
        <f>G1219/F1219*100</f>
        <v>100</v>
      </c>
      <c r="I1219" s="155"/>
      <c r="J1219" s="162"/>
      <c r="K1219" s="159"/>
      <c r="L1219" s="155"/>
      <c r="M1219" s="163"/>
      <c r="N1219" s="163"/>
      <c r="O1219" s="158"/>
      <c r="P1219" s="178"/>
      <c r="Q1219" s="157"/>
      <c r="R1219" s="160"/>
      <c r="S1219" s="529"/>
    </row>
    <row r="1220" spans="1:20" s="174" customFormat="1" ht="40.5" customHeight="1" x14ac:dyDescent="0.35">
      <c r="A1220" s="515"/>
      <c r="B1220" s="520"/>
      <c r="C1220" s="167"/>
      <c r="D1220" s="168" t="s">
        <v>6</v>
      </c>
      <c r="E1220" s="167"/>
      <c r="F1220" s="169"/>
      <c r="G1220" s="169"/>
      <c r="H1220" s="170"/>
      <c r="I1220" s="170">
        <f>(H1215+H1216+H1217+H1218+H1219)/5</f>
        <v>100</v>
      </c>
      <c r="J1220" s="171"/>
      <c r="K1220" s="168" t="s">
        <v>6</v>
      </c>
      <c r="L1220" s="169"/>
      <c r="M1220" s="172"/>
      <c r="N1220" s="172"/>
      <c r="O1220" s="170"/>
      <c r="P1220" s="170">
        <f>O1215</f>
        <v>96.491228070175438</v>
      </c>
      <c r="Q1220" s="170">
        <f>(I1220+P1220)/2</f>
        <v>98.245614035087726</v>
      </c>
      <c r="R1220" s="290" t="s">
        <v>424</v>
      </c>
      <c r="S1220" s="529"/>
      <c r="T1220" s="146"/>
    </row>
    <row r="1221" spans="1:20" ht="45" customHeight="1" x14ac:dyDescent="0.35">
      <c r="A1221" s="515"/>
      <c r="B1221" s="520"/>
      <c r="C1221" s="342" t="s">
        <v>42</v>
      </c>
      <c r="D1221" s="150" t="s">
        <v>91</v>
      </c>
      <c r="E1221" s="155"/>
      <c r="F1221" s="155"/>
      <c r="G1221" s="155"/>
      <c r="H1221" s="153"/>
      <c r="I1221" s="153"/>
      <c r="J1221" s="342" t="s">
        <v>42</v>
      </c>
      <c r="K1221" s="150" t="s">
        <v>91</v>
      </c>
      <c r="L1221" s="155"/>
      <c r="M1221" s="163"/>
      <c r="N1221" s="163"/>
      <c r="O1221" s="153"/>
      <c r="P1221" s="178"/>
      <c r="Q1221" s="157"/>
      <c r="R1221" s="155"/>
      <c r="S1221" s="529"/>
    </row>
    <row r="1222" spans="1:20" ht="60.75" customHeight="1" x14ac:dyDescent="0.35">
      <c r="A1222" s="515"/>
      <c r="B1222" s="520"/>
      <c r="C1222" s="152" t="s">
        <v>43</v>
      </c>
      <c r="D1222" s="148" t="s">
        <v>140</v>
      </c>
      <c r="E1222" s="155" t="s">
        <v>25</v>
      </c>
      <c r="F1222" s="155">
        <v>100</v>
      </c>
      <c r="G1222" s="155">
        <v>100</v>
      </c>
      <c r="H1222" s="158">
        <f>G1222/F1222*100</f>
        <v>100</v>
      </c>
      <c r="I1222" s="155"/>
      <c r="J1222" s="162" t="s">
        <v>43</v>
      </c>
      <c r="K1222" s="159" t="s">
        <v>90</v>
      </c>
      <c r="L1222" s="155" t="s">
        <v>38</v>
      </c>
      <c r="M1222" s="155">
        <v>63</v>
      </c>
      <c r="N1222" s="155">
        <v>69</v>
      </c>
      <c r="O1222" s="158">
        <f>IF(N1222/M1222*100&gt;110,110,N1222/M1222*100)</f>
        <v>109.52380952380953</v>
      </c>
      <c r="P1222" s="178"/>
      <c r="Q1222" s="157"/>
      <c r="R1222" s="160"/>
      <c r="S1222" s="529"/>
    </row>
    <row r="1223" spans="1:20" ht="84" customHeight="1" x14ac:dyDescent="0.35">
      <c r="A1223" s="515"/>
      <c r="B1223" s="520"/>
      <c r="C1223" s="152" t="s">
        <v>141</v>
      </c>
      <c r="D1223" s="148" t="s">
        <v>142</v>
      </c>
      <c r="E1223" s="155" t="s">
        <v>25</v>
      </c>
      <c r="F1223" s="155">
        <v>90</v>
      </c>
      <c r="G1223" s="155">
        <v>90</v>
      </c>
      <c r="H1223" s="158">
        <f>G1223/F1223*100</f>
        <v>100</v>
      </c>
      <c r="I1223" s="155"/>
      <c r="J1223" s="162"/>
      <c r="K1223" s="159"/>
      <c r="L1223" s="155"/>
      <c r="M1223" s="163"/>
      <c r="N1223" s="163"/>
      <c r="O1223" s="158"/>
      <c r="P1223" s="178"/>
      <c r="Q1223" s="157"/>
      <c r="R1223" s="160"/>
      <c r="S1223" s="529"/>
    </row>
    <row r="1224" spans="1:20" s="174" customFormat="1" ht="40.5" customHeight="1" x14ac:dyDescent="0.35">
      <c r="A1224" s="515"/>
      <c r="B1224" s="520"/>
      <c r="C1224" s="167"/>
      <c r="D1224" s="168" t="s">
        <v>6</v>
      </c>
      <c r="E1224" s="167"/>
      <c r="F1224" s="169"/>
      <c r="G1224" s="169"/>
      <c r="H1224" s="170"/>
      <c r="I1224" s="170">
        <f>(H1222+H1223)/2</f>
        <v>100</v>
      </c>
      <c r="J1224" s="171"/>
      <c r="K1224" s="168" t="s">
        <v>6</v>
      </c>
      <c r="L1224" s="169"/>
      <c r="M1224" s="172"/>
      <c r="N1224" s="172"/>
      <c r="O1224" s="170"/>
      <c r="P1224" s="170">
        <f>O1222</f>
        <v>109.52380952380953</v>
      </c>
      <c r="Q1224" s="170">
        <f>(I1224+P1224)/2</f>
        <v>104.76190476190476</v>
      </c>
      <c r="R1224" s="290" t="s">
        <v>31</v>
      </c>
      <c r="S1224" s="529"/>
      <c r="T1224" s="146"/>
    </row>
    <row r="1225" spans="1:20" ht="56.25" customHeight="1" x14ac:dyDescent="0.35">
      <c r="A1225" s="515"/>
      <c r="B1225" s="520"/>
      <c r="C1225" s="342" t="s">
        <v>168</v>
      </c>
      <c r="D1225" s="150" t="s">
        <v>217</v>
      </c>
      <c r="E1225" s="155"/>
      <c r="F1225" s="155"/>
      <c r="G1225" s="155"/>
      <c r="H1225" s="153"/>
      <c r="I1225" s="153"/>
      <c r="J1225" s="342" t="s">
        <v>168</v>
      </c>
      <c r="K1225" s="150" t="str">
        <f>D1225</f>
        <v>Реализация дополнительных общеразвивающих программ</v>
      </c>
      <c r="L1225" s="155"/>
      <c r="M1225" s="163"/>
      <c r="N1225" s="163"/>
      <c r="O1225" s="153"/>
      <c r="P1225" s="178"/>
      <c r="Q1225" s="157"/>
      <c r="R1225" s="152"/>
      <c r="S1225" s="529"/>
    </row>
    <row r="1226" spans="1:20" ht="90.75" customHeight="1" x14ac:dyDescent="0.35">
      <c r="A1226" s="515"/>
      <c r="B1226" s="520"/>
      <c r="C1226" s="152" t="s">
        <v>169</v>
      </c>
      <c r="D1226" s="148" t="s">
        <v>142</v>
      </c>
      <c r="E1226" s="155" t="s">
        <v>25</v>
      </c>
      <c r="F1226" s="155">
        <v>90</v>
      </c>
      <c r="G1226" s="155">
        <v>90</v>
      </c>
      <c r="H1226" s="158">
        <f>G1226/F1226*100</f>
        <v>100</v>
      </c>
      <c r="I1226" s="155"/>
      <c r="J1226" s="162" t="str">
        <f>C1226</f>
        <v>5.1.</v>
      </c>
      <c r="K1226" s="159" t="s">
        <v>567</v>
      </c>
      <c r="L1226" s="155" t="s">
        <v>373</v>
      </c>
      <c r="M1226" s="155">
        <v>51408</v>
      </c>
      <c r="N1226" s="155">
        <v>55158</v>
      </c>
      <c r="O1226" s="158">
        <f>IF(N1226/M1226*100&gt;110,110,N1226/M1226*100)</f>
        <v>107.29458450046685</v>
      </c>
      <c r="P1226" s="178"/>
      <c r="Q1226" s="157"/>
      <c r="R1226" s="160"/>
      <c r="S1226" s="529"/>
    </row>
    <row r="1227" spans="1:20" s="174" customFormat="1" ht="39" customHeight="1" x14ac:dyDescent="0.35">
      <c r="A1227" s="517"/>
      <c r="B1227" s="521"/>
      <c r="C1227" s="167"/>
      <c r="D1227" s="168" t="s">
        <v>6</v>
      </c>
      <c r="E1227" s="167"/>
      <c r="F1227" s="169"/>
      <c r="G1227" s="169"/>
      <c r="H1227" s="170"/>
      <c r="I1227" s="170">
        <f>H1226</f>
        <v>100</v>
      </c>
      <c r="J1227" s="171"/>
      <c r="K1227" s="168" t="s">
        <v>6</v>
      </c>
      <c r="L1227" s="169"/>
      <c r="M1227" s="172"/>
      <c r="N1227" s="172"/>
      <c r="O1227" s="170"/>
      <c r="P1227" s="170">
        <f>O1226</f>
        <v>107.29458450046685</v>
      </c>
      <c r="Q1227" s="170">
        <f>(I1227+P1227)/2</f>
        <v>103.64729225023342</v>
      </c>
      <c r="R1227" s="290" t="s">
        <v>31</v>
      </c>
      <c r="S1227" s="529"/>
      <c r="T1227" s="146"/>
    </row>
    <row r="1228" spans="1:20" ht="69.75" customHeight="1" x14ac:dyDescent="0.35">
      <c r="A1228" s="513">
        <v>67</v>
      </c>
      <c r="B1228" s="519" t="s">
        <v>183</v>
      </c>
      <c r="C1228" s="342" t="s">
        <v>12</v>
      </c>
      <c r="D1228" s="150" t="s">
        <v>129</v>
      </c>
      <c r="E1228" s="154"/>
      <c r="F1228" s="154"/>
      <c r="G1228" s="154"/>
      <c r="H1228" s="153"/>
      <c r="I1228" s="153"/>
      <c r="J1228" s="154" t="s">
        <v>12</v>
      </c>
      <c r="K1228" s="150" t="s">
        <v>129</v>
      </c>
      <c r="L1228" s="155"/>
      <c r="M1228" s="155"/>
      <c r="N1228" s="155"/>
      <c r="O1228" s="153"/>
      <c r="P1228" s="178"/>
      <c r="Q1228" s="157"/>
      <c r="R1228" s="298"/>
      <c r="S1228" s="529" t="s">
        <v>424</v>
      </c>
    </row>
    <row r="1229" spans="1:20" ht="69.75" customHeight="1" x14ac:dyDescent="0.35">
      <c r="A1229" s="515"/>
      <c r="B1229" s="520"/>
      <c r="C1229" s="152" t="s">
        <v>7</v>
      </c>
      <c r="D1229" s="148" t="s">
        <v>130</v>
      </c>
      <c r="E1229" s="155" t="s">
        <v>25</v>
      </c>
      <c r="F1229" s="155">
        <v>100</v>
      </c>
      <c r="G1229" s="155">
        <v>100</v>
      </c>
      <c r="H1229" s="158">
        <f>G1229/F1229*100</f>
        <v>100</v>
      </c>
      <c r="I1229" s="155"/>
      <c r="J1229" s="155" t="s">
        <v>7</v>
      </c>
      <c r="K1229" s="159" t="s">
        <v>90</v>
      </c>
      <c r="L1229" s="155" t="s">
        <v>38</v>
      </c>
      <c r="M1229" s="155">
        <v>228</v>
      </c>
      <c r="N1229" s="155">
        <v>233</v>
      </c>
      <c r="O1229" s="158">
        <f>IF(N1229/M1229*100&gt;110,110,N1229/M1229*100)</f>
        <v>102.19298245614034</v>
      </c>
      <c r="P1229" s="178"/>
      <c r="Q1229" s="157"/>
      <c r="R1229" s="297"/>
      <c r="S1229" s="529"/>
    </row>
    <row r="1230" spans="1:20" x14ac:dyDescent="0.35">
      <c r="A1230" s="515"/>
      <c r="B1230" s="520"/>
      <c r="C1230" s="152" t="s">
        <v>8</v>
      </c>
      <c r="D1230" s="148" t="s">
        <v>131</v>
      </c>
      <c r="E1230" s="155" t="s">
        <v>25</v>
      </c>
      <c r="F1230" s="155">
        <v>100</v>
      </c>
      <c r="G1230" s="155">
        <v>100</v>
      </c>
      <c r="H1230" s="158">
        <f>G1230/F1230*100</f>
        <v>100</v>
      </c>
      <c r="I1230" s="155"/>
      <c r="J1230" s="155"/>
      <c r="K1230" s="179"/>
      <c r="L1230" s="155"/>
      <c r="M1230" s="161"/>
      <c r="N1230" s="161"/>
      <c r="O1230" s="158"/>
      <c r="P1230" s="178"/>
      <c r="Q1230" s="157"/>
      <c r="R1230" s="297"/>
      <c r="S1230" s="529"/>
    </row>
    <row r="1231" spans="1:20" ht="43.5" customHeight="1" x14ac:dyDescent="0.35">
      <c r="A1231" s="515"/>
      <c r="B1231" s="520"/>
      <c r="C1231" s="152" t="s">
        <v>9</v>
      </c>
      <c r="D1231" s="148" t="s">
        <v>566</v>
      </c>
      <c r="E1231" s="155" t="s">
        <v>25</v>
      </c>
      <c r="F1231" s="155">
        <v>100</v>
      </c>
      <c r="G1231" s="155">
        <v>100</v>
      </c>
      <c r="H1231" s="158">
        <f>G1231/F1231*100</f>
        <v>100</v>
      </c>
      <c r="I1231" s="155"/>
      <c r="J1231" s="162"/>
      <c r="K1231" s="159"/>
      <c r="L1231" s="155"/>
      <c r="M1231" s="163"/>
      <c r="N1231" s="163"/>
      <c r="O1231" s="158"/>
      <c r="P1231" s="178"/>
      <c r="Q1231" s="157"/>
      <c r="R1231" s="297"/>
      <c r="S1231" s="529"/>
    </row>
    <row r="1232" spans="1:20" ht="67.5" customHeight="1" x14ac:dyDescent="0.35">
      <c r="A1232" s="515"/>
      <c r="B1232" s="520"/>
      <c r="C1232" s="152" t="s">
        <v>10</v>
      </c>
      <c r="D1232" s="148" t="s">
        <v>89</v>
      </c>
      <c r="E1232" s="155" t="s">
        <v>25</v>
      </c>
      <c r="F1232" s="155">
        <v>90</v>
      </c>
      <c r="G1232" s="155">
        <v>100</v>
      </c>
      <c r="H1232" s="158">
        <v>100</v>
      </c>
      <c r="I1232" s="155"/>
      <c r="J1232" s="162"/>
      <c r="K1232" s="159"/>
      <c r="L1232" s="155"/>
      <c r="M1232" s="163"/>
      <c r="N1232" s="163"/>
      <c r="O1232" s="158"/>
      <c r="P1232" s="178"/>
      <c r="Q1232" s="157"/>
      <c r="R1232" s="297"/>
      <c r="S1232" s="529"/>
    </row>
    <row r="1233" spans="1:20" ht="115.5" customHeight="1" x14ac:dyDescent="0.35">
      <c r="A1233" s="515"/>
      <c r="B1233" s="520"/>
      <c r="C1233" s="152" t="s">
        <v>35</v>
      </c>
      <c r="D1233" s="148" t="s">
        <v>132</v>
      </c>
      <c r="E1233" s="155" t="s">
        <v>25</v>
      </c>
      <c r="F1233" s="155">
        <v>100</v>
      </c>
      <c r="G1233" s="155">
        <v>100</v>
      </c>
      <c r="H1233" s="158">
        <f>G1233/F1233*100</f>
        <v>100</v>
      </c>
      <c r="I1233" s="155"/>
      <c r="J1233" s="162"/>
      <c r="K1233" s="159"/>
      <c r="L1233" s="155"/>
      <c r="M1233" s="163"/>
      <c r="N1233" s="163"/>
      <c r="O1233" s="158"/>
      <c r="P1233" s="178"/>
      <c r="Q1233" s="157"/>
      <c r="R1233" s="297"/>
      <c r="S1233" s="529"/>
    </row>
    <row r="1234" spans="1:20" s="174" customFormat="1" ht="40.5" customHeight="1" x14ac:dyDescent="0.35">
      <c r="A1234" s="515"/>
      <c r="B1234" s="520"/>
      <c r="C1234" s="167"/>
      <c r="D1234" s="168" t="s">
        <v>6</v>
      </c>
      <c r="E1234" s="167"/>
      <c r="F1234" s="169"/>
      <c r="G1234" s="169"/>
      <c r="H1234" s="170"/>
      <c r="I1234" s="170">
        <f>(H1229+H1230+H1231+H1232+H1233)/5</f>
        <v>100</v>
      </c>
      <c r="J1234" s="171"/>
      <c r="K1234" s="168" t="s">
        <v>6</v>
      </c>
      <c r="L1234" s="169"/>
      <c r="M1234" s="172"/>
      <c r="N1234" s="172"/>
      <c r="O1234" s="170"/>
      <c r="P1234" s="170">
        <f>O1229</f>
        <v>102.19298245614034</v>
      </c>
      <c r="Q1234" s="170">
        <f>(I1234+P1234)/2</f>
        <v>101.09649122807016</v>
      </c>
      <c r="R1234" s="290" t="s">
        <v>31</v>
      </c>
      <c r="S1234" s="529"/>
      <c r="T1234" s="146"/>
    </row>
    <row r="1235" spans="1:20" ht="62.25" customHeight="1" x14ac:dyDescent="0.35">
      <c r="A1235" s="515"/>
      <c r="B1235" s="520"/>
      <c r="C1235" s="342" t="s">
        <v>13</v>
      </c>
      <c r="D1235" s="150" t="s">
        <v>133</v>
      </c>
      <c r="E1235" s="155"/>
      <c r="F1235" s="155"/>
      <c r="G1235" s="155"/>
      <c r="H1235" s="153"/>
      <c r="I1235" s="153"/>
      <c r="J1235" s="342" t="s">
        <v>13</v>
      </c>
      <c r="K1235" s="150" t="s">
        <v>133</v>
      </c>
      <c r="L1235" s="155"/>
      <c r="M1235" s="163"/>
      <c r="N1235" s="163"/>
      <c r="O1235" s="153"/>
      <c r="P1235" s="178"/>
      <c r="Q1235" s="157"/>
      <c r="R1235" s="298"/>
      <c r="S1235" s="529"/>
    </row>
    <row r="1236" spans="1:20" ht="77.25" customHeight="1" x14ac:dyDescent="0.35">
      <c r="A1236" s="515"/>
      <c r="B1236" s="520"/>
      <c r="C1236" s="152" t="s">
        <v>14</v>
      </c>
      <c r="D1236" s="148" t="s">
        <v>134</v>
      </c>
      <c r="E1236" s="155" t="s">
        <v>25</v>
      </c>
      <c r="F1236" s="155">
        <v>100</v>
      </c>
      <c r="G1236" s="155">
        <v>100</v>
      </c>
      <c r="H1236" s="158">
        <f>G1236/F1236*100</f>
        <v>100</v>
      </c>
      <c r="I1236" s="155"/>
      <c r="J1236" s="162" t="s">
        <v>14</v>
      </c>
      <c r="K1236" s="159" t="s">
        <v>90</v>
      </c>
      <c r="L1236" s="155" t="s">
        <v>38</v>
      </c>
      <c r="M1236" s="155">
        <v>284</v>
      </c>
      <c r="N1236" s="155">
        <v>283</v>
      </c>
      <c r="O1236" s="158">
        <f>IF(N1236/M1236*100&gt;110,110,N1236/M1236*100)</f>
        <v>99.647887323943664</v>
      </c>
      <c r="P1236" s="152"/>
      <c r="Q1236" s="157"/>
      <c r="R1236" s="297"/>
      <c r="S1236" s="529"/>
    </row>
    <row r="1237" spans="1:20" x14ac:dyDescent="0.35">
      <c r="A1237" s="515"/>
      <c r="B1237" s="520"/>
      <c r="C1237" s="152" t="s">
        <v>15</v>
      </c>
      <c r="D1237" s="148" t="s">
        <v>135</v>
      </c>
      <c r="E1237" s="155" t="s">
        <v>25</v>
      </c>
      <c r="F1237" s="155">
        <v>100</v>
      </c>
      <c r="G1237" s="155">
        <v>100</v>
      </c>
      <c r="H1237" s="158">
        <f>G1237/F1237*100</f>
        <v>100</v>
      </c>
      <c r="I1237" s="155"/>
      <c r="J1237" s="162"/>
      <c r="K1237" s="159"/>
      <c r="L1237" s="155"/>
      <c r="M1237" s="163"/>
      <c r="N1237" s="163"/>
      <c r="O1237" s="158"/>
      <c r="P1237" s="178"/>
      <c r="Q1237" s="157"/>
      <c r="R1237" s="297"/>
      <c r="S1237" s="529"/>
    </row>
    <row r="1238" spans="1:20" ht="47.25" customHeight="1" x14ac:dyDescent="0.35">
      <c r="A1238" s="515"/>
      <c r="B1238" s="520"/>
      <c r="C1238" s="152" t="s">
        <v>39</v>
      </c>
      <c r="D1238" s="148" t="s">
        <v>566</v>
      </c>
      <c r="E1238" s="155" t="s">
        <v>25</v>
      </c>
      <c r="F1238" s="155">
        <v>100</v>
      </c>
      <c r="G1238" s="155">
        <v>100</v>
      </c>
      <c r="H1238" s="158">
        <f>G1238/F1238*100</f>
        <v>100</v>
      </c>
      <c r="I1238" s="155"/>
      <c r="J1238" s="162"/>
      <c r="K1238" s="159"/>
      <c r="L1238" s="155"/>
      <c r="M1238" s="163"/>
      <c r="N1238" s="163"/>
      <c r="O1238" s="158"/>
      <c r="P1238" s="178"/>
      <c r="Q1238" s="157"/>
      <c r="R1238" s="297"/>
      <c r="S1238" s="529"/>
    </row>
    <row r="1239" spans="1:20" ht="74.25" customHeight="1" x14ac:dyDescent="0.35">
      <c r="A1239" s="515"/>
      <c r="B1239" s="520"/>
      <c r="C1239" s="152" t="s">
        <v>45</v>
      </c>
      <c r="D1239" s="148" t="s">
        <v>89</v>
      </c>
      <c r="E1239" s="155" t="s">
        <v>25</v>
      </c>
      <c r="F1239" s="155">
        <v>90</v>
      </c>
      <c r="G1239" s="155">
        <v>100</v>
      </c>
      <c r="H1239" s="158">
        <v>100</v>
      </c>
      <c r="I1239" s="155"/>
      <c r="J1239" s="162"/>
      <c r="K1239" s="159"/>
      <c r="L1239" s="155"/>
      <c r="M1239" s="163"/>
      <c r="N1239" s="163"/>
      <c r="O1239" s="158"/>
      <c r="P1239" s="178"/>
      <c r="Q1239" s="157"/>
      <c r="R1239" s="297"/>
      <c r="S1239" s="529"/>
    </row>
    <row r="1240" spans="1:20" ht="129" customHeight="1" x14ac:dyDescent="0.35">
      <c r="A1240" s="515"/>
      <c r="B1240" s="520"/>
      <c r="C1240" s="152" t="s">
        <v>66</v>
      </c>
      <c r="D1240" s="148" t="s">
        <v>132</v>
      </c>
      <c r="E1240" s="155" t="s">
        <v>25</v>
      </c>
      <c r="F1240" s="155">
        <v>100</v>
      </c>
      <c r="G1240" s="155">
        <v>100</v>
      </c>
      <c r="H1240" s="158">
        <f>G1240/F1240*100</f>
        <v>100</v>
      </c>
      <c r="I1240" s="155"/>
      <c r="J1240" s="162"/>
      <c r="K1240" s="159"/>
      <c r="L1240" s="155"/>
      <c r="M1240" s="163"/>
      <c r="N1240" s="163"/>
      <c r="O1240" s="158"/>
      <c r="P1240" s="178"/>
      <c r="Q1240" s="157"/>
      <c r="R1240" s="297"/>
      <c r="S1240" s="529"/>
    </row>
    <row r="1241" spans="1:20" s="174" customFormat="1" ht="40.5" customHeight="1" x14ac:dyDescent="0.35">
      <c r="A1241" s="515"/>
      <c r="B1241" s="520"/>
      <c r="C1241" s="167"/>
      <c r="D1241" s="168" t="s">
        <v>6</v>
      </c>
      <c r="E1241" s="167"/>
      <c r="F1241" s="169"/>
      <c r="G1241" s="169"/>
      <c r="H1241" s="170"/>
      <c r="I1241" s="170">
        <f>(H1236+H1237+H1238+H1239+H1240)/5</f>
        <v>100</v>
      </c>
      <c r="J1241" s="171"/>
      <c r="K1241" s="168" t="s">
        <v>6</v>
      </c>
      <c r="L1241" s="169"/>
      <c r="M1241" s="172"/>
      <c r="N1241" s="172"/>
      <c r="O1241" s="170"/>
      <c r="P1241" s="170">
        <f>O1236</f>
        <v>99.647887323943664</v>
      </c>
      <c r="Q1241" s="170">
        <f>(I1241+P1241)/2</f>
        <v>99.823943661971839</v>
      </c>
      <c r="R1241" s="290" t="s">
        <v>424</v>
      </c>
      <c r="S1241" s="529"/>
      <c r="T1241" s="146"/>
    </row>
    <row r="1242" spans="1:20" ht="59.25" customHeight="1" x14ac:dyDescent="0.35">
      <c r="A1242" s="515"/>
      <c r="B1242" s="520"/>
      <c r="C1242" s="342" t="s">
        <v>28</v>
      </c>
      <c r="D1242" s="150" t="s">
        <v>136</v>
      </c>
      <c r="E1242" s="155"/>
      <c r="F1242" s="155"/>
      <c r="G1242" s="155"/>
      <c r="H1242" s="153"/>
      <c r="I1242" s="153"/>
      <c r="J1242" s="154" t="s">
        <v>28</v>
      </c>
      <c r="K1242" s="213" t="str">
        <f>D1242</f>
        <v>Реализация основных общеобразовательных программ среднего общего образования</v>
      </c>
      <c r="L1242" s="155"/>
      <c r="M1242" s="163"/>
      <c r="N1242" s="163"/>
      <c r="O1242" s="153"/>
      <c r="P1242" s="178"/>
      <c r="Q1242" s="153"/>
      <c r="R1242" s="298"/>
      <c r="S1242" s="529"/>
    </row>
    <row r="1243" spans="1:20" ht="71.25" customHeight="1" x14ac:dyDescent="0.35">
      <c r="A1243" s="515"/>
      <c r="B1243" s="520"/>
      <c r="C1243" s="152" t="s">
        <v>29</v>
      </c>
      <c r="D1243" s="148" t="s">
        <v>137</v>
      </c>
      <c r="E1243" s="155" t="s">
        <v>25</v>
      </c>
      <c r="F1243" s="155">
        <v>100</v>
      </c>
      <c r="G1243" s="155">
        <v>100</v>
      </c>
      <c r="H1243" s="158">
        <f>G1243/F1243*100</f>
        <v>100</v>
      </c>
      <c r="I1243" s="155"/>
      <c r="J1243" s="162" t="s">
        <v>29</v>
      </c>
      <c r="K1243" s="159" t="s">
        <v>90</v>
      </c>
      <c r="L1243" s="155" t="s">
        <v>38</v>
      </c>
      <c r="M1243" s="155">
        <v>34</v>
      </c>
      <c r="N1243" s="155">
        <v>36</v>
      </c>
      <c r="O1243" s="158">
        <f>IF(N1243/M1243*100&gt;110,110,N1243/M1243*100)</f>
        <v>105.88235294117648</v>
      </c>
      <c r="P1243" s="152"/>
      <c r="Q1243" s="157"/>
      <c r="R1243" s="297"/>
      <c r="S1243" s="529"/>
    </row>
    <row r="1244" spans="1:20" x14ac:dyDescent="0.35">
      <c r="A1244" s="515"/>
      <c r="B1244" s="520"/>
      <c r="C1244" s="152" t="s">
        <v>30</v>
      </c>
      <c r="D1244" s="148" t="s">
        <v>138</v>
      </c>
      <c r="E1244" s="155" t="s">
        <v>25</v>
      </c>
      <c r="F1244" s="155">
        <v>100</v>
      </c>
      <c r="G1244" s="155">
        <v>100</v>
      </c>
      <c r="H1244" s="158">
        <f>G1244/F1244*100</f>
        <v>100</v>
      </c>
      <c r="I1244" s="155"/>
      <c r="J1244" s="162"/>
      <c r="K1244" s="159"/>
      <c r="L1244" s="155"/>
      <c r="M1244" s="163"/>
      <c r="N1244" s="163"/>
      <c r="O1244" s="158"/>
      <c r="P1244" s="178"/>
      <c r="Q1244" s="157"/>
      <c r="R1244" s="297"/>
      <c r="S1244" s="529"/>
    </row>
    <row r="1245" spans="1:20" ht="52.5" customHeight="1" x14ac:dyDescent="0.35">
      <c r="A1245" s="515"/>
      <c r="B1245" s="520"/>
      <c r="C1245" s="152" t="s">
        <v>52</v>
      </c>
      <c r="D1245" s="148" t="s">
        <v>566</v>
      </c>
      <c r="E1245" s="155" t="s">
        <v>25</v>
      </c>
      <c r="F1245" s="155">
        <v>100</v>
      </c>
      <c r="G1245" s="155">
        <v>100</v>
      </c>
      <c r="H1245" s="158">
        <f>G1245/F1245*100</f>
        <v>100</v>
      </c>
      <c r="I1245" s="155"/>
      <c r="J1245" s="162"/>
      <c r="K1245" s="159"/>
      <c r="L1245" s="155"/>
      <c r="M1245" s="163"/>
      <c r="N1245" s="163"/>
      <c r="O1245" s="158"/>
      <c r="P1245" s="178"/>
      <c r="Q1245" s="157"/>
      <c r="R1245" s="297"/>
      <c r="S1245" s="529"/>
    </row>
    <row r="1246" spans="1:20" ht="73.5" customHeight="1" x14ac:dyDescent="0.35">
      <c r="A1246" s="515"/>
      <c r="B1246" s="520"/>
      <c r="C1246" s="152" t="s">
        <v>53</v>
      </c>
      <c r="D1246" s="148" t="s">
        <v>89</v>
      </c>
      <c r="E1246" s="155" t="s">
        <v>25</v>
      </c>
      <c r="F1246" s="155">
        <v>90</v>
      </c>
      <c r="G1246" s="155">
        <v>100</v>
      </c>
      <c r="H1246" s="158">
        <v>100</v>
      </c>
      <c r="I1246" s="155"/>
      <c r="J1246" s="162"/>
      <c r="K1246" s="159"/>
      <c r="L1246" s="155"/>
      <c r="M1246" s="163"/>
      <c r="N1246" s="163"/>
      <c r="O1246" s="158"/>
      <c r="P1246" s="178"/>
      <c r="Q1246" s="157"/>
      <c r="R1246" s="297"/>
      <c r="S1246" s="529"/>
    </row>
    <row r="1247" spans="1:20" ht="127.5" customHeight="1" x14ac:dyDescent="0.35">
      <c r="A1247" s="515"/>
      <c r="B1247" s="520"/>
      <c r="C1247" s="152" t="s">
        <v>139</v>
      </c>
      <c r="D1247" s="148" t="s">
        <v>132</v>
      </c>
      <c r="E1247" s="155" t="s">
        <v>25</v>
      </c>
      <c r="F1247" s="155">
        <v>100</v>
      </c>
      <c r="G1247" s="155">
        <v>100</v>
      </c>
      <c r="H1247" s="158">
        <f>G1247/F1247*100</f>
        <v>100</v>
      </c>
      <c r="I1247" s="155"/>
      <c r="J1247" s="162"/>
      <c r="K1247" s="159"/>
      <c r="L1247" s="155"/>
      <c r="M1247" s="163"/>
      <c r="N1247" s="163"/>
      <c r="O1247" s="158"/>
      <c r="P1247" s="178"/>
      <c r="Q1247" s="157"/>
      <c r="R1247" s="297"/>
      <c r="S1247" s="529"/>
    </row>
    <row r="1248" spans="1:20" s="174" customFormat="1" ht="40.5" customHeight="1" x14ac:dyDescent="0.35">
      <c r="A1248" s="515"/>
      <c r="B1248" s="520"/>
      <c r="C1248" s="167"/>
      <c r="D1248" s="168" t="s">
        <v>6</v>
      </c>
      <c r="E1248" s="167"/>
      <c r="F1248" s="169"/>
      <c r="G1248" s="169"/>
      <c r="H1248" s="170"/>
      <c r="I1248" s="170">
        <f>(H1243+H1244+H1245+H1246+H1247)/5</f>
        <v>100</v>
      </c>
      <c r="J1248" s="171"/>
      <c r="K1248" s="168" t="s">
        <v>6</v>
      </c>
      <c r="L1248" s="169"/>
      <c r="M1248" s="172"/>
      <c r="N1248" s="172"/>
      <c r="O1248" s="170"/>
      <c r="P1248" s="170">
        <f>O1243</f>
        <v>105.88235294117648</v>
      </c>
      <c r="Q1248" s="170">
        <f>(I1248+P1248)/2</f>
        <v>102.94117647058823</v>
      </c>
      <c r="R1248" s="290" t="s">
        <v>31</v>
      </c>
      <c r="S1248" s="529"/>
      <c r="T1248" s="146"/>
    </row>
    <row r="1249" spans="1:20" x14ac:dyDescent="0.35">
      <c r="A1249" s="515"/>
      <c r="B1249" s="520"/>
      <c r="C1249" s="342" t="s">
        <v>42</v>
      </c>
      <c r="D1249" s="150" t="s">
        <v>91</v>
      </c>
      <c r="E1249" s="155"/>
      <c r="F1249" s="155"/>
      <c r="G1249" s="155"/>
      <c r="H1249" s="153"/>
      <c r="I1249" s="153"/>
      <c r="J1249" s="342" t="s">
        <v>42</v>
      </c>
      <c r="K1249" s="150" t="s">
        <v>91</v>
      </c>
      <c r="L1249" s="155"/>
      <c r="M1249" s="163"/>
      <c r="N1249" s="163"/>
      <c r="O1249" s="153"/>
      <c r="P1249" s="178"/>
      <c r="Q1249" s="153"/>
      <c r="R1249" s="298"/>
      <c r="S1249" s="529"/>
    </row>
    <row r="1250" spans="1:20" ht="42.75" customHeight="1" x14ac:dyDescent="0.35">
      <c r="A1250" s="515"/>
      <c r="B1250" s="520"/>
      <c r="C1250" s="152" t="s">
        <v>43</v>
      </c>
      <c r="D1250" s="148" t="s">
        <v>140</v>
      </c>
      <c r="E1250" s="155" t="s">
        <v>25</v>
      </c>
      <c r="F1250" s="155">
        <v>100</v>
      </c>
      <c r="G1250" s="155">
        <v>100</v>
      </c>
      <c r="H1250" s="158">
        <f>G1250/F1250*100</f>
        <v>100</v>
      </c>
      <c r="I1250" s="155"/>
      <c r="J1250" s="162" t="s">
        <v>43</v>
      </c>
      <c r="K1250" s="159" t="s">
        <v>90</v>
      </c>
      <c r="L1250" s="155" t="s">
        <v>38</v>
      </c>
      <c r="M1250" s="155">
        <v>100</v>
      </c>
      <c r="N1250" s="155">
        <v>100</v>
      </c>
      <c r="O1250" s="158">
        <f>IF(N1250/M1250*100&gt;110,110,N1250/M1250*100)</f>
        <v>100</v>
      </c>
      <c r="P1250" s="178"/>
      <c r="Q1250" s="153"/>
      <c r="R1250" s="297"/>
      <c r="S1250" s="529"/>
    </row>
    <row r="1251" spans="1:20" ht="75" customHeight="1" x14ac:dyDescent="0.35">
      <c r="A1251" s="515"/>
      <c r="B1251" s="520"/>
      <c r="C1251" s="152" t="s">
        <v>141</v>
      </c>
      <c r="D1251" s="148" t="s">
        <v>142</v>
      </c>
      <c r="E1251" s="155" t="s">
        <v>25</v>
      </c>
      <c r="F1251" s="155">
        <v>90</v>
      </c>
      <c r="G1251" s="155">
        <v>90</v>
      </c>
      <c r="H1251" s="158">
        <f>G1251/F1251*100</f>
        <v>100</v>
      </c>
      <c r="I1251" s="155"/>
      <c r="J1251" s="162"/>
      <c r="K1251" s="159"/>
      <c r="L1251" s="155"/>
      <c r="M1251" s="163"/>
      <c r="N1251" s="163"/>
      <c r="O1251" s="158"/>
      <c r="P1251" s="178"/>
      <c r="Q1251" s="153"/>
      <c r="R1251" s="297"/>
      <c r="S1251" s="529"/>
    </row>
    <row r="1252" spans="1:20" s="174" customFormat="1" ht="40.5" customHeight="1" x14ac:dyDescent="0.35">
      <c r="A1252" s="515"/>
      <c r="B1252" s="520"/>
      <c r="C1252" s="167"/>
      <c r="D1252" s="168" t="s">
        <v>6</v>
      </c>
      <c r="E1252" s="167"/>
      <c r="F1252" s="169"/>
      <c r="G1252" s="169"/>
      <c r="H1252" s="170"/>
      <c r="I1252" s="170">
        <f>(H1250+H1251)/2</f>
        <v>100</v>
      </c>
      <c r="J1252" s="171"/>
      <c r="K1252" s="168" t="s">
        <v>6</v>
      </c>
      <c r="L1252" s="169"/>
      <c r="M1252" s="172"/>
      <c r="N1252" s="172"/>
      <c r="O1252" s="170"/>
      <c r="P1252" s="170">
        <f>O1250</f>
        <v>100</v>
      </c>
      <c r="Q1252" s="170">
        <f>(I1252+P1252)/2</f>
        <v>100</v>
      </c>
      <c r="R1252" s="290" t="s">
        <v>31</v>
      </c>
      <c r="S1252" s="529"/>
      <c r="T1252" s="146"/>
    </row>
    <row r="1253" spans="1:20" ht="62.25" customHeight="1" x14ac:dyDescent="0.35">
      <c r="A1253" s="515"/>
      <c r="B1253" s="520"/>
      <c r="C1253" s="342" t="s">
        <v>168</v>
      </c>
      <c r="D1253" s="150" t="s">
        <v>217</v>
      </c>
      <c r="E1253" s="155"/>
      <c r="F1253" s="155"/>
      <c r="G1253" s="155"/>
      <c r="H1253" s="153"/>
      <c r="I1253" s="153"/>
      <c r="J1253" s="342" t="s">
        <v>168</v>
      </c>
      <c r="K1253" s="150" t="str">
        <f>D1253</f>
        <v>Реализация дополнительных общеразвивающих программ</v>
      </c>
      <c r="L1253" s="155"/>
      <c r="M1253" s="163"/>
      <c r="N1253" s="163"/>
      <c r="O1253" s="153"/>
      <c r="P1253" s="178"/>
      <c r="Q1253" s="157"/>
      <c r="R1253" s="298"/>
      <c r="S1253" s="529"/>
    </row>
    <row r="1254" spans="1:20" ht="92.25" customHeight="1" x14ac:dyDescent="0.35">
      <c r="A1254" s="515"/>
      <c r="B1254" s="520"/>
      <c r="C1254" s="152" t="s">
        <v>169</v>
      </c>
      <c r="D1254" s="148" t="s">
        <v>142</v>
      </c>
      <c r="E1254" s="155" t="s">
        <v>25</v>
      </c>
      <c r="F1254" s="155">
        <v>90</v>
      </c>
      <c r="G1254" s="155">
        <v>90</v>
      </c>
      <c r="H1254" s="158">
        <f>G1254/F1254*100</f>
        <v>100</v>
      </c>
      <c r="I1254" s="155"/>
      <c r="J1254" s="162" t="str">
        <f>C1254</f>
        <v>5.1.</v>
      </c>
      <c r="K1254" s="159" t="s">
        <v>567</v>
      </c>
      <c r="L1254" s="155" t="s">
        <v>373</v>
      </c>
      <c r="M1254" s="155">
        <v>51408</v>
      </c>
      <c r="N1254" s="155">
        <v>51361</v>
      </c>
      <c r="O1254" s="158">
        <f>IF(N1254/M1254*100&gt;110,110,N1254/M1254*100)</f>
        <v>99.908574540927489</v>
      </c>
      <c r="P1254" s="178"/>
      <c r="Q1254" s="157"/>
      <c r="R1254" s="297"/>
      <c r="S1254" s="529"/>
    </row>
    <row r="1255" spans="1:20" s="174" customFormat="1" ht="39" customHeight="1" x14ac:dyDescent="0.35">
      <c r="A1255" s="517"/>
      <c r="B1255" s="521"/>
      <c r="C1255" s="167"/>
      <c r="D1255" s="168" t="s">
        <v>6</v>
      </c>
      <c r="E1255" s="167"/>
      <c r="F1255" s="169"/>
      <c r="G1255" s="169"/>
      <c r="H1255" s="170"/>
      <c r="I1255" s="170">
        <f>H1254</f>
        <v>100</v>
      </c>
      <c r="J1255" s="171"/>
      <c r="K1255" s="168" t="s">
        <v>6</v>
      </c>
      <c r="L1255" s="169"/>
      <c r="M1255" s="172"/>
      <c r="N1255" s="172"/>
      <c r="O1255" s="170"/>
      <c r="P1255" s="170">
        <f>O1254</f>
        <v>99.908574540927489</v>
      </c>
      <c r="Q1255" s="170">
        <f>(I1255+P1255)/2</f>
        <v>99.954287270463738</v>
      </c>
      <c r="R1255" s="290" t="s">
        <v>31</v>
      </c>
      <c r="S1255" s="529"/>
      <c r="T1255" s="146"/>
    </row>
    <row r="1256" spans="1:20" ht="59.25" customHeight="1" x14ac:dyDescent="0.35">
      <c r="A1256" s="513">
        <v>68</v>
      </c>
      <c r="B1256" s="519" t="s">
        <v>184</v>
      </c>
      <c r="C1256" s="342" t="s">
        <v>12</v>
      </c>
      <c r="D1256" s="150" t="s">
        <v>129</v>
      </c>
      <c r="E1256" s="154"/>
      <c r="F1256" s="154"/>
      <c r="G1256" s="154"/>
      <c r="H1256" s="153"/>
      <c r="I1256" s="153"/>
      <c r="J1256" s="154" t="s">
        <v>12</v>
      </c>
      <c r="K1256" s="150" t="s">
        <v>129</v>
      </c>
      <c r="L1256" s="155"/>
      <c r="M1256" s="155"/>
      <c r="N1256" s="155"/>
      <c r="O1256" s="153"/>
      <c r="P1256" s="178"/>
      <c r="Q1256" s="157"/>
      <c r="R1256" s="296"/>
      <c r="S1256" s="529" t="s">
        <v>424</v>
      </c>
    </row>
    <row r="1257" spans="1:20" ht="74.25" customHeight="1" x14ac:dyDescent="0.35">
      <c r="A1257" s="515"/>
      <c r="B1257" s="520"/>
      <c r="C1257" s="152" t="s">
        <v>7</v>
      </c>
      <c r="D1257" s="148" t="s">
        <v>130</v>
      </c>
      <c r="E1257" s="155" t="s">
        <v>25</v>
      </c>
      <c r="F1257" s="155">
        <v>100</v>
      </c>
      <c r="G1257" s="155">
        <v>100</v>
      </c>
      <c r="H1257" s="158">
        <f>G1257/F1257*100</f>
        <v>100</v>
      </c>
      <c r="I1257" s="155"/>
      <c r="J1257" s="155" t="s">
        <v>7</v>
      </c>
      <c r="K1257" s="159" t="s">
        <v>90</v>
      </c>
      <c r="L1257" s="155" t="s">
        <v>38</v>
      </c>
      <c r="M1257" s="155">
        <v>529</v>
      </c>
      <c r="N1257" s="155">
        <v>525</v>
      </c>
      <c r="O1257" s="158">
        <f>IF(N1257/M1257*100&gt;110,110,N1257/M1257*100)</f>
        <v>99.243856332703217</v>
      </c>
      <c r="P1257" s="178"/>
      <c r="Q1257" s="157"/>
      <c r="R1257" s="297"/>
      <c r="S1257" s="529"/>
    </row>
    <row r="1258" spans="1:20" x14ac:dyDescent="0.35">
      <c r="A1258" s="515"/>
      <c r="B1258" s="520"/>
      <c r="C1258" s="152" t="s">
        <v>8</v>
      </c>
      <c r="D1258" s="148" t="s">
        <v>131</v>
      </c>
      <c r="E1258" s="155" t="s">
        <v>25</v>
      </c>
      <c r="F1258" s="155">
        <v>100</v>
      </c>
      <c r="G1258" s="155">
        <v>100</v>
      </c>
      <c r="H1258" s="158">
        <f>G1258/F1258*100</f>
        <v>100</v>
      </c>
      <c r="I1258" s="155"/>
      <c r="J1258" s="155"/>
      <c r="K1258" s="179"/>
      <c r="L1258" s="155"/>
      <c r="M1258" s="161"/>
      <c r="N1258" s="161"/>
      <c r="O1258" s="158"/>
      <c r="P1258" s="178"/>
      <c r="Q1258" s="157"/>
      <c r="R1258" s="297"/>
      <c r="S1258" s="529"/>
    </row>
    <row r="1259" spans="1:20" ht="57.75" customHeight="1" x14ac:dyDescent="0.35">
      <c r="A1259" s="515"/>
      <c r="B1259" s="520"/>
      <c r="C1259" s="152" t="s">
        <v>9</v>
      </c>
      <c r="D1259" s="148" t="s">
        <v>566</v>
      </c>
      <c r="E1259" s="155" t="s">
        <v>25</v>
      </c>
      <c r="F1259" s="155">
        <v>100</v>
      </c>
      <c r="G1259" s="155">
        <v>100</v>
      </c>
      <c r="H1259" s="158">
        <f>G1259/F1259*100</f>
        <v>100</v>
      </c>
      <c r="I1259" s="155"/>
      <c r="J1259" s="162"/>
      <c r="K1259" s="159"/>
      <c r="L1259" s="155"/>
      <c r="M1259" s="163"/>
      <c r="N1259" s="163"/>
      <c r="O1259" s="158"/>
      <c r="P1259" s="178"/>
      <c r="Q1259" s="157"/>
      <c r="R1259" s="297"/>
      <c r="S1259" s="529"/>
    </row>
    <row r="1260" spans="1:20" ht="72" customHeight="1" x14ac:dyDescent="0.35">
      <c r="A1260" s="515"/>
      <c r="B1260" s="520"/>
      <c r="C1260" s="152" t="s">
        <v>10</v>
      </c>
      <c r="D1260" s="148" t="s">
        <v>89</v>
      </c>
      <c r="E1260" s="155" t="s">
        <v>25</v>
      </c>
      <c r="F1260" s="155">
        <v>90</v>
      </c>
      <c r="G1260" s="155">
        <v>100</v>
      </c>
      <c r="H1260" s="158">
        <v>100</v>
      </c>
      <c r="I1260" s="155"/>
      <c r="J1260" s="162"/>
      <c r="K1260" s="159"/>
      <c r="L1260" s="155"/>
      <c r="M1260" s="163"/>
      <c r="N1260" s="163"/>
      <c r="O1260" s="158"/>
      <c r="P1260" s="178"/>
      <c r="Q1260" s="157"/>
      <c r="R1260" s="297"/>
      <c r="S1260" s="529"/>
    </row>
    <row r="1261" spans="1:20" ht="121.5" customHeight="1" x14ac:dyDescent="0.35">
      <c r="A1261" s="515"/>
      <c r="B1261" s="520"/>
      <c r="C1261" s="152" t="s">
        <v>35</v>
      </c>
      <c r="D1261" s="148" t="s">
        <v>132</v>
      </c>
      <c r="E1261" s="155" t="s">
        <v>25</v>
      </c>
      <c r="F1261" s="155">
        <v>100</v>
      </c>
      <c r="G1261" s="155">
        <v>100</v>
      </c>
      <c r="H1261" s="158">
        <f>G1261/F1261*100</f>
        <v>100</v>
      </c>
      <c r="I1261" s="155"/>
      <c r="J1261" s="162"/>
      <c r="K1261" s="159"/>
      <c r="L1261" s="155"/>
      <c r="M1261" s="163"/>
      <c r="N1261" s="163"/>
      <c r="O1261" s="158"/>
      <c r="P1261" s="178"/>
      <c r="Q1261" s="157"/>
      <c r="R1261" s="297"/>
      <c r="S1261" s="529"/>
    </row>
    <row r="1262" spans="1:20" s="174" customFormat="1" ht="40.5" customHeight="1" x14ac:dyDescent="0.35">
      <c r="A1262" s="515"/>
      <c r="B1262" s="520"/>
      <c r="C1262" s="167"/>
      <c r="D1262" s="168" t="s">
        <v>6</v>
      </c>
      <c r="E1262" s="167"/>
      <c r="F1262" s="169"/>
      <c r="G1262" s="169"/>
      <c r="H1262" s="170"/>
      <c r="I1262" s="170">
        <f>(H1257+H1258+H1259+H1260+H1261)/5</f>
        <v>100</v>
      </c>
      <c r="J1262" s="171"/>
      <c r="K1262" s="168" t="s">
        <v>6</v>
      </c>
      <c r="L1262" s="169"/>
      <c r="M1262" s="172"/>
      <c r="N1262" s="172"/>
      <c r="O1262" s="170"/>
      <c r="P1262" s="170">
        <f>O1257</f>
        <v>99.243856332703217</v>
      </c>
      <c r="Q1262" s="170">
        <f>(I1262+P1262)/2</f>
        <v>99.621928166351609</v>
      </c>
      <c r="R1262" s="310" t="s">
        <v>424</v>
      </c>
      <c r="S1262" s="529"/>
      <c r="T1262" s="146"/>
    </row>
    <row r="1263" spans="1:20" ht="60" customHeight="1" x14ac:dyDescent="0.35">
      <c r="A1263" s="515"/>
      <c r="B1263" s="520"/>
      <c r="C1263" s="342" t="s">
        <v>13</v>
      </c>
      <c r="D1263" s="150" t="s">
        <v>133</v>
      </c>
      <c r="E1263" s="155"/>
      <c r="F1263" s="155"/>
      <c r="G1263" s="155"/>
      <c r="H1263" s="153"/>
      <c r="I1263" s="153"/>
      <c r="J1263" s="342" t="s">
        <v>13</v>
      </c>
      <c r="K1263" s="150" t="s">
        <v>133</v>
      </c>
      <c r="L1263" s="155"/>
      <c r="M1263" s="163"/>
      <c r="N1263" s="163"/>
      <c r="O1263" s="153"/>
      <c r="P1263" s="178"/>
      <c r="Q1263" s="157"/>
      <c r="R1263" s="298"/>
      <c r="S1263" s="529"/>
    </row>
    <row r="1264" spans="1:20" ht="72" customHeight="1" x14ac:dyDescent="0.35">
      <c r="A1264" s="515"/>
      <c r="B1264" s="520"/>
      <c r="C1264" s="152" t="s">
        <v>14</v>
      </c>
      <c r="D1264" s="148" t="s">
        <v>134</v>
      </c>
      <c r="E1264" s="155" t="s">
        <v>25</v>
      </c>
      <c r="F1264" s="155">
        <v>100</v>
      </c>
      <c r="G1264" s="155">
        <v>100</v>
      </c>
      <c r="H1264" s="158">
        <f>G1264/F1264*100</f>
        <v>100</v>
      </c>
      <c r="I1264" s="155"/>
      <c r="J1264" s="162" t="s">
        <v>14</v>
      </c>
      <c r="K1264" s="159" t="s">
        <v>90</v>
      </c>
      <c r="L1264" s="155" t="s">
        <v>38</v>
      </c>
      <c r="M1264" s="155">
        <v>590</v>
      </c>
      <c r="N1264" s="155">
        <v>586</v>
      </c>
      <c r="O1264" s="158">
        <f>IF(N1264/M1264*100&gt;110,110,N1264/M1264*100)</f>
        <v>99.322033898305079</v>
      </c>
      <c r="P1264" s="152"/>
      <c r="Q1264" s="157"/>
      <c r="R1264" s="297"/>
      <c r="S1264" s="529"/>
    </row>
    <row r="1265" spans="1:20" x14ac:dyDescent="0.35">
      <c r="A1265" s="515"/>
      <c r="B1265" s="520"/>
      <c r="C1265" s="152" t="s">
        <v>15</v>
      </c>
      <c r="D1265" s="148" t="s">
        <v>135</v>
      </c>
      <c r="E1265" s="155" t="s">
        <v>25</v>
      </c>
      <c r="F1265" s="155">
        <v>100</v>
      </c>
      <c r="G1265" s="155">
        <v>100</v>
      </c>
      <c r="H1265" s="158">
        <f>G1265/F1265*100</f>
        <v>100</v>
      </c>
      <c r="I1265" s="155"/>
      <c r="J1265" s="162"/>
      <c r="K1265" s="159"/>
      <c r="L1265" s="155"/>
      <c r="M1265" s="163"/>
      <c r="N1265" s="163"/>
      <c r="O1265" s="158"/>
      <c r="P1265" s="178"/>
      <c r="Q1265" s="157"/>
      <c r="R1265" s="297"/>
      <c r="S1265" s="529"/>
    </row>
    <row r="1266" spans="1:20" ht="55.5" customHeight="1" x14ac:dyDescent="0.35">
      <c r="A1266" s="515"/>
      <c r="B1266" s="520"/>
      <c r="C1266" s="152" t="s">
        <v>39</v>
      </c>
      <c r="D1266" s="148" t="s">
        <v>566</v>
      </c>
      <c r="E1266" s="155" t="s">
        <v>25</v>
      </c>
      <c r="F1266" s="155">
        <v>100</v>
      </c>
      <c r="G1266" s="155">
        <v>100</v>
      </c>
      <c r="H1266" s="158">
        <f>G1266/F1266*100</f>
        <v>100</v>
      </c>
      <c r="I1266" s="155"/>
      <c r="J1266" s="162"/>
      <c r="K1266" s="159"/>
      <c r="L1266" s="155"/>
      <c r="M1266" s="163"/>
      <c r="N1266" s="163"/>
      <c r="O1266" s="158"/>
      <c r="P1266" s="178"/>
      <c r="Q1266" s="157"/>
      <c r="R1266" s="297"/>
      <c r="S1266" s="529"/>
    </row>
    <row r="1267" spans="1:20" ht="69" customHeight="1" x14ac:dyDescent="0.35">
      <c r="A1267" s="515"/>
      <c r="B1267" s="520"/>
      <c r="C1267" s="152" t="s">
        <v>45</v>
      </c>
      <c r="D1267" s="148" t="s">
        <v>89</v>
      </c>
      <c r="E1267" s="155" t="s">
        <v>25</v>
      </c>
      <c r="F1267" s="155">
        <v>90</v>
      </c>
      <c r="G1267" s="155">
        <v>100</v>
      </c>
      <c r="H1267" s="158">
        <v>100</v>
      </c>
      <c r="I1267" s="155"/>
      <c r="J1267" s="162"/>
      <c r="K1267" s="159"/>
      <c r="L1267" s="155"/>
      <c r="M1267" s="163"/>
      <c r="N1267" s="163"/>
      <c r="O1267" s="158"/>
      <c r="P1267" s="178"/>
      <c r="Q1267" s="157"/>
      <c r="R1267" s="297"/>
      <c r="S1267" s="529"/>
    </row>
    <row r="1268" spans="1:20" ht="125.25" customHeight="1" x14ac:dyDescent="0.35">
      <c r="A1268" s="515"/>
      <c r="B1268" s="520"/>
      <c r="C1268" s="152" t="s">
        <v>66</v>
      </c>
      <c r="D1268" s="148" t="s">
        <v>132</v>
      </c>
      <c r="E1268" s="155" t="s">
        <v>25</v>
      </c>
      <c r="F1268" s="155">
        <v>100</v>
      </c>
      <c r="G1268" s="155">
        <v>100</v>
      </c>
      <c r="H1268" s="158">
        <f>G1268/F1268*100</f>
        <v>100</v>
      </c>
      <c r="I1268" s="155"/>
      <c r="J1268" s="162"/>
      <c r="K1268" s="159"/>
      <c r="L1268" s="155"/>
      <c r="M1268" s="163"/>
      <c r="N1268" s="163"/>
      <c r="O1268" s="158"/>
      <c r="P1268" s="178"/>
      <c r="Q1268" s="157"/>
      <c r="R1268" s="297"/>
      <c r="S1268" s="529"/>
    </row>
    <row r="1269" spans="1:20" s="174" customFormat="1" ht="40.5" customHeight="1" x14ac:dyDescent="0.35">
      <c r="A1269" s="515"/>
      <c r="B1269" s="520"/>
      <c r="C1269" s="167"/>
      <c r="D1269" s="168" t="s">
        <v>6</v>
      </c>
      <c r="E1269" s="167"/>
      <c r="F1269" s="169"/>
      <c r="G1269" s="169"/>
      <c r="H1269" s="170"/>
      <c r="I1269" s="170">
        <f>(H1264+H1265+H1266+H1267+H1268)/5</f>
        <v>100</v>
      </c>
      <c r="J1269" s="171"/>
      <c r="K1269" s="168" t="s">
        <v>6</v>
      </c>
      <c r="L1269" s="169"/>
      <c r="M1269" s="172"/>
      <c r="N1269" s="172"/>
      <c r="O1269" s="170"/>
      <c r="P1269" s="170">
        <f>O1264</f>
        <v>99.322033898305079</v>
      </c>
      <c r="Q1269" s="170">
        <f>(I1269+P1269)/2</f>
        <v>99.66101694915254</v>
      </c>
      <c r="R1269" s="310" t="s">
        <v>424</v>
      </c>
      <c r="S1269" s="529"/>
      <c r="T1269" s="146"/>
    </row>
    <row r="1270" spans="1:20" ht="66" customHeight="1" x14ac:dyDescent="0.35">
      <c r="A1270" s="515"/>
      <c r="B1270" s="520"/>
      <c r="C1270" s="342" t="s">
        <v>28</v>
      </c>
      <c r="D1270" s="150" t="s">
        <v>136</v>
      </c>
      <c r="E1270" s="155"/>
      <c r="F1270" s="155"/>
      <c r="G1270" s="155"/>
      <c r="H1270" s="153"/>
      <c r="I1270" s="153"/>
      <c r="J1270" s="342" t="s">
        <v>28</v>
      </c>
      <c r="K1270" s="150" t="str">
        <f>D1270</f>
        <v>Реализация основных общеобразовательных программ среднего общего образования</v>
      </c>
      <c r="L1270" s="155"/>
      <c r="M1270" s="163"/>
      <c r="N1270" s="163"/>
      <c r="O1270" s="153"/>
      <c r="P1270" s="178"/>
      <c r="Q1270" s="157"/>
      <c r="R1270" s="296"/>
      <c r="S1270" s="529"/>
    </row>
    <row r="1271" spans="1:20" ht="77.25" customHeight="1" x14ac:dyDescent="0.35">
      <c r="A1271" s="515"/>
      <c r="B1271" s="520"/>
      <c r="C1271" s="152" t="s">
        <v>29</v>
      </c>
      <c r="D1271" s="148" t="s">
        <v>137</v>
      </c>
      <c r="E1271" s="155" t="s">
        <v>25</v>
      </c>
      <c r="F1271" s="155">
        <v>100</v>
      </c>
      <c r="G1271" s="155">
        <v>100</v>
      </c>
      <c r="H1271" s="158">
        <f>G1271/F1271*100</f>
        <v>100</v>
      </c>
      <c r="I1271" s="155"/>
      <c r="J1271" s="162" t="s">
        <v>29</v>
      </c>
      <c r="K1271" s="159" t="s">
        <v>90</v>
      </c>
      <c r="L1271" s="155" t="s">
        <v>38</v>
      </c>
      <c r="M1271" s="155">
        <v>124</v>
      </c>
      <c r="N1271" s="155">
        <v>126</v>
      </c>
      <c r="O1271" s="158">
        <f>IF(N1271/M1271*100&gt;110,110,N1271/M1271*100)</f>
        <v>101.61290322580645</v>
      </c>
      <c r="P1271" s="152"/>
      <c r="Q1271" s="157"/>
      <c r="R1271" s="297"/>
      <c r="S1271" s="529"/>
    </row>
    <row r="1272" spans="1:20" x14ac:dyDescent="0.35">
      <c r="A1272" s="515"/>
      <c r="B1272" s="520"/>
      <c r="C1272" s="152" t="s">
        <v>30</v>
      </c>
      <c r="D1272" s="148" t="s">
        <v>138</v>
      </c>
      <c r="E1272" s="155" t="s">
        <v>25</v>
      </c>
      <c r="F1272" s="155">
        <v>100</v>
      </c>
      <c r="G1272" s="155">
        <v>100</v>
      </c>
      <c r="H1272" s="158">
        <f>G1272/F1272*100</f>
        <v>100</v>
      </c>
      <c r="I1272" s="155"/>
      <c r="J1272" s="162"/>
      <c r="K1272" s="159"/>
      <c r="L1272" s="155"/>
      <c r="M1272" s="163"/>
      <c r="N1272" s="163"/>
      <c r="O1272" s="158"/>
      <c r="P1272" s="178"/>
      <c r="Q1272" s="157"/>
      <c r="R1272" s="297"/>
      <c r="S1272" s="529"/>
    </row>
    <row r="1273" spans="1:20" ht="51.75" customHeight="1" x14ac:dyDescent="0.35">
      <c r="A1273" s="515"/>
      <c r="B1273" s="520"/>
      <c r="C1273" s="152" t="s">
        <v>52</v>
      </c>
      <c r="D1273" s="148" t="s">
        <v>566</v>
      </c>
      <c r="E1273" s="155" t="s">
        <v>25</v>
      </c>
      <c r="F1273" s="155">
        <v>100</v>
      </c>
      <c r="G1273" s="155">
        <v>100</v>
      </c>
      <c r="H1273" s="158">
        <f>G1273/F1273*100</f>
        <v>100</v>
      </c>
      <c r="I1273" s="155"/>
      <c r="J1273" s="162"/>
      <c r="K1273" s="159"/>
      <c r="L1273" s="155"/>
      <c r="M1273" s="163"/>
      <c r="N1273" s="163"/>
      <c r="O1273" s="158"/>
      <c r="P1273" s="178"/>
      <c r="Q1273" s="157"/>
      <c r="R1273" s="297"/>
      <c r="S1273" s="529"/>
    </row>
    <row r="1274" spans="1:20" ht="71.25" customHeight="1" x14ac:dyDescent="0.35">
      <c r="A1274" s="515"/>
      <c r="B1274" s="520"/>
      <c r="C1274" s="152" t="s">
        <v>53</v>
      </c>
      <c r="D1274" s="148" t="s">
        <v>89</v>
      </c>
      <c r="E1274" s="155" t="s">
        <v>25</v>
      </c>
      <c r="F1274" s="155">
        <v>90</v>
      </c>
      <c r="G1274" s="155">
        <v>100</v>
      </c>
      <c r="H1274" s="158">
        <v>100</v>
      </c>
      <c r="I1274" s="155"/>
      <c r="J1274" s="162"/>
      <c r="K1274" s="159"/>
      <c r="L1274" s="155"/>
      <c r="M1274" s="163"/>
      <c r="N1274" s="163"/>
      <c r="O1274" s="158"/>
      <c r="P1274" s="178"/>
      <c r="Q1274" s="157"/>
      <c r="R1274" s="297"/>
      <c r="S1274" s="529"/>
    </row>
    <row r="1275" spans="1:20" ht="125.25" customHeight="1" x14ac:dyDescent="0.35">
      <c r="A1275" s="515"/>
      <c r="B1275" s="520"/>
      <c r="C1275" s="152" t="s">
        <v>139</v>
      </c>
      <c r="D1275" s="148" t="s">
        <v>132</v>
      </c>
      <c r="E1275" s="155" t="s">
        <v>25</v>
      </c>
      <c r="F1275" s="155">
        <v>100</v>
      </c>
      <c r="G1275" s="155">
        <v>100</v>
      </c>
      <c r="H1275" s="158">
        <f>G1275/F1275*100</f>
        <v>100</v>
      </c>
      <c r="I1275" s="155"/>
      <c r="J1275" s="162"/>
      <c r="K1275" s="159"/>
      <c r="L1275" s="155"/>
      <c r="M1275" s="163"/>
      <c r="N1275" s="163"/>
      <c r="O1275" s="158"/>
      <c r="P1275" s="178"/>
      <c r="Q1275" s="157"/>
      <c r="R1275" s="297"/>
      <c r="S1275" s="529"/>
    </row>
    <row r="1276" spans="1:20" s="174" customFormat="1" ht="40.5" customHeight="1" x14ac:dyDescent="0.35">
      <c r="A1276" s="515"/>
      <c r="B1276" s="520"/>
      <c r="C1276" s="167"/>
      <c r="D1276" s="168" t="s">
        <v>6</v>
      </c>
      <c r="E1276" s="167"/>
      <c r="F1276" s="169"/>
      <c r="G1276" s="169"/>
      <c r="H1276" s="170"/>
      <c r="I1276" s="170">
        <f>(H1271+H1272+H1273+H1274+H1275)/5</f>
        <v>100</v>
      </c>
      <c r="J1276" s="171"/>
      <c r="K1276" s="168" t="s">
        <v>6</v>
      </c>
      <c r="L1276" s="169"/>
      <c r="M1276" s="172"/>
      <c r="N1276" s="172"/>
      <c r="O1276" s="170"/>
      <c r="P1276" s="170">
        <f>O1271</f>
        <v>101.61290322580645</v>
      </c>
      <c r="Q1276" s="170">
        <f>(I1276+P1276)/2</f>
        <v>100.80645161290323</v>
      </c>
      <c r="R1276" s="290" t="s">
        <v>31</v>
      </c>
      <c r="S1276" s="529"/>
      <c r="T1276" s="146"/>
    </row>
    <row r="1277" spans="1:20" x14ac:dyDescent="0.35">
      <c r="A1277" s="515"/>
      <c r="B1277" s="520"/>
      <c r="C1277" s="342" t="s">
        <v>42</v>
      </c>
      <c r="D1277" s="150" t="s">
        <v>91</v>
      </c>
      <c r="E1277" s="155"/>
      <c r="F1277" s="155"/>
      <c r="G1277" s="155"/>
      <c r="H1277" s="153"/>
      <c r="I1277" s="153"/>
      <c r="J1277" s="342" t="s">
        <v>42</v>
      </c>
      <c r="K1277" s="150" t="s">
        <v>91</v>
      </c>
      <c r="L1277" s="155"/>
      <c r="M1277" s="163"/>
      <c r="N1277" s="163"/>
      <c r="O1277" s="153"/>
      <c r="P1277" s="178"/>
      <c r="Q1277" s="157"/>
      <c r="R1277" s="298"/>
      <c r="S1277" s="529"/>
    </row>
    <row r="1278" spans="1:20" ht="49.5" customHeight="1" x14ac:dyDescent="0.35">
      <c r="A1278" s="515"/>
      <c r="B1278" s="520"/>
      <c r="C1278" s="152" t="s">
        <v>43</v>
      </c>
      <c r="D1278" s="148" t="s">
        <v>140</v>
      </c>
      <c r="E1278" s="155" t="s">
        <v>25</v>
      </c>
      <c r="F1278" s="155">
        <v>100</v>
      </c>
      <c r="G1278" s="155">
        <v>100</v>
      </c>
      <c r="H1278" s="158">
        <f>G1278/F1278*100</f>
        <v>100</v>
      </c>
      <c r="I1278" s="155"/>
      <c r="J1278" s="162" t="s">
        <v>43</v>
      </c>
      <c r="K1278" s="159" t="s">
        <v>90</v>
      </c>
      <c r="L1278" s="155" t="s">
        <v>38</v>
      </c>
      <c r="M1278" s="155">
        <v>235</v>
      </c>
      <c r="N1278" s="155">
        <v>235</v>
      </c>
      <c r="O1278" s="158">
        <f>IF(N1278/M1278*100&gt;110,110,N1278/M1278*100)</f>
        <v>100</v>
      </c>
      <c r="P1278" s="178"/>
      <c r="Q1278" s="157"/>
      <c r="R1278" s="297"/>
      <c r="S1278" s="529"/>
    </row>
    <row r="1279" spans="1:20" ht="80.25" customHeight="1" x14ac:dyDescent="0.35">
      <c r="A1279" s="515"/>
      <c r="B1279" s="520"/>
      <c r="C1279" s="152" t="s">
        <v>141</v>
      </c>
      <c r="D1279" s="148" t="s">
        <v>142</v>
      </c>
      <c r="E1279" s="155" t="s">
        <v>25</v>
      </c>
      <c r="F1279" s="155">
        <v>90</v>
      </c>
      <c r="G1279" s="155">
        <v>90</v>
      </c>
      <c r="H1279" s="158">
        <f>G1279/F1279*100</f>
        <v>100</v>
      </c>
      <c r="I1279" s="155"/>
      <c r="J1279" s="162"/>
      <c r="K1279" s="159"/>
      <c r="L1279" s="155"/>
      <c r="M1279" s="163"/>
      <c r="N1279" s="163"/>
      <c r="O1279" s="158"/>
      <c r="P1279" s="178"/>
      <c r="Q1279" s="157"/>
      <c r="R1279" s="297"/>
      <c r="S1279" s="529"/>
    </row>
    <row r="1280" spans="1:20" s="174" customFormat="1" ht="40.5" customHeight="1" x14ac:dyDescent="0.35">
      <c r="A1280" s="515"/>
      <c r="B1280" s="520"/>
      <c r="C1280" s="167"/>
      <c r="D1280" s="168" t="s">
        <v>6</v>
      </c>
      <c r="E1280" s="167"/>
      <c r="F1280" s="169"/>
      <c r="G1280" s="169"/>
      <c r="H1280" s="170"/>
      <c r="I1280" s="170">
        <f>(H1278+H1279)/2</f>
        <v>100</v>
      </c>
      <c r="J1280" s="171"/>
      <c r="K1280" s="168" t="s">
        <v>6</v>
      </c>
      <c r="L1280" s="169"/>
      <c r="M1280" s="172"/>
      <c r="N1280" s="172"/>
      <c r="O1280" s="170"/>
      <c r="P1280" s="170">
        <f>O1278</f>
        <v>100</v>
      </c>
      <c r="Q1280" s="170">
        <f>(I1280+P1280)/2</f>
        <v>100</v>
      </c>
      <c r="R1280" s="290" t="s">
        <v>31</v>
      </c>
      <c r="S1280" s="529"/>
      <c r="T1280" s="146"/>
    </row>
    <row r="1281" spans="1:20" ht="53.25" customHeight="1" x14ac:dyDescent="0.35">
      <c r="A1281" s="515"/>
      <c r="B1281" s="520"/>
      <c r="C1281" s="342" t="s">
        <v>168</v>
      </c>
      <c r="D1281" s="150" t="s">
        <v>217</v>
      </c>
      <c r="E1281" s="155"/>
      <c r="F1281" s="155"/>
      <c r="G1281" s="155"/>
      <c r="H1281" s="153"/>
      <c r="I1281" s="153"/>
      <c r="J1281" s="342" t="s">
        <v>168</v>
      </c>
      <c r="K1281" s="150" t="str">
        <f>D1281</f>
        <v>Реализация дополнительных общеразвивающих программ</v>
      </c>
      <c r="L1281" s="155"/>
      <c r="M1281" s="163"/>
      <c r="N1281" s="163"/>
      <c r="O1281" s="153"/>
      <c r="P1281" s="178"/>
      <c r="Q1281" s="157"/>
      <c r="R1281" s="296"/>
      <c r="S1281" s="529"/>
    </row>
    <row r="1282" spans="1:20" ht="92.25" customHeight="1" x14ac:dyDescent="0.35">
      <c r="A1282" s="515"/>
      <c r="B1282" s="520"/>
      <c r="C1282" s="152" t="s">
        <v>169</v>
      </c>
      <c r="D1282" s="148" t="s">
        <v>142</v>
      </c>
      <c r="E1282" s="155" t="s">
        <v>25</v>
      </c>
      <c r="F1282" s="155">
        <v>90</v>
      </c>
      <c r="G1282" s="155">
        <v>90</v>
      </c>
      <c r="H1282" s="158">
        <f>G1282/F1282*100</f>
        <v>100</v>
      </c>
      <c r="I1282" s="155"/>
      <c r="J1282" s="162" t="str">
        <f>C1282</f>
        <v>5.1.</v>
      </c>
      <c r="K1282" s="159" t="s">
        <v>567</v>
      </c>
      <c r="L1282" s="155" t="s">
        <v>373</v>
      </c>
      <c r="M1282" s="155">
        <v>83968</v>
      </c>
      <c r="N1282" s="155">
        <v>83968</v>
      </c>
      <c r="O1282" s="158">
        <f>IF(N1282/M1282*100&gt;110,110,N1282/M1282*100)</f>
        <v>100</v>
      </c>
      <c r="P1282" s="178"/>
      <c r="Q1282" s="157"/>
      <c r="R1282" s="297"/>
      <c r="S1282" s="529"/>
    </row>
    <row r="1283" spans="1:20" s="174" customFormat="1" ht="41.25" customHeight="1" x14ac:dyDescent="0.35">
      <c r="A1283" s="517"/>
      <c r="B1283" s="521"/>
      <c r="C1283" s="167"/>
      <c r="D1283" s="168" t="s">
        <v>6</v>
      </c>
      <c r="E1283" s="167"/>
      <c r="F1283" s="169"/>
      <c r="G1283" s="169"/>
      <c r="H1283" s="170"/>
      <c r="I1283" s="170">
        <f>H1282</f>
        <v>100</v>
      </c>
      <c r="J1283" s="171"/>
      <c r="K1283" s="168" t="s">
        <v>6</v>
      </c>
      <c r="L1283" s="169"/>
      <c r="M1283" s="172"/>
      <c r="N1283" s="172"/>
      <c r="O1283" s="170"/>
      <c r="P1283" s="170">
        <f>O1282</f>
        <v>100</v>
      </c>
      <c r="Q1283" s="170">
        <f>(I1283+P1283)/2</f>
        <v>100</v>
      </c>
      <c r="R1283" s="290" t="s">
        <v>31</v>
      </c>
      <c r="S1283" s="529"/>
      <c r="T1283" s="146"/>
    </row>
    <row r="1284" spans="1:20" ht="60" customHeight="1" x14ac:dyDescent="0.35">
      <c r="A1284" s="513">
        <v>69</v>
      </c>
      <c r="B1284" s="519" t="s">
        <v>185</v>
      </c>
      <c r="C1284" s="342" t="s">
        <v>12</v>
      </c>
      <c r="D1284" s="150" t="s">
        <v>129</v>
      </c>
      <c r="E1284" s="154"/>
      <c r="F1284" s="154"/>
      <c r="G1284" s="154"/>
      <c r="H1284" s="153"/>
      <c r="I1284" s="153"/>
      <c r="J1284" s="154" t="s">
        <v>12</v>
      </c>
      <c r="K1284" s="150" t="s">
        <v>129</v>
      </c>
      <c r="L1284" s="155"/>
      <c r="M1284" s="155"/>
      <c r="N1284" s="155"/>
      <c r="O1284" s="153"/>
      <c r="P1284" s="178"/>
      <c r="Q1284" s="153"/>
      <c r="R1284" s="296"/>
      <c r="S1284" s="529" t="s">
        <v>424</v>
      </c>
    </row>
    <row r="1285" spans="1:20" ht="70.5" customHeight="1" x14ac:dyDescent="0.35">
      <c r="A1285" s="515"/>
      <c r="B1285" s="520"/>
      <c r="C1285" s="152" t="s">
        <v>7</v>
      </c>
      <c r="D1285" s="148" t="s">
        <v>130</v>
      </c>
      <c r="E1285" s="155" t="s">
        <v>25</v>
      </c>
      <c r="F1285" s="155">
        <v>100</v>
      </c>
      <c r="G1285" s="155">
        <v>100</v>
      </c>
      <c r="H1285" s="158">
        <f>G1285/F1285*100</f>
        <v>100</v>
      </c>
      <c r="I1285" s="155"/>
      <c r="J1285" s="155" t="s">
        <v>7</v>
      </c>
      <c r="K1285" s="159" t="s">
        <v>90</v>
      </c>
      <c r="L1285" s="155" t="s">
        <v>38</v>
      </c>
      <c r="M1285" s="155">
        <v>313</v>
      </c>
      <c r="N1285" s="155">
        <v>324</v>
      </c>
      <c r="O1285" s="158">
        <f>IF(N1285/M1285*100&gt;110,110,N1285/M1285*100)</f>
        <v>103.5143769968051</v>
      </c>
      <c r="P1285" s="178"/>
      <c r="Q1285" s="153"/>
      <c r="R1285" s="297"/>
      <c r="S1285" s="529"/>
    </row>
    <row r="1286" spans="1:20" x14ac:dyDescent="0.35">
      <c r="A1286" s="515"/>
      <c r="B1286" s="520"/>
      <c r="C1286" s="152" t="s">
        <v>8</v>
      </c>
      <c r="D1286" s="148" t="s">
        <v>131</v>
      </c>
      <c r="E1286" s="155" t="s">
        <v>25</v>
      </c>
      <c r="F1286" s="155">
        <v>100</v>
      </c>
      <c r="G1286" s="155">
        <v>100</v>
      </c>
      <c r="H1286" s="158">
        <f>G1286/F1286*100</f>
        <v>100</v>
      </c>
      <c r="I1286" s="155"/>
      <c r="J1286" s="155"/>
      <c r="K1286" s="179"/>
      <c r="L1286" s="155"/>
      <c r="M1286" s="161"/>
      <c r="N1286" s="161"/>
      <c r="O1286" s="158"/>
      <c r="P1286" s="178"/>
      <c r="Q1286" s="153"/>
      <c r="R1286" s="297"/>
      <c r="S1286" s="529"/>
    </row>
    <row r="1287" spans="1:20" ht="57" customHeight="1" x14ac:dyDescent="0.35">
      <c r="A1287" s="515"/>
      <c r="B1287" s="520"/>
      <c r="C1287" s="152" t="s">
        <v>9</v>
      </c>
      <c r="D1287" s="148" t="s">
        <v>566</v>
      </c>
      <c r="E1287" s="155" t="s">
        <v>25</v>
      </c>
      <c r="F1287" s="155">
        <v>100</v>
      </c>
      <c r="G1287" s="155">
        <v>100</v>
      </c>
      <c r="H1287" s="158">
        <f>G1287/F1287*100</f>
        <v>100</v>
      </c>
      <c r="I1287" s="155"/>
      <c r="J1287" s="162"/>
      <c r="K1287" s="159"/>
      <c r="L1287" s="155"/>
      <c r="M1287" s="163"/>
      <c r="N1287" s="163"/>
      <c r="O1287" s="158"/>
      <c r="P1287" s="178"/>
      <c r="Q1287" s="153"/>
      <c r="R1287" s="297"/>
      <c r="S1287" s="529"/>
    </row>
    <row r="1288" spans="1:20" ht="71.25" customHeight="1" x14ac:dyDescent="0.35">
      <c r="A1288" s="515"/>
      <c r="B1288" s="520"/>
      <c r="C1288" s="152" t="s">
        <v>10</v>
      </c>
      <c r="D1288" s="148" t="s">
        <v>89</v>
      </c>
      <c r="E1288" s="155" t="s">
        <v>25</v>
      </c>
      <c r="F1288" s="155">
        <v>90</v>
      </c>
      <c r="G1288" s="155">
        <v>100</v>
      </c>
      <c r="H1288" s="158">
        <v>100</v>
      </c>
      <c r="I1288" s="155"/>
      <c r="J1288" s="162"/>
      <c r="K1288" s="159"/>
      <c r="L1288" s="155"/>
      <c r="M1288" s="163"/>
      <c r="N1288" s="163"/>
      <c r="O1288" s="158"/>
      <c r="P1288" s="178"/>
      <c r="Q1288" s="153"/>
      <c r="R1288" s="297"/>
      <c r="S1288" s="529"/>
    </row>
    <row r="1289" spans="1:20" ht="127.5" customHeight="1" x14ac:dyDescent="0.35">
      <c r="A1289" s="515"/>
      <c r="B1289" s="520"/>
      <c r="C1289" s="152" t="s">
        <v>35</v>
      </c>
      <c r="D1289" s="148" t="s">
        <v>132</v>
      </c>
      <c r="E1289" s="155" t="s">
        <v>25</v>
      </c>
      <c r="F1289" s="155">
        <v>100</v>
      </c>
      <c r="G1289" s="155">
        <v>100</v>
      </c>
      <c r="H1289" s="158">
        <f>G1289/F1289*100</f>
        <v>100</v>
      </c>
      <c r="I1289" s="155"/>
      <c r="J1289" s="162"/>
      <c r="K1289" s="159"/>
      <c r="L1289" s="155"/>
      <c r="M1289" s="163"/>
      <c r="N1289" s="163"/>
      <c r="O1289" s="158"/>
      <c r="P1289" s="178"/>
      <c r="Q1289" s="153"/>
      <c r="R1289" s="297"/>
      <c r="S1289" s="529"/>
    </row>
    <row r="1290" spans="1:20" s="174" customFormat="1" ht="40.5" customHeight="1" x14ac:dyDescent="0.35">
      <c r="A1290" s="515"/>
      <c r="B1290" s="520"/>
      <c r="C1290" s="167"/>
      <c r="D1290" s="168" t="s">
        <v>6</v>
      </c>
      <c r="E1290" s="167"/>
      <c r="F1290" s="169"/>
      <c r="G1290" s="169"/>
      <c r="H1290" s="170"/>
      <c r="I1290" s="170">
        <f>(H1285+H1286+H1287+H1288+H1289)/5</f>
        <v>100</v>
      </c>
      <c r="J1290" s="171"/>
      <c r="K1290" s="168" t="s">
        <v>6</v>
      </c>
      <c r="L1290" s="169"/>
      <c r="M1290" s="172"/>
      <c r="N1290" s="172"/>
      <c r="O1290" s="170"/>
      <c r="P1290" s="170">
        <f>O1285</f>
        <v>103.5143769968051</v>
      </c>
      <c r="Q1290" s="170">
        <f>(I1290+P1290)/2</f>
        <v>101.75718849840254</v>
      </c>
      <c r="R1290" s="290" t="s">
        <v>31</v>
      </c>
      <c r="S1290" s="529"/>
      <c r="T1290" s="146"/>
    </row>
    <row r="1291" spans="1:20" ht="69.75" customHeight="1" x14ac:dyDescent="0.35">
      <c r="A1291" s="515"/>
      <c r="B1291" s="520"/>
      <c r="C1291" s="342" t="s">
        <v>13</v>
      </c>
      <c r="D1291" s="150" t="s">
        <v>133</v>
      </c>
      <c r="E1291" s="155"/>
      <c r="F1291" s="155"/>
      <c r="G1291" s="155"/>
      <c r="H1291" s="153"/>
      <c r="I1291" s="153"/>
      <c r="J1291" s="342" t="s">
        <v>13</v>
      </c>
      <c r="K1291" s="150" t="s">
        <v>133</v>
      </c>
      <c r="L1291" s="155"/>
      <c r="M1291" s="163"/>
      <c r="N1291" s="163"/>
      <c r="O1291" s="153"/>
      <c r="P1291" s="178"/>
      <c r="Q1291" s="157"/>
      <c r="R1291" s="296"/>
      <c r="S1291" s="529"/>
    </row>
    <row r="1292" spans="1:20" ht="69.75" customHeight="1" x14ac:dyDescent="0.35">
      <c r="A1292" s="515"/>
      <c r="B1292" s="520"/>
      <c r="C1292" s="152" t="s">
        <v>14</v>
      </c>
      <c r="D1292" s="148" t="s">
        <v>134</v>
      </c>
      <c r="E1292" s="155" t="s">
        <v>25</v>
      </c>
      <c r="F1292" s="155">
        <v>100</v>
      </c>
      <c r="G1292" s="155">
        <v>100</v>
      </c>
      <c r="H1292" s="158">
        <f>G1292/F1292*100</f>
        <v>100</v>
      </c>
      <c r="I1292" s="155"/>
      <c r="J1292" s="162" t="s">
        <v>14</v>
      </c>
      <c r="K1292" s="159" t="s">
        <v>90</v>
      </c>
      <c r="L1292" s="155" t="s">
        <v>38</v>
      </c>
      <c r="M1292" s="155">
        <v>312</v>
      </c>
      <c r="N1292" s="155">
        <v>323</v>
      </c>
      <c r="O1292" s="158">
        <f>IF(N1292/M1292*100&gt;110,110,N1292/M1292*100)</f>
        <v>103.52564102564104</v>
      </c>
      <c r="P1292" s="152"/>
      <c r="Q1292" s="157"/>
      <c r="R1292" s="297"/>
      <c r="S1292" s="529"/>
    </row>
    <row r="1293" spans="1:20" x14ac:dyDescent="0.35">
      <c r="A1293" s="515"/>
      <c r="B1293" s="520"/>
      <c r="C1293" s="152" t="s">
        <v>15</v>
      </c>
      <c r="D1293" s="148" t="s">
        <v>135</v>
      </c>
      <c r="E1293" s="155" t="s">
        <v>25</v>
      </c>
      <c r="F1293" s="155">
        <v>100</v>
      </c>
      <c r="G1293" s="155">
        <v>100</v>
      </c>
      <c r="H1293" s="158">
        <f>G1293/F1293*100</f>
        <v>100</v>
      </c>
      <c r="I1293" s="155"/>
      <c r="J1293" s="162"/>
      <c r="K1293" s="159"/>
      <c r="L1293" s="155"/>
      <c r="M1293" s="163"/>
      <c r="N1293" s="163"/>
      <c r="O1293" s="158"/>
      <c r="P1293" s="178"/>
      <c r="Q1293" s="157"/>
      <c r="R1293" s="297"/>
      <c r="S1293" s="529"/>
    </row>
    <row r="1294" spans="1:20" ht="61.5" customHeight="1" x14ac:dyDescent="0.35">
      <c r="A1294" s="515"/>
      <c r="B1294" s="520"/>
      <c r="C1294" s="152" t="s">
        <v>39</v>
      </c>
      <c r="D1294" s="148" t="s">
        <v>566</v>
      </c>
      <c r="E1294" s="155" t="s">
        <v>25</v>
      </c>
      <c r="F1294" s="155">
        <v>100</v>
      </c>
      <c r="G1294" s="155">
        <v>100</v>
      </c>
      <c r="H1294" s="158">
        <f>G1294/F1294*100</f>
        <v>100</v>
      </c>
      <c r="I1294" s="155"/>
      <c r="J1294" s="162"/>
      <c r="K1294" s="159"/>
      <c r="L1294" s="155"/>
      <c r="M1294" s="163"/>
      <c r="N1294" s="163"/>
      <c r="O1294" s="158"/>
      <c r="P1294" s="178"/>
      <c r="Q1294" s="157"/>
      <c r="R1294" s="297"/>
      <c r="S1294" s="529"/>
    </row>
    <row r="1295" spans="1:20" ht="75.75" customHeight="1" x14ac:dyDescent="0.35">
      <c r="A1295" s="515"/>
      <c r="B1295" s="520"/>
      <c r="C1295" s="152" t="s">
        <v>45</v>
      </c>
      <c r="D1295" s="148" t="s">
        <v>89</v>
      </c>
      <c r="E1295" s="155" t="s">
        <v>25</v>
      </c>
      <c r="F1295" s="155">
        <v>90</v>
      </c>
      <c r="G1295" s="155">
        <v>100</v>
      </c>
      <c r="H1295" s="158">
        <v>100</v>
      </c>
      <c r="I1295" s="155"/>
      <c r="J1295" s="162"/>
      <c r="K1295" s="159"/>
      <c r="L1295" s="155"/>
      <c r="M1295" s="163"/>
      <c r="N1295" s="163"/>
      <c r="O1295" s="158"/>
      <c r="P1295" s="178"/>
      <c r="Q1295" s="157"/>
      <c r="R1295" s="297"/>
      <c r="S1295" s="529"/>
    </row>
    <row r="1296" spans="1:20" ht="124.5" customHeight="1" x14ac:dyDescent="0.35">
      <c r="A1296" s="515"/>
      <c r="B1296" s="520"/>
      <c r="C1296" s="152" t="s">
        <v>66</v>
      </c>
      <c r="D1296" s="148" t="s">
        <v>132</v>
      </c>
      <c r="E1296" s="155" t="s">
        <v>25</v>
      </c>
      <c r="F1296" s="155">
        <v>100</v>
      </c>
      <c r="G1296" s="155">
        <v>100</v>
      </c>
      <c r="H1296" s="158">
        <f>G1296/F1296*100</f>
        <v>100</v>
      </c>
      <c r="I1296" s="155"/>
      <c r="J1296" s="162"/>
      <c r="K1296" s="159"/>
      <c r="L1296" s="155"/>
      <c r="M1296" s="163"/>
      <c r="N1296" s="163"/>
      <c r="O1296" s="158"/>
      <c r="P1296" s="178"/>
      <c r="Q1296" s="157"/>
      <c r="R1296" s="297"/>
      <c r="S1296" s="529"/>
    </row>
    <row r="1297" spans="1:20" s="174" customFormat="1" ht="40.5" customHeight="1" x14ac:dyDescent="0.35">
      <c r="A1297" s="515"/>
      <c r="B1297" s="520"/>
      <c r="C1297" s="167"/>
      <c r="D1297" s="168" t="s">
        <v>6</v>
      </c>
      <c r="E1297" s="167"/>
      <c r="F1297" s="169"/>
      <c r="G1297" s="169"/>
      <c r="H1297" s="170"/>
      <c r="I1297" s="170">
        <f>(H1292+H1293+H1294+H1295+H1296)/5</f>
        <v>100</v>
      </c>
      <c r="J1297" s="171"/>
      <c r="K1297" s="168" t="s">
        <v>6</v>
      </c>
      <c r="L1297" s="169"/>
      <c r="M1297" s="172"/>
      <c r="N1297" s="172"/>
      <c r="O1297" s="170"/>
      <c r="P1297" s="170">
        <f>O1292</f>
        <v>103.52564102564104</v>
      </c>
      <c r="Q1297" s="170">
        <f>(I1297+P1297)/2</f>
        <v>101.76282051282053</v>
      </c>
      <c r="R1297" s="290" t="s">
        <v>31</v>
      </c>
      <c r="S1297" s="529"/>
      <c r="T1297" s="146"/>
    </row>
    <row r="1298" spans="1:20" ht="73.5" customHeight="1" x14ac:dyDescent="0.35">
      <c r="A1298" s="515"/>
      <c r="B1298" s="520"/>
      <c r="C1298" s="342" t="s">
        <v>28</v>
      </c>
      <c r="D1298" s="150" t="s">
        <v>136</v>
      </c>
      <c r="E1298" s="155"/>
      <c r="F1298" s="155"/>
      <c r="G1298" s="155"/>
      <c r="H1298" s="153"/>
      <c r="I1298" s="153"/>
      <c r="J1298" s="342" t="s">
        <v>28</v>
      </c>
      <c r="K1298" s="150" t="str">
        <f>D1298</f>
        <v>Реализация основных общеобразовательных программ среднего общего образования</v>
      </c>
      <c r="L1298" s="155"/>
      <c r="M1298" s="163"/>
      <c r="N1298" s="163"/>
      <c r="O1298" s="153"/>
      <c r="P1298" s="178"/>
      <c r="Q1298" s="157"/>
      <c r="R1298" s="296"/>
      <c r="S1298" s="529"/>
    </row>
    <row r="1299" spans="1:20" ht="73.5" customHeight="1" x14ac:dyDescent="0.35">
      <c r="A1299" s="515"/>
      <c r="B1299" s="520"/>
      <c r="C1299" s="152" t="s">
        <v>29</v>
      </c>
      <c r="D1299" s="148" t="s">
        <v>137</v>
      </c>
      <c r="E1299" s="155" t="s">
        <v>25</v>
      </c>
      <c r="F1299" s="155">
        <v>100</v>
      </c>
      <c r="G1299" s="155">
        <v>100</v>
      </c>
      <c r="H1299" s="158">
        <f>G1299/F1299*100</f>
        <v>100</v>
      </c>
      <c r="I1299" s="155"/>
      <c r="J1299" s="162" t="s">
        <v>29</v>
      </c>
      <c r="K1299" s="159" t="s">
        <v>90</v>
      </c>
      <c r="L1299" s="155" t="s">
        <v>38</v>
      </c>
      <c r="M1299" s="155">
        <v>43</v>
      </c>
      <c r="N1299" s="155">
        <v>42</v>
      </c>
      <c r="O1299" s="158">
        <f>IF(N1299/M1299*100&gt;110,110,N1299/M1299*100)</f>
        <v>97.674418604651152</v>
      </c>
      <c r="P1299" s="152"/>
      <c r="Q1299" s="157"/>
      <c r="R1299" s="297"/>
      <c r="S1299" s="529"/>
    </row>
    <row r="1300" spans="1:20" x14ac:dyDescent="0.35">
      <c r="A1300" s="515"/>
      <c r="B1300" s="520"/>
      <c r="C1300" s="152" t="s">
        <v>30</v>
      </c>
      <c r="D1300" s="148" t="s">
        <v>138</v>
      </c>
      <c r="E1300" s="155" t="s">
        <v>25</v>
      </c>
      <c r="F1300" s="155">
        <v>100</v>
      </c>
      <c r="G1300" s="155">
        <v>100</v>
      </c>
      <c r="H1300" s="158">
        <f>G1300/F1300*100</f>
        <v>100</v>
      </c>
      <c r="I1300" s="155"/>
      <c r="J1300" s="162"/>
      <c r="K1300" s="159"/>
      <c r="L1300" s="155"/>
      <c r="M1300" s="163"/>
      <c r="N1300" s="163"/>
      <c r="O1300" s="158"/>
      <c r="P1300" s="178"/>
      <c r="Q1300" s="157"/>
      <c r="R1300" s="297"/>
      <c r="S1300" s="529"/>
    </row>
    <row r="1301" spans="1:20" ht="43.5" customHeight="1" x14ac:dyDescent="0.35">
      <c r="A1301" s="515"/>
      <c r="B1301" s="520"/>
      <c r="C1301" s="152" t="s">
        <v>52</v>
      </c>
      <c r="D1301" s="148" t="s">
        <v>566</v>
      </c>
      <c r="E1301" s="155" t="s">
        <v>25</v>
      </c>
      <c r="F1301" s="155">
        <v>100</v>
      </c>
      <c r="G1301" s="155">
        <v>100</v>
      </c>
      <c r="H1301" s="158">
        <f>G1301/F1301*100</f>
        <v>100</v>
      </c>
      <c r="I1301" s="155"/>
      <c r="J1301" s="162"/>
      <c r="K1301" s="159"/>
      <c r="L1301" s="155"/>
      <c r="M1301" s="163"/>
      <c r="N1301" s="163"/>
      <c r="O1301" s="158"/>
      <c r="P1301" s="178"/>
      <c r="Q1301" s="157"/>
      <c r="R1301" s="297"/>
      <c r="S1301" s="529"/>
    </row>
    <row r="1302" spans="1:20" ht="72.75" customHeight="1" x14ac:dyDescent="0.35">
      <c r="A1302" s="515"/>
      <c r="B1302" s="520"/>
      <c r="C1302" s="152" t="s">
        <v>53</v>
      </c>
      <c r="D1302" s="148" t="s">
        <v>89</v>
      </c>
      <c r="E1302" s="155" t="s">
        <v>25</v>
      </c>
      <c r="F1302" s="155">
        <v>90</v>
      </c>
      <c r="G1302" s="155">
        <v>100</v>
      </c>
      <c r="H1302" s="158">
        <v>100</v>
      </c>
      <c r="I1302" s="155"/>
      <c r="J1302" s="162"/>
      <c r="K1302" s="159"/>
      <c r="L1302" s="155"/>
      <c r="M1302" s="163"/>
      <c r="N1302" s="163"/>
      <c r="O1302" s="158"/>
      <c r="P1302" s="178"/>
      <c r="Q1302" s="157"/>
      <c r="R1302" s="297"/>
      <c r="S1302" s="529"/>
    </row>
    <row r="1303" spans="1:20" ht="124.5" customHeight="1" x14ac:dyDescent="0.35">
      <c r="A1303" s="515"/>
      <c r="B1303" s="520"/>
      <c r="C1303" s="152" t="s">
        <v>139</v>
      </c>
      <c r="D1303" s="148" t="s">
        <v>132</v>
      </c>
      <c r="E1303" s="155" t="s">
        <v>25</v>
      </c>
      <c r="F1303" s="155">
        <v>100</v>
      </c>
      <c r="G1303" s="155">
        <v>100</v>
      </c>
      <c r="H1303" s="158">
        <f>G1303/F1303*100</f>
        <v>100</v>
      </c>
      <c r="I1303" s="155"/>
      <c r="J1303" s="162"/>
      <c r="K1303" s="159"/>
      <c r="L1303" s="155"/>
      <c r="M1303" s="163"/>
      <c r="N1303" s="163"/>
      <c r="O1303" s="158"/>
      <c r="P1303" s="178"/>
      <c r="Q1303" s="157"/>
      <c r="R1303" s="297"/>
      <c r="S1303" s="529"/>
    </row>
    <row r="1304" spans="1:20" s="174" customFormat="1" ht="40.5" customHeight="1" x14ac:dyDescent="0.35">
      <c r="A1304" s="515"/>
      <c r="B1304" s="520"/>
      <c r="C1304" s="167"/>
      <c r="D1304" s="168" t="s">
        <v>6</v>
      </c>
      <c r="E1304" s="167"/>
      <c r="F1304" s="169"/>
      <c r="G1304" s="169"/>
      <c r="H1304" s="170"/>
      <c r="I1304" s="170">
        <f>(H1299+H1300+H1301+H1302+H1303)/5</f>
        <v>100</v>
      </c>
      <c r="J1304" s="171"/>
      <c r="K1304" s="168" t="s">
        <v>6</v>
      </c>
      <c r="L1304" s="169"/>
      <c r="M1304" s="172"/>
      <c r="N1304" s="172"/>
      <c r="O1304" s="170"/>
      <c r="P1304" s="170">
        <f>O1299</f>
        <v>97.674418604651152</v>
      </c>
      <c r="Q1304" s="170">
        <f>(I1304+P1304)/2</f>
        <v>98.837209302325576</v>
      </c>
      <c r="R1304" s="290" t="s">
        <v>424</v>
      </c>
      <c r="S1304" s="529"/>
      <c r="T1304" s="146"/>
    </row>
    <row r="1305" spans="1:20" x14ac:dyDescent="0.35">
      <c r="A1305" s="515"/>
      <c r="B1305" s="520"/>
      <c r="C1305" s="342" t="s">
        <v>42</v>
      </c>
      <c r="D1305" s="150" t="s">
        <v>91</v>
      </c>
      <c r="E1305" s="155"/>
      <c r="F1305" s="155"/>
      <c r="G1305" s="155"/>
      <c r="H1305" s="153"/>
      <c r="I1305" s="153"/>
      <c r="J1305" s="342" t="s">
        <v>42</v>
      </c>
      <c r="K1305" s="150" t="s">
        <v>91</v>
      </c>
      <c r="L1305" s="155"/>
      <c r="M1305" s="163"/>
      <c r="N1305" s="163"/>
      <c r="O1305" s="153"/>
      <c r="P1305" s="178"/>
      <c r="Q1305" s="157"/>
      <c r="R1305" s="298"/>
      <c r="S1305" s="529"/>
    </row>
    <row r="1306" spans="1:20" ht="60.75" customHeight="1" x14ac:dyDescent="0.35">
      <c r="A1306" s="515"/>
      <c r="B1306" s="520"/>
      <c r="C1306" s="152" t="s">
        <v>43</v>
      </c>
      <c r="D1306" s="148" t="s">
        <v>140</v>
      </c>
      <c r="E1306" s="155" t="s">
        <v>25</v>
      </c>
      <c r="F1306" s="155">
        <v>100</v>
      </c>
      <c r="G1306" s="155">
        <v>100</v>
      </c>
      <c r="H1306" s="158">
        <f>G1306/F1306*100</f>
        <v>100</v>
      </c>
      <c r="I1306" s="155"/>
      <c r="J1306" s="162" t="s">
        <v>43</v>
      </c>
      <c r="K1306" s="159" t="s">
        <v>90</v>
      </c>
      <c r="L1306" s="155" t="s">
        <v>38</v>
      </c>
      <c r="M1306" s="155">
        <v>25</v>
      </c>
      <c r="N1306" s="155">
        <v>25</v>
      </c>
      <c r="O1306" s="158">
        <f>IF(N1306/M1306*100&gt;110,110,N1306/M1306*100)</f>
        <v>100</v>
      </c>
      <c r="P1306" s="178"/>
      <c r="Q1306" s="157"/>
      <c r="R1306" s="297"/>
      <c r="S1306" s="529"/>
    </row>
    <row r="1307" spans="1:20" ht="81.75" customHeight="1" x14ac:dyDescent="0.35">
      <c r="A1307" s="515"/>
      <c r="B1307" s="520"/>
      <c r="C1307" s="152" t="s">
        <v>141</v>
      </c>
      <c r="D1307" s="148" t="s">
        <v>142</v>
      </c>
      <c r="E1307" s="155" t="s">
        <v>25</v>
      </c>
      <c r="F1307" s="155">
        <v>90</v>
      </c>
      <c r="G1307" s="155">
        <v>90</v>
      </c>
      <c r="H1307" s="158">
        <f>G1307/F1307*100</f>
        <v>100</v>
      </c>
      <c r="I1307" s="155"/>
      <c r="J1307" s="162"/>
      <c r="K1307" s="159"/>
      <c r="L1307" s="155"/>
      <c r="M1307" s="163"/>
      <c r="N1307" s="163"/>
      <c r="O1307" s="158"/>
      <c r="P1307" s="178"/>
      <c r="Q1307" s="157"/>
      <c r="R1307" s="297"/>
      <c r="S1307" s="529"/>
    </row>
    <row r="1308" spans="1:20" s="174" customFormat="1" ht="40.5" customHeight="1" x14ac:dyDescent="0.35">
      <c r="A1308" s="515"/>
      <c r="B1308" s="520"/>
      <c r="C1308" s="167"/>
      <c r="D1308" s="168" t="s">
        <v>6</v>
      </c>
      <c r="E1308" s="167"/>
      <c r="F1308" s="169"/>
      <c r="G1308" s="169"/>
      <c r="H1308" s="170"/>
      <c r="I1308" s="170">
        <f>(H1306+H1307)/2</f>
        <v>100</v>
      </c>
      <c r="J1308" s="171"/>
      <c r="K1308" s="168" t="s">
        <v>6</v>
      </c>
      <c r="L1308" s="169"/>
      <c r="M1308" s="172"/>
      <c r="N1308" s="172"/>
      <c r="O1308" s="170"/>
      <c r="P1308" s="170">
        <f>O1306</f>
        <v>100</v>
      </c>
      <c r="Q1308" s="170">
        <f>(I1308+P1308)/2</f>
        <v>100</v>
      </c>
      <c r="R1308" s="290" t="s">
        <v>31</v>
      </c>
      <c r="S1308" s="529"/>
      <c r="T1308" s="146"/>
    </row>
    <row r="1309" spans="1:20" ht="54.75" customHeight="1" x14ac:dyDescent="0.35">
      <c r="A1309" s="515"/>
      <c r="B1309" s="520"/>
      <c r="C1309" s="342" t="s">
        <v>168</v>
      </c>
      <c r="D1309" s="150" t="s">
        <v>217</v>
      </c>
      <c r="E1309" s="155"/>
      <c r="F1309" s="155"/>
      <c r="G1309" s="155"/>
      <c r="H1309" s="153"/>
      <c r="I1309" s="153"/>
      <c r="J1309" s="342" t="s">
        <v>168</v>
      </c>
      <c r="K1309" s="150" t="str">
        <f>D1309</f>
        <v>Реализация дополнительных общеразвивающих программ</v>
      </c>
      <c r="L1309" s="155"/>
      <c r="M1309" s="163"/>
      <c r="N1309" s="163"/>
      <c r="O1309" s="153"/>
      <c r="P1309" s="178"/>
      <c r="Q1309" s="157"/>
      <c r="R1309" s="296"/>
      <c r="S1309" s="529"/>
    </row>
    <row r="1310" spans="1:20" ht="84.75" customHeight="1" x14ac:dyDescent="0.35">
      <c r="A1310" s="515"/>
      <c r="B1310" s="520"/>
      <c r="C1310" s="152" t="s">
        <v>169</v>
      </c>
      <c r="D1310" s="148" t="s">
        <v>142</v>
      </c>
      <c r="E1310" s="155" t="s">
        <v>25</v>
      </c>
      <c r="F1310" s="155">
        <v>90</v>
      </c>
      <c r="G1310" s="155">
        <v>90</v>
      </c>
      <c r="H1310" s="158">
        <f>G1310/F1310*100</f>
        <v>100</v>
      </c>
      <c r="I1310" s="155"/>
      <c r="J1310" s="162" t="str">
        <f>C1310</f>
        <v>5.1.</v>
      </c>
      <c r="K1310" s="159" t="s">
        <v>567</v>
      </c>
      <c r="L1310" s="155" t="s">
        <v>373</v>
      </c>
      <c r="M1310" s="155">
        <v>71998</v>
      </c>
      <c r="N1310" s="155">
        <v>71998</v>
      </c>
      <c r="O1310" s="158">
        <f>IF(N1310/M1310*100&gt;110,110,N1310/M1310*100)</f>
        <v>100</v>
      </c>
      <c r="P1310" s="178"/>
      <c r="Q1310" s="157"/>
      <c r="R1310" s="297"/>
      <c r="S1310" s="529"/>
    </row>
    <row r="1311" spans="1:20" s="174" customFormat="1" ht="42" customHeight="1" x14ac:dyDescent="0.35">
      <c r="A1311" s="517"/>
      <c r="B1311" s="521"/>
      <c r="C1311" s="167"/>
      <c r="D1311" s="168" t="s">
        <v>6</v>
      </c>
      <c r="E1311" s="167"/>
      <c r="F1311" s="169"/>
      <c r="G1311" s="169"/>
      <c r="H1311" s="170"/>
      <c r="I1311" s="170">
        <f>H1310</f>
        <v>100</v>
      </c>
      <c r="J1311" s="171"/>
      <c r="K1311" s="168" t="s">
        <v>6</v>
      </c>
      <c r="L1311" s="169"/>
      <c r="M1311" s="172"/>
      <c r="N1311" s="172"/>
      <c r="O1311" s="170"/>
      <c r="P1311" s="170">
        <f>O1310</f>
        <v>100</v>
      </c>
      <c r="Q1311" s="170">
        <f>(I1311+P1311)/2</f>
        <v>100</v>
      </c>
      <c r="R1311" s="290" t="s">
        <v>31</v>
      </c>
      <c r="S1311" s="529"/>
      <c r="T1311" s="146"/>
    </row>
    <row r="1312" spans="1:20" ht="62.25" customHeight="1" x14ac:dyDescent="0.35">
      <c r="A1312" s="513">
        <v>70</v>
      </c>
      <c r="B1312" s="519" t="s">
        <v>186</v>
      </c>
      <c r="C1312" s="342" t="s">
        <v>12</v>
      </c>
      <c r="D1312" s="150" t="s">
        <v>129</v>
      </c>
      <c r="E1312" s="154"/>
      <c r="F1312" s="154"/>
      <c r="G1312" s="154"/>
      <c r="H1312" s="153"/>
      <c r="I1312" s="153"/>
      <c r="J1312" s="154" t="s">
        <v>12</v>
      </c>
      <c r="K1312" s="150" t="s">
        <v>129</v>
      </c>
      <c r="L1312" s="155"/>
      <c r="M1312" s="155"/>
      <c r="N1312" s="155"/>
      <c r="O1312" s="153"/>
      <c r="P1312" s="178"/>
      <c r="Q1312" s="157"/>
      <c r="R1312" s="296"/>
      <c r="S1312" s="529" t="s">
        <v>424</v>
      </c>
    </row>
    <row r="1313" spans="1:20" ht="75.75" customHeight="1" x14ac:dyDescent="0.35">
      <c r="A1313" s="515"/>
      <c r="B1313" s="520"/>
      <c r="C1313" s="152" t="s">
        <v>7</v>
      </c>
      <c r="D1313" s="148" t="s">
        <v>130</v>
      </c>
      <c r="E1313" s="155" t="s">
        <v>25</v>
      </c>
      <c r="F1313" s="155">
        <v>100</v>
      </c>
      <c r="G1313" s="155">
        <v>100</v>
      </c>
      <c r="H1313" s="158">
        <f>G1313/F1313*100</f>
        <v>100</v>
      </c>
      <c r="I1313" s="155"/>
      <c r="J1313" s="155" t="s">
        <v>7</v>
      </c>
      <c r="K1313" s="159" t="s">
        <v>90</v>
      </c>
      <c r="L1313" s="155" t="s">
        <v>38</v>
      </c>
      <c r="M1313" s="155">
        <v>270</v>
      </c>
      <c r="N1313" s="155">
        <v>244</v>
      </c>
      <c r="O1313" s="158">
        <f>IF(N1313/M1313*100&gt;110,110,N1313/M1313*100)</f>
        <v>90.370370370370367</v>
      </c>
      <c r="P1313" s="178"/>
      <c r="Q1313" s="157"/>
      <c r="R1313" s="297"/>
      <c r="S1313" s="529"/>
    </row>
    <row r="1314" spans="1:20" x14ac:dyDescent="0.35">
      <c r="A1314" s="515"/>
      <c r="B1314" s="520"/>
      <c r="C1314" s="152" t="s">
        <v>8</v>
      </c>
      <c r="D1314" s="148" t="s">
        <v>131</v>
      </c>
      <c r="E1314" s="155" t="s">
        <v>25</v>
      </c>
      <c r="F1314" s="155">
        <v>100</v>
      </c>
      <c r="G1314" s="155">
        <v>100</v>
      </c>
      <c r="H1314" s="158">
        <f>G1314/F1314*100</f>
        <v>100</v>
      </c>
      <c r="I1314" s="155"/>
      <c r="J1314" s="155"/>
      <c r="K1314" s="179"/>
      <c r="L1314" s="155"/>
      <c r="M1314" s="161"/>
      <c r="N1314" s="161"/>
      <c r="O1314" s="158"/>
      <c r="P1314" s="178"/>
      <c r="Q1314" s="157"/>
      <c r="R1314" s="297"/>
      <c r="S1314" s="529"/>
    </row>
    <row r="1315" spans="1:20" ht="47.25" customHeight="1" x14ac:dyDescent="0.35">
      <c r="A1315" s="515"/>
      <c r="B1315" s="520"/>
      <c r="C1315" s="152" t="s">
        <v>9</v>
      </c>
      <c r="D1315" s="148" t="s">
        <v>566</v>
      </c>
      <c r="E1315" s="155" t="s">
        <v>25</v>
      </c>
      <c r="F1315" s="155">
        <v>100</v>
      </c>
      <c r="G1315" s="155">
        <v>100</v>
      </c>
      <c r="H1315" s="158">
        <f>G1315/F1315*100</f>
        <v>100</v>
      </c>
      <c r="I1315" s="155"/>
      <c r="J1315" s="162"/>
      <c r="K1315" s="159"/>
      <c r="L1315" s="155"/>
      <c r="M1315" s="163"/>
      <c r="N1315" s="163"/>
      <c r="O1315" s="158"/>
      <c r="P1315" s="178"/>
      <c r="Q1315" s="157"/>
      <c r="R1315" s="297"/>
      <c r="S1315" s="529"/>
    </row>
    <row r="1316" spans="1:20" ht="82.5" customHeight="1" x14ac:dyDescent="0.35">
      <c r="A1316" s="515"/>
      <c r="B1316" s="520"/>
      <c r="C1316" s="152" t="s">
        <v>10</v>
      </c>
      <c r="D1316" s="148" t="s">
        <v>89</v>
      </c>
      <c r="E1316" s="155" t="s">
        <v>25</v>
      </c>
      <c r="F1316" s="155">
        <v>90</v>
      </c>
      <c r="G1316" s="155">
        <v>100</v>
      </c>
      <c r="H1316" s="158">
        <v>100</v>
      </c>
      <c r="I1316" s="155"/>
      <c r="J1316" s="162"/>
      <c r="K1316" s="159"/>
      <c r="L1316" s="155"/>
      <c r="M1316" s="163"/>
      <c r="N1316" s="163"/>
      <c r="O1316" s="158"/>
      <c r="P1316" s="178"/>
      <c r="Q1316" s="157"/>
      <c r="R1316" s="297"/>
      <c r="S1316" s="529"/>
    </row>
    <row r="1317" spans="1:20" ht="135.75" customHeight="1" x14ac:dyDescent="0.35">
      <c r="A1317" s="515"/>
      <c r="B1317" s="520"/>
      <c r="C1317" s="152" t="s">
        <v>35</v>
      </c>
      <c r="D1317" s="148" t="s">
        <v>132</v>
      </c>
      <c r="E1317" s="155" t="s">
        <v>25</v>
      </c>
      <c r="F1317" s="155">
        <v>100</v>
      </c>
      <c r="G1317" s="155">
        <v>100</v>
      </c>
      <c r="H1317" s="158">
        <f>G1317/F1317*100</f>
        <v>100</v>
      </c>
      <c r="I1317" s="155"/>
      <c r="J1317" s="162"/>
      <c r="K1317" s="159"/>
      <c r="L1317" s="155"/>
      <c r="M1317" s="163"/>
      <c r="N1317" s="163"/>
      <c r="O1317" s="158"/>
      <c r="P1317" s="178"/>
      <c r="Q1317" s="157"/>
      <c r="R1317" s="297"/>
      <c r="S1317" s="529"/>
    </row>
    <row r="1318" spans="1:20" s="174" customFormat="1" ht="40.5" customHeight="1" x14ac:dyDescent="0.35">
      <c r="A1318" s="515"/>
      <c r="B1318" s="520"/>
      <c r="C1318" s="167"/>
      <c r="D1318" s="168" t="s">
        <v>6</v>
      </c>
      <c r="E1318" s="167"/>
      <c r="F1318" s="169"/>
      <c r="G1318" s="169"/>
      <c r="H1318" s="170"/>
      <c r="I1318" s="170">
        <f>(H1313+H1314+H1315+H1316+H1317)/5</f>
        <v>100</v>
      </c>
      <c r="J1318" s="171"/>
      <c r="K1318" s="168" t="s">
        <v>6</v>
      </c>
      <c r="L1318" s="169"/>
      <c r="M1318" s="172"/>
      <c r="N1318" s="172"/>
      <c r="O1318" s="170"/>
      <c r="P1318" s="170">
        <f>O1313</f>
        <v>90.370370370370367</v>
      </c>
      <c r="Q1318" s="170">
        <f>(I1318+P1318)/2</f>
        <v>95.18518518518519</v>
      </c>
      <c r="R1318" s="290" t="s">
        <v>424</v>
      </c>
      <c r="S1318" s="529"/>
      <c r="T1318" s="146"/>
    </row>
    <row r="1319" spans="1:20" ht="59.25" customHeight="1" x14ac:dyDescent="0.35">
      <c r="A1319" s="515"/>
      <c r="B1319" s="520"/>
      <c r="C1319" s="342" t="s">
        <v>13</v>
      </c>
      <c r="D1319" s="150" t="s">
        <v>133</v>
      </c>
      <c r="E1319" s="155"/>
      <c r="F1319" s="155"/>
      <c r="G1319" s="155"/>
      <c r="H1319" s="153"/>
      <c r="I1319" s="153"/>
      <c r="J1319" s="342" t="s">
        <v>13</v>
      </c>
      <c r="K1319" s="150" t="s">
        <v>133</v>
      </c>
      <c r="L1319" s="155"/>
      <c r="M1319" s="163"/>
      <c r="N1319" s="163"/>
      <c r="O1319" s="153"/>
      <c r="P1319" s="178"/>
      <c r="Q1319" s="157"/>
      <c r="R1319" s="296"/>
      <c r="S1319" s="529"/>
    </row>
    <row r="1320" spans="1:20" ht="79.5" customHeight="1" x14ac:dyDescent="0.35">
      <c r="A1320" s="515"/>
      <c r="B1320" s="520"/>
      <c r="C1320" s="152" t="s">
        <v>14</v>
      </c>
      <c r="D1320" s="148" t="s">
        <v>134</v>
      </c>
      <c r="E1320" s="155" t="s">
        <v>25</v>
      </c>
      <c r="F1320" s="155">
        <v>100</v>
      </c>
      <c r="G1320" s="155">
        <v>100</v>
      </c>
      <c r="H1320" s="158">
        <f>G1320/F1320*100</f>
        <v>100</v>
      </c>
      <c r="I1320" s="155"/>
      <c r="J1320" s="162" t="s">
        <v>14</v>
      </c>
      <c r="K1320" s="159" t="s">
        <v>90</v>
      </c>
      <c r="L1320" s="155" t="s">
        <v>38</v>
      </c>
      <c r="M1320" s="155">
        <v>251</v>
      </c>
      <c r="N1320" s="155">
        <v>255</v>
      </c>
      <c r="O1320" s="158">
        <f>IF(N1320/M1320*100&gt;110,110,N1320/M1320*100)</f>
        <v>101.59362549800797</v>
      </c>
      <c r="P1320" s="152"/>
      <c r="Q1320" s="157"/>
      <c r="R1320" s="297"/>
      <c r="S1320" s="529"/>
    </row>
    <row r="1321" spans="1:20" x14ac:dyDescent="0.35">
      <c r="A1321" s="515"/>
      <c r="B1321" s="520"/>
      <c r="C1321" s="152" t="s">
        <v>15</v>
      </c>
      <c r="D1321" s="148" t="s">
        <v>135</v>
      </c>
      <c r="E1321" s="155" t="s">
        <v>25</v>
      </c>
      <c r="F1321" s="155">
        <v>100</v>
      </c>
      <c r="G1321" s="155">
        <v>100</v>
      </c>
      <c r="H1321" s="158">
        <f>G1321/F1321*100</f>
        <v>100</v>
      </c>
      <c r="I1321" s="155"/>
      <c r="J1321" s="162"/>
      <c r="K1321" s="159"/>
      <c r="L1321" s="155"/>
      <c r="M1321" s="163"/>
      <c r="N1321" s="163"/>
      <c r="O1321" s="158"/>
      <c r="P1321" s="178"/>
      <c r="Q1321" s="157"/>
      <c r="R1321" s="297"/>
      <c r="S1321" s="529"/>
    </row>
    <row r="1322" spans="1:20" ht="48.75" customHeight="1" x14ac:dyDescent="0.35">
      <c r="A1322" s="515"/>
      <c r="B1322" s="520"/>
      <c r="C1322" s="152" t="s">
        <v>39</v>
      </c>
      <c r="D1322" s="148" t="s">
        <v>566</v>
      </c>
      <c r="E1322" s="155" t="s">
        <v>25</v>
      </c>
      <c r="F1322" s="155">
        <v>100</v>
      </c>
      <c r="G1322" s="155">
        <v>100</v>
      </c>
      <c r="H1322" s="158">
        <f>G1322/F1322*100</f>
        <v>100</v>
      </c>
      <c r="I1322" s="155"/>
      <c r="J1322" s="162"/>
      <c r="K1322" s="159"/>
      <c r="L1322" s="155"/>
      <c r="M1322" s="163"/>
      <c r="N1322" s="163"/>
      <c r="O1322" s="158"/>
      <c r="P1322" s="178"/>
      <c r="Q1322" s="157"/>
      <c r="R1322" s="297"/>
      <c r="S1322" s="529"/>
    </row>
    <row r="1323" spans="1:20" ht="73.5" customHeight="1" x14ac:dyDescent="0.35">
      <c r="A1323" s="515"/>
      <c r="B1323" s="520"/>
      <c r="C1323" s="152" t="s">
        <v>45</v>
      </c>
      <c r="D1323" s="148" t="s">
        <v>89</v>
      </c>
      <c r="E1323" s="155" t="s">
        <v>25</v>
      </c>
      <c r="F1323" s="155">
        <v>90</v>
      </c>
      <c r="G1323" s="155">
        <v>100</v>
      </c>
      <c r="H1323" s="158">
        <v>100</v>
      </c>
      <c r="I1323" s="155"/>
      <c r="J1323" s="162"/>
      <c r="K1323" s="159"/>
      <c r="L1323" s="155"/>
      <c r="M1323" s="163"/>
      <c r="N1323" s="163"/>
      <c r="O1323" s="158"/>
      <c r="P1323" s="178"/>
      <c r="Q1323" s="157"/>
      <c r="R1323" s="297"/>
      <c r="S1323" s="529"/>
    </row>
    <row r="1324" spans="1:20" ht="130.5" customHeight="1" x14ac:dyDescent="0.35">
      <c r="A1324" s="515"/>
      <c r="B1324" s="520"/>
      <c r="C1324" s="152" t="s">
        <v>66</v>
      </c>
      <c r="D1324" s="148" t="s">
        <v>132</v>
      </c>
      <c r="E1324" s="155" t="s">
        <v>25</v>
      </c>
      <c r="F1324" s="155">
        <v>100</v>
      </c>
      <c r="G1324" s="155">
        <v>100</v>
      </c>
      <c r="H1324" s="158">
        <f>G1324/F1324*100</f>
        <v>100</v>
      </c>
      <c r="I1324" s="155"/>
      <c r="J1324" s="162"/>
      <c r="K1324" s="159"/>
      <c r="L1324" s="155"/>
      <c r="M1324" s="163"/>
      <c r="N1324" s="163"/>
      <c r="O1324" s="158"/>
      <c r="P1324" s="178"/>
      <c r="Q1324" s="157"/>
      <c r="R1324" s="297"/>
      <c r="S1324" s="529"/>
    </row>
    <row r="1325" spans="1:20" s="174" customFormat="1" ht="40.5" customHeight="1" x14ac:dyDescent="0.35">
      <c r="A1325" s="515"/>
      <c r="B1325" s="520"/>
      <c r="C1325" s="167"/>
      <c r="D1325" s="168" t="s">
        <v>6</v>
      </c>
      <c r="E1325" s="167"/>
      <c r="F1325" s="169"/>
      <c r="G1325" s="169"/>
      <c r="H1325" s="170"/>
      <c r="I1325" s="170">
        <f>(H1320+H1321+H1322+H1323+H1324)/5</f>
        <v>100</v>
      </c>
      <c r="J1325" s="171"/>
      <c r="K1325" s="168" t="s">
        <v>6</v>
      </c>
      <c r="L1325" s="169"/>
      <c r="M1325" s="172"/>
      <c r="N1325" s="172"/>
      <c r="O1325" s="170"/>
      <c r="P1325" s="170">
        <f>O1320</f>
        <v>101.59362549800797</v>
      </c>
      <c r="Q1325" s="170">
        <f>(I1325+P1325)/2</f>
        <v>100.79681274900398</v>
      </c>
      <c r="R1325" s="290" t="s">
        <v>31</v>
      </c>
      <c r="S1325" s="529"/>
      <c r="T1325" s="146"/>
    </row>
    <row r="1326" spans="1:20" ht="57.75" customHeight="1" x14ac:dyDescent="0.35">
      <c r="A1326" s="515"/>
      <c r="B1326" s="520"/>
      <c r="C1326" s="342" t="s">
        <v>28</v>
      </c>
      <c r="D1326" s="150" t="s">
        <v>136</v>
      </c>
      <c r="E1326" s="155"/>
      <c r="F1326" s="155"/>
      <c r="G1326" s="155"/>
      <c r="H1326" s="153"/>
      <c r="I1326" s="153"/>
      <c r="J1326" s="342" t="s">
        <v>28</v>
      </c>
      <c r="K1326" s="150" t="str">
        <f>D1326</f>
        <v>Реализация основных общеобразовательных программ среднего общего образования</v>
      </c>
      <c r="L1326" s="155"/>
      <c r="M1326" s="163"/>
      <c r="N1326" s="163"/>
      <c r="O1326" s="153"/>
      <c r="P1326" s="178"/>
      <c r="Q1326" s="157"/>
      <c r="R1326" s="298"/>
      <c r="S1326" s="529"/>
    </row>
    <row r="1327" spans="1:20" ht="74.25" customHeight="1" x14ac:dyDescent="0.35">
      <c r="A1327" s="515"/>
      <c r="B1327" s="520"/>
      <c r="C1327" s="152" t="s">
        <v>29</v>
      </c>
      <c r="D1327" s="148" t="s">
        <v>137</v>
      </c>
      <c r="E1327" s="155" t="s">
        <v>25</v>
      </c>
      <c r="F1327" s="155">
        <v>100</v>
      </c>
      <c r="G1327" s="155">
        <v>100</v>
      </c>
      <c r="H1327" s="158">
        <f>G1327/F1327*100</f>
        <v>100</v>
      </c>
      <c r="I1327" s="155"/>
      <c r="J1327" s="162" t="s">
        <v>29</v>
      </c>
      <c r="K1327" s="159" t="s">
        <v>90</v>
      </c>
      <c r="L1327" s="155" t="s">
        <v>38</v>
      </c>
      <c r="M1327" s="155">
        <v>49</v>
      </c>
      <c r="N1327" s="155">
        <v>47</v>
      </c>
      <c r="O1327" s="158">
        <f>IF(N1327/M1327*100&gt;110,110,N1327/M1327*100)</f>
        <v>95.918367346938766</v>
      </c>
      <c r="P1327" s="152"/>
      <c r="Q1327" s="157"/>
      <c r="R1327" s="297"/>
      <c r="S1327" s="529"/>
    </row>
    <row r="1328" spans="1:20" x14ac:dyDescent="0.35">
      <c r="A1328" s="515"/>
      <c r="B1328" s="520"/>
      <c r="C1328" s="152" t="s">
        <v>30</v>
      </c>
      <c r="D1328" s="148" t="s">
        <v>138</v>
      </c>
      <c r="E1328" s="155" t="s">
        <v>25</v>
      </c>
      <c r="F1328" s="155">
        <v>100</v>
      </c>
      <c r="G1328" s="155">
        <v>100</v>
      </c>
      <c r="H1328" s="158">
        <f>G1328/F1328*100</f>
        <v>100</v>
      </c>
      <c r="I1328" s="155"/>
      <c r="J1328" s="162"/>
      <c r="K1328" s="159"/>
      <c r="L1328" s="155"/>
      <c r="M1328" s="163"/>
      <c r="N1328" s="163"/>
      <c r="O1328" s="158"/>
      <c r="P1328" s="178"/>
      <c r="Q1328" s="157"/>
      <c r="R1328" s="297"/>
      <c r="S1328" s="529"/>
    </row>
    <row r="1329" spans="1:20" ht="57" customHeight="1" x14ac:dyDescent="0.35">
      <c r="A1329" s="515"/>
      <c r="B1329" s="520"/>
      <c r="C1329" s="152" t="s">
        <v>52</v>
      </c>
      <c r="D1329" s="148" t="s">
        <v>566</v>
      </c>
      <c r="E1329" s="155" t="s">
        <v>25</v>
      </c>
      <c r="F1329" s="155">
        <v>100</v>
      </c>
      <c r="G1329" s="155">
        <v>100</v>
      </c>
      <c r="H1329" s="158">
        <f>G1329/F1329*100</f>
        <v>100</v>
      </c>
      <c r="I1329" s="155"/>
      <c r="J1329" s="162"/>
      <c r="K1329" s="159"/>
      <c r="L1329" s="155"/>
      <c r="M1329" s="163"/>
      <c r="N1329" s="163"/>
      <c r="O1329" s="158"/>
      <c r="P1329" s="178"/>
      <c r="Q1329" s="157"/>
      <c r="R1329" s="297"/>
      <c r="S1329" s="529"/>
    </row>
    <row r="1330" spans="1:20" ht="67.5" customHeight="1" x14ac:dyDescent="0.35">
      <c r="A1330" s="515"/>
      <c r="B1330" s="520"/>
      <c r="C1330" s="152" t="s">
        <v>53</v>
      </c>
      <c r="D1330" s="148" t="s">
        <v>89</v>
      </c>
      <c r="E1330" s="155" t="s">
        <v>25</v>
      </c>
      <c r="F1330" s="155">
        <v>90</v>
      </c>
      <c r="G1330" s="155">
        <v>100</v>
      </c>
      <c r="H1330" s="158">
        <v>100</v>
      </c>
      <c r="I1330" s="155"/>
      <c r="J1330" s="162"/>
      <c r="K1330" s="159"/>
      <c r="L1330" s="155"/>
      <c r="M1330" s="163"/>
      <c r="N1330" s="163"/>
      <c r="O1330" s="158"/>
      <c r="P1330" s="178"/>
      <c r="Q1330" s="157"/>
      <c r="R1330" s="297"/>
      <c r="S1330" s="529"/>
    </row>
    <row r="1331" spans="1:20" ht="125.25" customHeight="1" x14ac:dyDescent="0.35">
      <c r="A1331" s="515"/>
      <c r="B1331" s="520"/>
      <c r="C1331" s="152" t="s">
        <v>139</v>
      </c>
      <c r="D1331" s="148" t="s">
        <v>132</v>
      </c>
      <c r="E1331" s="155" t="s">
        <v>25</v>
      </c>
      <c r="F1331" s="155">
        <v>100</v>
      </c>
      <c r="G1331" s="155">
        <v>100</v>
      </c>
      <c r="H1331" s="158">
        <f>G1331/F1331*100</f>
        <v>100</v>
      </c>
      <c r="I1331" s="155"/>
      <c r="J1331" s="162"/>
      <c r="K1331" s="159"/>
      <c r="L1331" s="155"/>
      <c r="M1331" s="163"/>
      <c r="N1331" s="163"/>
      <c r="O1331" s="158"/>
      <c r="P1331" s="178"/>
      <c r="Q1331" s="157"/>
      <c r="R1331" s="297"/>
      <c r="S1331" s="529"/>
    </row>
    <row r="1332" spans="1:20" s="174" customFormat="1" ht="40.5" customHeight="1" x14ac:dyDescent="0.35">
      <c r="A1332" s="515"/>
      <c r="B1332" s="520"/>
      <c r="C1332" s="167"/>
      <c r="D1332" s="168" t="s">
        <v>6</v>
      </c>
      <c r="E1332" s="167"/>
      <c r="F1332" s="169"/>
      <c r="G1332" s="169"/>
      <c r="H1332" s="170"/>
      <c r="I1332" s="170">
        <f>(H1327+H1328+H1329+H1330+H1331)/5</f>
        <v>100</v>
      </c>
      <c r="J1332" s="171"/>
      <c r="K1332" s="168" t="s">
        <v>6</v>
      </c>
      <c r="L1332" s="169"/>
      <c r="M1332" s="172"/>
      <c r="N1332" s="172"/>
      <c r="O1332" s="170"/>
      <c r="P1332" s="170">
        <f>O1327</f>
        <v>95.918367346938766</v>
      </c>
      <c r="Q1332" s="170">
        <f>(I1332+P1332)/2</f>
        <v>97.959183673469383</v>
      </c>
      <c r="R1332" s="290" t="s">
        <v>424</v>
      </c>
      <c r="S1332" s="529"/>
      <c r="T1332" s="146"/>
    </row>
    <row r="1333" spans="1:20" x14ac:dyDescent="0.35">
      <c r="A1333" s="515"/>
      <c r="B1333" s="520"/>
      <c r="C1333" s="342" t="s">
        <v>42</v>
      </c>
      <c r="D1333" s="150" t="s">
        <v>91</v>
      </c>
      <c r="E1333" s="155"/>
      <c r="F1333" s="155"/>
      <c r="G1333" s="155"/>
      <c r="H1333" s="153"/>
      <c r="I1333" s="153"/>
      <c r="J1333" s="342" t="s">
        <v>42</v>
      </c>
      <c r="K1333" s="150" t="s">
        <v>91</v>
      </c>
      <c r="L1333" s="155"/>
      <c r="M1333" s="163"/>
      <c r="N1333" s="163"/>
      <c r="O1333" s="153"/>
      <c r="P1333" s="178"/>
      <c r="Q1333" s="157"/>
      <c r="R1333" s="298"/>
      <c r="S1333" s="529"/>
    </row>
    <row r="1334" spans="1:20" ht="47.25" customHeight="1" x14ac:dyDescent="0.35">
      <c r="A1334" s="515"/>
      <c r="B1334" s="520"/>
      <c r="C1334" s="152" t="s">
        <v>43</v>
      </c>
      <c r="D1334" s="148" t="s">
        <v>140</v>
      </c>
      <c r="E1334" s="155" t="s">
        <v>25</v>
      </c>
      <c r="F1334" s="155">
        <v>100</v>
      </c>
      <c r="G1334" s="155">
        <v>100</v>
      </c>
      <c r="H1334" s="158">
        <f>G1334/F1334*100</f>
        <v>100</v>
      </c>
      <c r="I1334" s="155"/>
      <c r="J1334" s="162" t="s">
        <v>43</v>
      </c>
      <c r="K1334" s="159" t="s">
        <v>90</v>
      </c>
      <c r="L1334" s="155" t="s">
        <v>38</v>
      </c>
      <c r="M1334" s="155">
        <v>115</v>
      </c>
      <c r="N1334" s="155">
        <v>115</v>
      </c>
      <c r="O1334" s="158">
        <f>IF(N1334/M1334*100&gt;110,110,N1334/M1334*100)</f>
        <v>100</v>
      </c>
      <c r="P1334" s="178"/>
      <c r="Q1334" s="157"/>
      <c r="R1334" s="297"/>
      <c r="S1334" s="529"/>
    </row>
    <row r="1335" spans="1:20" ht="78.75" customHeight="1" x14ac:dyDescent="0.35">
      <c r="A1335" s="515"/>
      <c r="B1335" s="520"/>
      <c r="C1335" s="152" t="s">
        <v>141</v>
      </c>
      <c r="D1335" s="148" t="s">
        <v>142</v>
      </c>
      <c r="E1335" s="155" t="s">
        <v>25</v>
      </c>
      <c r="F1335" s="155">
        <v>90</v>
      </c>
      <c r="G1335" s="155">
        <v>90</v>
      </c>
      <c r="H1335" s="158">
        <f>G1335/F1335*100</f>
        <v>100</v>
      </c>
      <c r="I1335" s="155"/>
      <c r="J1335" s="162"/>
      <c r="K1335" s="159"/>
      <c r="L1335" s="155"/>
      <c r="M1335" s="163"/>
      <c r="N1335" s="163"/>
      <c r="O1335" s="158"/>
      <c r="P1335" s="178"/>
      <c r="Q1335" s="157"/>
      <c r="R1335" s="297"/>
      <c r="S1335" s="529"/>
    </row>
    <row r="1336" spans="1:20" s="174" customFormat="1" ht="40.5" customHeight="1" x14ac:dyDescent="0.35">
      <c r="A1336" s="515"/>
      <c r="B1336" s="520"/>
      <c r="C1336" s="167"/>
      <c r="D1336" s="168" t="s">
        <v>6</v>
      </c>
      <c r="E1336" s="167"/>
      <c r="F1336" s="169"/>
      <c r="G1336" s="169"/>
      <c r="H1336" s="170"/>
      <c r="I1336" s="170">
        <f>(H1334+H1335)/2</f>
        <v>100</v>
      </c>
      <c r="J1336" s="171"/>
      <c r="K1336" s="168" t="s">
        <v>6</v>
      </c>
      <c r="L1336" s="169"/>
      <c r="M1336" s="172"/>
      <c r="N1336" s="172"/>
      <c r="O1336" s="170"/>
      <c r="P1336" s="170">
        <f>O1334</f>
        <v>100</v>
      </c>
      <c r="Q1336" s="170">
        <f>(I1336+P1336)/2</f>
        <v>100</v>
      </c>
      <c r="R1336" s="290" t="s">
        <v>31</v>
      </c>
      <c r="S1336" s="529"/>
      <c r="T1336" s="146"/>
    </row>
    <row r="1337" spans="1:20" ht="60.75" customHeight="1" x14ac:dyDescent="0.35">
      <c r="A1337" s="515"/>
      <c r="B1337" s="520"/>
      <c r="C1337" s="342" t="s">
        <v>168</v>
      </c>
      <c r="D1337" s="150" t="s">
        <v>217</v>
      </c>
      <c r="E1337" s="155"/>
      <c r="F1337" s="155"/>
      <c r="G1337" s="155"/>
      <c r="H1337" s="153"/>
      <c r="I1337" s="153"/>
      <c r="J1337" s="342" t="s">
        <v>168</v>
      </c>
      <c r="K1337" s="150" t="str">
        <f>D1337</f>
        <v>Реализация дополнительных общеразвивающих программ</v>
      </c>
      <c r="L1337" s="155"/>
      <c r="M1337" s="163"/>
      <c r="N1337" s="163"/>
      <c r="O1337" s="153"/>
      <c r="P1337" s="178"/>
      <c r="Q1337" s="157"/>
      <c r="R1337" s="180"/>
      <c r="S1337" s="529"/>
    </row>
    <row r="1338" spans="1:20" ht="80.25" customHeight="1" x14ac:dyDescent="0.35">
      <c r="A1338" s="515"/>
      <c r="B1338" s="520"/>
      <c r="C1338" s="152" t="s">
        <v>169</v>
      </c>
      <c r="D1338" s="148" t="s">
        <v>142</v>
      </c>
      <c r="E1338" s="155" t="s">
        <v>25</v>
      </c>
      <c r="F1338" s="155">
        <v>90</v>
      </c>
      <c r="G1338" s="155">
        <v>90</v>
      </c>
      <c r="H1338" s="158">
        <f>G1338/F1338*100</f>
        <v>100</v>
      </c>
      <c r="I1338" s="155"/>
      <c r="J1338" s="162" t="str">
        <f>C1338</f>
        <v>5.1.</v>
      </c>
      <c r="K1338" s="159" t="s">
        <v>567</v>
      </c>
      <c r="L1338" s="155" t="s">
        <v>373</v>
      </c>
      <c r="M1338" s="155">
        <v>40392</v>
      </c>
      <c r="N1338" s="155">
        <v>40392</v>
      </c>
      <c r="O1338" s="158">
        <f>IF(N1338/M1338*100&gt;110,110,N1338/M1338*100)</f>
        <v>100</v>
      </c>
      <c r="P1338" s="178"/>
      <c r="Q1338" s="157"/>
      <c r="R1338" s="297"/>
      <c r="S1338" s="529"/>
    </row>
    <row r="1339" spans="1:20" s="174" customFormat="1" ht="39" customHeight="1" x14ac:dyDescent="0.35">
      <c r="A1339" s="517"/>
      <c r="B1339" s="521"/>
      <c r="C1339" s="167"/>
      <c r="D1339" s="168" t="s">
        <v>6</v>
      </c>
      <c r="E1339" s="167"/>
      <c r="F1339" s="169"/>
      <c r="G1339" s="169"/>
      <c r="H1339" s="170"/>
      <c r="I1339" s="170">
        <f>H1338</f>
        <v>100</v>
      </c>
      <c r="J1339" s="171"/>
      <c r="K1339" s="168" t="s">
        <v>6</v>
      </c>
      <c r="L1339" s="169"/>
      <c r="M1339" s="172"/>
      <c r="N1339" s="172"/>
      <c r="O1339" s="170"/>
      <c r="P1339" s="170">
        <f>O1338</f>
        <v>100</v>
      </c>
      <c r="Q1339" s="170">
        <f>(I1339+P1339)/2</f>
        <v>100</v>
      </c>
      <c r="R1339" s="290" t="s">
        <v>31</v>
      </c>
      <c r="S1339" s="529"/>
      <c r="T1339" s="146"/>
    </row>
    <row r="1340" spans="1:20" ht="63.75" customHeight="1" x14ac:dyDescent="0.35">
      <c r="A1340" s="513">
        <v>71</v>
      </c>
      <c r="B1340" s="519" t="s">
        <v>187</v>
      </c>
      <c r="C1340" s="342" t="s">
        <v>12</v>
      </c>
      <c r="D1340" s="150" t="s">
        <v>129</v>
      </c>
      <c r="E1340" s="154"/>
      <c r="F1340" s="154"/>
      <c r="G1340" s="154"/>
      <c r="H1340" s="153"/>
      <c r="I1340" s="153"/>
      <c r="J1340" s="154" t="s">
        <v>12</v>
      </c>
      <c r="K1340" s="150" t="s">
        <v>129</v>
      </c>
      <c r="L1340" s="155"/>
      <c r="M1340" s="155"/>
      <c r="N1340" s="155"/>
      <c r="O1340" s="153"/>
      <c r="P1340" s="178"/>
      <c r="Q1340" s="157"/>
      <c r="R1340" s="298"/>
      <c r="S1340" s="529" t="s">
        <v>424</v>
      </c>
    </row>
    <row r="1341" spans="1:20" ht="80.25" customHeight="1" x14ac:dyDescent="0.35">
      <c r="A1341" s="515"/>
      <c r="B1341" s="520"/>
      <c r="C1341" s="152" t="s">
        <v>7</v>
      </c>
      <c r="D1341" s="148" t="s">
        <v>130</v>
      </c>
      <c r="E1341" s="155" t="s">
        <v>25</v>
      </c>
      <c r="F1341" s="155">
        <v>100</v>
      </c>
      <c r="G1341" s="155">
        <v>100</v>
      </c>
      <c r="H1341" s="158">
        <f>G1341/F1341*100</f>
        <v>100</v>
      </c>
      <c r="I1341" s="155"/>
      <c r="J1341" s="155" t="s">
        <v>7</v>
      </c>
      <c r="K1341" s="159" t="s">
        <v>90</v>
      </c>
      <c r="L1341" s="155" t="s">
        <v>38</v>
      </c>
      <c r="M1341" s="155">
        <v>345</v>
      </c>
      <c r="N1341" s="155">
        <v>342</v>
      </c>
      <c r="O1341" s="158">
        <f>IF(N1341/M1341*100&gt;110,110,N1341/M1341*100)</f>
        <v>99.130434782608702</v>
      </c>
      <c r="P1341" s="178"/>
      <c r="Q1341" s="157"/>
      <c r="R1341" s="297"/>
      <c r="S1341" s="529"/>
    </row>
    <row r="1342" spans="1:20" x14ac:dyDescent="0.35">
      <c r="A1342" s="515"/>
      <c r="B1342" s="520"/>
      <c r="C1342" s="152" t="s">
        <v>8</v>
      </c>
      <c r="D1342" s="148" t="s">
        <v>131</v>
      </c>
      <c r="E1342" s="155" t="s">
        <v>25</v>
      </c>
      <c r="F1342" s="155">
        <v>100</v>
      </c>
      <c r="G1342" s="155">
        <v>100</v>
      </c>
      <c r="H1342" s="158">
        <f>G1342/F1342*100</f>
        <v>100</v>
      </c>
      <c r="I1342" s="155"/>
      <c r="J1342" s="155"/>
      <c r="K1342" s="179"/>
      <c r="L1342" s="155"/>
      <c r="M1342" s="161"/>
      <c r="N1342" s="161"/>
      <c r="O1342" s="158"/>
      <c r="P1342" s="178"/>
      <c r="Q1342" s="157"/>
      <c r="R1342" s="297"/>
      <c r="S1342" s="529"/>
    </row>
    <row r="1343" spans="1:20" ht="48.75" customHeight="1" x14ac:dyDescent="0.35">
      <c r="A1343" s="515"/>
      <c r="B1343" s="520"/>
      <c r="C1343" s="152" t="s">
        <v>9</v>
      </c>
      <c r="D1343" s="148" t="s">
        <v>566</v>
      </c>
      <c r="E1343" s="155" t="s">
        <v>25</v>
      </c>
      <c r="F1343" s="155">
        <v>100</v>
      </c>
      <c r="G1343" s="155">
        <v>100</v>
      </c>
      <c r="H1343" s="158">
        <f>G1343/F1343*100</f>
        <v>100</v>
      </c>
      <c r="I1343" s="155"/>
      <c r="J1343" s="162"/>
      <c r="K1343" s="159"/>
      <c r="L1343" s="155"/>
      <c r="M1343" s="163"/>
      <c r="N1343" s="163"/>
      <c r="O1343" s="158"/>
      <c r="P1343" s="178"/>
      <c r="Q1343" s="157"/>
      <c r="R1343" s="297"/>
      <c r="S1343" s="529"/>
    </row>
    <row r="1344" spans="1:20" ht="78.75" customHeight="1" x14ac:dyDescent="0.35">
      <c r="A1344" s="515"/>
      <c r="B1344" s="520"/>
      <c r="C1344" s="152" t="s">
        <v>10</v>
      </c>
      <c r="D1344" s="148" t="s">
        <v>89</v>
      </c>
      <c r="E1344" s="155" t="s">
        <v>25</v>
      </c>
      <c r="F1344" s="155">
        <v>90</v>
      </c>
      <c r="G1344" s="155">
        <v>100</v>
      </c>
      <c r="H1344" s="158">
        <v>100</v>
      </c>
      <c r="I1344" s="155"/>
      <c r="J1344" s="162"/>
      <c r="K1344" s="159"/>
      <c r="L1344" s="155"/>
      <c r="M1344" s="163"/>
      <c r="N1344" s="163"/>
      <c r="O1344" s="158"/>
      <c r="P1344" s="178"/>
      <c r="Q1344" s="157"/>
      <c r="R1344" s="297"/>
      <c r="S1344" s="529"/>
    </row>
    <row r="1345" spans="1:20" ht="126" customHeight="1" x14ac:dyDescent="0.35">
      <c r="A1345" s="515"/>
      <c r="B1345" s="520"/>
      <c r="C1345" s="152" t="s">
        <v>35</v>
      </c>
      <c r="D1345" s="148" t="s">
        <v>132</v>
      </c>
      <c r="E1345" s="155" t="s">
        <v>25</v>
      </c>
      <c r="F1345" s="155">
        <v>100</v>
      </c>
      <c r="G1345" s="155">
        <v>100</v>
      </c>
      <c r="H1345" s="158">
        <f>G1345/F1345*100</f>
        <v>100</v>
      </c>
      <c r="I1345" s="155"/>
      <c r="J1345" s="162"/>
      <c r="K1345" s="159"/>
      <c r="L1345" s="155"/>
      <c r="M1345" s="163"/>
      <c r="N1345" s="163"/>
      <c r="O1345" s="158"/>
      <c r="P1345" s="178"/>
      <c r="Q1345" s="157"/>
      <c r="R1345" s="297"/>
      <c r="S1345" s="529"/>
    </row>
    <row r="1346" spans="1:20" s="174" customFormat="1" ht="40.5" customHeight="1" x14ac:dyDescent="0.35">
      <c r="A1346" s="515"/>
      <c r="B1346" s="520"/>
      <c r="C1346" s="167"/>
      <c r="D1346" s="168" t="s">
        <v>6</v>
      </c>
      <c r="E1346" s="167"/>
      <c r="F1346" s="169"/>
      <c r="G1346" s="169"/>
      <c r="H1346" s="170"/>
      <c r="I1346" s="170">
        <f>(H1341+H1342+H1343+H1344+H1345)/5</f>
        <v>100</v>
      </c>
      <c r="J1346" s="171"/>
      <c r="K1346" s="168" t="s">
        <v>6</v>
      </c>
      <c r="L1346" s="169"/>
      <c r="M1346" s="172"/>
      <c r="N1346" s="172"/>
      <c r="O1346" s="170"/>
      <c r="P1346" s="170">
        <f>O1341</f>
        <v>99.130434782608702</v>
      </c>
      <c r="Q1346" s="170">
        <f>(I1346+P1346)/2</f>
        <v>99.565217391304344</v>
      </c>
      <c r="R1346" s="310" t="s">
        <v>424</v>
      </c>
      <c r="S1346" s="529"/>
      <c r="T1346" s="146"/>
    </row>
    <row r="1347" spans="1:20" ht="66" customHeight="1" x14ac:dyDescent="0.35">
      <c r="A1347" s="515"/>
      <c r="B1347" s="520"/>
      <c r="C1347" s="342" t="s">
        <v>13</v>
      </c>
      <c r="D1347" s="150" t="s">
        <v>133</v>
      </c>
      <c r="E1347" s="155"/>
      <c r="F1347" s="155"/>
      <c r="G1347" s="155"/>
      <c r="H1347" s="153"/>
      <c r="I1347" s="153"/>
      <c r="J1347" s="342" t="s">
        <v>13</v>
      </c>
      <c r="K1347" s="150" t="s">
        <v>133</v>
      </c>
      <c r="L1347" s="155"/>
      <c r="M1347" s="163"/>
      <c r="N1347" s="163"/>
      <c r="O1347" s="153"/>
      <c r="P1347" s="178"/>
      <c r="Q1347" s="157"/>
      <c r="R1347" s="298"/>
      <c r="S1347" s="529"/>
    </row>
    <row r="1348" spans="1:20" ht="66" customHeight="1" x14ac:dyDescent="0.35">
      <c r="A1348" s="515"/>
      <c r="B1348" s="520"/>
      <c r="C1348" s="152" t="s">
        <v>14</v>
      </c>
      <c r="D1348" s="148" t="s">
        <v>134</v>
      </c>
      <c r="E1348" s="155" t="s">
        <v>25</v>
      </c>
      <c r="F1348" s="155">
        <v>100</v>
      </c>
      <c r="G1348" s="155">
        <v>100</v>
      </c>
      <c r="H1348" s="158">
        <f>G1348/F1348*100</f>
        <v>100</v>
      </c>
      <c r="I1348" s="155"/>
      <c r="J1348" s="162" t="s">
        <v>14</v>
      </c>
      <c r="K1348" s="159" t="s">
        <v>90</v>
      </c>
      <c r="L1348" s="155" t="s">
        <v>38</v>
      </c>
      <c r="M1348" s="155">
        <v>367</v>
      </c>
      <c r="N1348" s="155">
        <v>373</v>
      </c>
      <c r="O1348" s="158">
        <f>IF(N1348/M1348*100&gt;110,110,N1348/M1348*100)</f>
        <v>101.63487738419619</v>
      </c>
      <c r="P1348" s="152"/>
      <c r="Q1348" s="157"/>
      <c r="R1348" s="297"/>
      <c r="S1348" s="529"/>
    </row>
    <row r="1349" spans="1:20" x14ac:dyDescent="0.35">
      <c r="A1349" s="515"/>
      <c r="B1349" s="520"/>
      <c r="C1349" s="152" t="s">
        <v>15</v>
      </c>
      <c r="D1349" s="148" t="s">
        <v>135</v>
      </c>
      <c r="E1349" s="155" t="s">
        <v>25</v>
      </c>
      <c r="F1349" s="155">
        <v>100</v>
      </c>
      <c r="G1349" s="155">
        <v>100</v>
      </c>
      <c r="H1349" s="158">
        <f>G1349/F1349*100</f>
        <v>100</v>
      </c>
      <c r="I1349" s="155"/>
      <c r="J1349" s="162"/>
      <c r="K1349" s="159"/>
      <c r="L1349" s="155"/>
      <c r="M1349" s="163"/>
      <c r="N1349" s="163"/>
      <c r="O1349" s="158"/>
      <c r="P1349" s="178"/>
      <c r="Q1349" s="157"/>
      <c r="R1349" s="297"/>
      <c r="S1349" s="529"/>
    </row>
    <row r="1350" spans="1:20" ht="50.25" customHeight="1" x14ac:dyDescent="0.35">
      <c r="A1350" s="515"/>
      <c r="B1350" s="520"/>
      <c r="C1350" s="152" t="s">
        <v>39</v>
      </c>
      <c r="D1350" s="148" t="s">
        <v>566</v>
      </c>
      <c r="E1350" s="155" t="s">
        <v>25</v>
      </c>
      <c r="F1350" s="155">
        <v>100</v>
      </c>
      <c r="G1350" s="155">
        <v>100</v>
      </c>
      <c r="H1350" s="158">
        <f>G1350/F1350*100</f>
        <v>100</v>
      </c>
      <c r="I1350" s="155"/>
      <c r="J1350" s="162"/>
      <c r="K1350" s="159"/>
      <c r="L1350" s="155"/>
      <c r="M1350" s="163"/>
      <c r="N1350" s="163"/>
      <c r="O1350" s="158"/>
      <c r="P1350" s="178"/>
      <c r="Q1350" s="157"/>
      <c r="R1350" s="297"/>
      <c r="S1350" s="529"/>
    </row>
    <row r="1351" spans="1:20" ht="57.75" customHeight="1" x14ac:dyDescent="0.35">
      <c r="A1351" s="515"/>
      <c r="B1351" s="520"/>
      <c r="C1351" s="152" t="s">
        <v>45</v>
      </c>
      <c r="D1351" s="148" t="s">
        <v>456</v>
      </c>
      <c r="E1351" s="155" t="s">
        <v>25</v>
      </c>
      <c r="F1351" s="155">
        <v>90</v>
      </c>
      <c r="G1351" s="155">
        <v>100</v>
      </c>
      <c r="H1351" s="158">
        <v>100</v>
      </c>
      <c r="I1351" s="155"/>
      <c r="J1351" s="162"/>
      <c r="K1351" s="159"/>
      <c r="L1351" s="155"/>
      <c r="M1351" s="163"/>
      <c r="N1351" s="163"/>
      <c r="O1351" s="158"/>
      <c r="P1351" s="178"/>
      <c r="Q1351" s="157"/>
      <c r="R1351" s="297"/>
      <c r="S1351" s="529"/>
    </row>
    <row r="1352" spans="1:20" ht="123.75" customHeight="1" x14ac:dyDescent="0.35">
      <c r="A1352" s="515"/>
      <c r="B1352" s="520"/>
      <c r="C1352" s="152" t="s">
        <v>66</v>
      </c>
      <c r="D1352" s="148" t="s">
        <v>132</v>
      </c>
      <c r="E1352" s="155" t="s">
        <v>25</v>
      </c>
      <c r="F1352" s="155">
        <v>100</v>
      </c>
      <c r="G1352" s="155">
        <v>100</v>
      </c>
      <c r="H1352" s="158">
        <f>G1352/F1352*100</f>
        <v>100</v>
      </c>
      <c r="I1352" s="155"/>
      <c r="J1352" s="162"/>
      <c r="K1352" s="159"/>
      <c r="L1352" s="155"/>
      <c r="M1352" s="163"/>
      <c r="N1352" s="163"/>
      <c r="O1352" s="158"/>
      <c r="P1352" s="178"/>
      <c r="Q1352" s="157"/>
      <c r="R1352" s="297"/>
      <c r="S1352" s="529"/>
    </row>
    <row r="1353" spans="1:20" s="174" customFormat="1" ht="40.5" customHeight="1" x14ac:dyDescent="0.35">
      <c r="A1353" s="515"/>
      <c r="B1353" s="520"/>
      <c r="C1353" s="167"/>
      <c r="D1353" s="168" t="s">
        <v>6</v>
      </c>
      <c r="E1353" s="167"/>
      <c r="F1353" s="169"/>
      <c r="G1353" s="169"/>
      <c r="H1353" s="170"/>
      <c r="I1353" s="170">
        <f>(H1348+H1349+H1350+H1351+H1352)/5</f>
        <v>100</v>
      </c>
      <c r="J1353" s="171"/>
      <c r="K1353" s="168" t="s">
        <v>6</v>
      </c>
      <c r="L1353" s="169"/>
      <c r="M1353" s="172"/>
      <c r="N1353" s="172"/>
      <c r="O1353" s="170"/>
      <c r="P1353" s="170">
        <f>O1348</f>
        <v>101.63487738419619</v>
      </c>
      <c r="Q1353" s="170">
        <f>(I1353+P1353)/2</f>
        <v>100.81743869209809</v>
      </c>
      <c r="R1353" s="290" t="s">
        <v>31</v>
      </c>
      <c r="S1353" s="529"/>
      <c r="T1353" s="146"/>
    </row>
    <row r="1354" spans="1:20" ht="59.25" customHeight="1" x14ac:dyDescent="0.35">
      <c r="A1354" s="515"/>
      <c r="B1354" s="520"/>
      <c r="C1354" s="342" t="s">
        <v>28</v>
      </c>
      <c r="D1354" s="150" t="s">
        <v>136</v>
      </c>
      <c r="E1354" s="155"/>
      <c r="F1354" s="155"/>
      <c r="G1354" s="155"/>
      <c r="H1354" s="153"/>
      <c r="I1354" s="153"/>
      <c r="J1354" s="342" t="s">
        <v>28</v>
      </c>
      <c r="K1354" s="150" t="str">
        <f>D1354</f>
        <v>Реализация основных общеобразовательных программ среднего общего образования</v>
      </c>
      <c r="L1354" s="155"/>
      <c r="M1354" s="163"/>
      <c r="N1354" s="163"/>
      <c r="O1354" s="153"/>
      <c r="P1354" s="178"/>
      <c r="Q1354" s="157"/>
      <c r="R1354" s="298"/>
      <c r="S1354" s="529"/>
    </row>
    <row r="1355" spans="1:20" ht="84" customHeight="1" x14ac:dyDescent="0.35">
      <c r="A1355" s="515"/>
      <c r="B1355" s="520"/>
      <c r="C1355" s="152" t="s">
        <v>29</v>
      </c>
      <c r="D1355" s="148" t="s">
        <v>137</v>
      </c>
      <c r="E1355" s="155" t="s">
        <v>25</v>
      </c>
      <c r="F1355" s="155">
        <v>100</v>
      </c>
      <c r="G1355" s="155">
        <v>100</v>
      </c>
      <c r="H1355" s="158">
        <f>G1355/F1355*100</f>
        <v>100</v>
      </c>
      <c r="I1355" s="155"/>
      <c r="J1355" s="162" t="s">
        <v>29</v>
      </c>
      <c r="K1355" s="159" t="s">
        <v>90</v>
      </c>
      <c r="L1355" s="155" t="s">
        <v>38</v>
      </c>
      <c r="M1355" s="155">
        <v>48</v>
      </c>
      <c r="N1355" s="155">
        <v>51</v>
      </c>
      <c r="O1355" s="158">
        <f>IF(N1355/M1355*100&gt;110,110,N1355/M1355*100)</f>
        <v>106.25</v>
      </c>
      <c r="P1355" s="152"/>
      <c r="Q1355" s="157"/>
      <c r="R1355" s="297"/>
      <c r="S1355" s="529"/>
    </row>
    <row r="1356" spans="1:20" x14ac:dyDescent="0.35">
      <c r="A1356" s="515"/>
      <c r="B1356" s="520"/>
      <c r="C1356" s="152" t="s">
        <v>30</v>
      </c>
      <c r="D1356" s="148" t="s">
        <v>138</v>
      </c>
      <c r="E1356" s="155" t="s">
        <v>25</v>
      </c>
      <c r="F1356" s="155">
        <v>100</v>
      </c>
      <c r="G1356" s="155">
        <v>100</v>
      </c>
      <c r="H1356" s="158">
        <f>G1356/F1356*100</f>
        <v>100</v>
      </c>
      <c r="I1356" s="155"/>
      <c r="J1356" s="162"/>
      <c r="K1356" s="159"/>
      <c r="L1356" s="155"/>
      <c r="M1356" s="163"/>
      <c r="N1356" s="163"/>
      <c r="O1356" s="158"/>
      <c r="P1356" s="178"/>
      <c r="Q1356" s="157"/>
      <c r="R1356" s="297"/>
      <c r="S1356" s="529"/>
    </row>
    <row r="1357" spans="1:20" ht="42.75" customHeight="1" x14ac:dyDescent="0.35">
      <c r="A1357" s="515"/>
      <c r="B1357" s="520"/>
      <c r="C1357" s="152" t="s">
        <v>52</v>
      </c>
      <c r="D1357" s="148" t="s">
        <v>566</v>
      </c>
      <c r="E1357" s="155" t="s">
        <v>25</v>
      </c>
      <c r="F1357" s="155">
        <v>100</v>
      </c>
      <c r="G1357" s="155">
        <v>100</v>
      </c>
      <c r="H1357" s="158">
        <f>G1357/F1357*100</f>
        <v>100</v>
      </c>
      <c r="I1357" s="155"/>
      <c r="J1357" s="162"/>
      <c r="K1357" s="159"/>
      <c r="L1357" s="155"/>
      <c r="M1357" s="163"/>
      <c r="N1357" s="163"/>
      <c r="O1357" s="158"/>
      <c r="P1357" s="178"/>
      <c r="Q1357" s="157"/>
      <c r="R1357" s="297"/>
      <c r="S1357" s="529"/>
    </row>
    <row r="1358" spans="1:20" ht="55.5" customHeight="1" x14ac:dyDescent="0.35">
      <c r="A1358" s="515"/>
      <c r="B1358" s="520"/>
      <c r="C1358" s="152" t="s">
        <v>53</v>
      </c>
      <c r="D1358" s="148" t="s">
        <v>456</v>
      </c>
      <c r="E1358" s="155" t="s">
        <v>25</v>
      </c>
      <c r="F1358" s="155">
        <v>90</v>
      </c>
      <c r="G1358" s="155">
        <v>100</v>
      </c>
      <c r="H1358" s="158">
        <v>100</v>
      </c>
      <c r="I1358" s="155"/>
      <c r="J1358" s="162"/>
      <c r="K1358" s="159"/>
      <c r="L1358" s="155"/>
      <c r="M1358" s="163"/>
      <c r="N1358" s="163"/>
      <c r="O1358" s="158"/>
      <c r="P1358" s="178"/>
      <c r="Q1358" s="157"/>
      <c r="R1358" s="297"/>
      <c r="S1358" s="529"/>
    </row>
    <row r="1359" spans="1:20" ht="121.5" customHeight="1" x14ac:dyDescent="0.35">
      <c r="A1359" s="515"/>
      <c r="B1359" s="520"/>
      <c r="C1359" s="152" t="s">
        <v>139</v>
      </c>
      <c r="D1359" s="148" t="s">
        <v>132</v>
      </c>
      <c r="E1359" s="155" t="s">
        <v>25</v>
      </c>
      <c r="F1359" s="155">
        <v>100</v>
      </c>
      <c r="G1359" s="155">
        <v>100</v>
      </c>
      <c r="H1359" s="158">
        <f>G1359/F1359*100</f>
        <v>100</v>
      </c>
      <c r="I1359" s="155"/>
      <c r="J1359" s="162"/>
      <c r="K1359" s="159"/>
      <c r="L1359" s="155"/>
      <c r="M1359" s="163"/>
      <c r="N1359" s="163"/>
      <c r="O1359" s="158"/>
      <c r="P1359" s="178"/>
      <c r="Q1359" s="157"/>
      <c r="R1359" s="297"/>
      <c r="S1359" s="529"/>
    </row>
    <row r="1360" spans="1:20" s="174" customFormat="1" ht="40.5" customHeight="1" x14ac:dyDescent="0.35">
      <c r="A1360" s="515"/>
      <c r="B1360" s="520"/>
      <c r="C1360" s="167"/>
      <c r="D1360" s="168" t="s">
        <v>6</v>
      </c>
      <c r="E1360" s="167"/>
      <c r="F1360" s="169"/>
      <c r="G1360" s="169"/>
      <c r="H1360" s="170"/>
      <c r="I1360" s="170">
        <f>(H1355+H1356+H1357+H1358+H1359)/5</f>
        <v>100</v>
      </c>
      <c r="J1360" s="171"/>
      <c r="K1360" s="168" t="s">
        <v>6</v>
      </c>
      <c r="L1360" s="169"/>
      <c r="M1360" s="172"/>
      <c r="N1360" s="172"/>
      <c r="O1360" s="170"/>
      <c r="P1360" s="170">
        <f>O1355</f>
        <v>106.25</v>
      </c>
      <c r="Q1360" s="170">
        <f>(I1360+P1360)/2</f>
        <v>103.125</v>
      </c>
      <c r="R1360" s="290" t="s">
        <v>31</v>
      </c>
      <c r="S1360" s="529"/>
      <c r="T1360" s="146"/>
    </row>
    <row r="1361" spans="1:20" x14ac:dyDescent="0.35">
      <c r="A1361" s="515"/>
      <c r="B1361" s="520"/>
      <c r="C1361" s="342" t="s">
        <v>42</v>
      </c>
      <c r="D1361" s="150" t="s">
        <v>91</v>
      </c>
      <c r="E1361" s="155"/>
      <c r="F1361" s="155"/>
      <c r="G1361" s="155"/>
      <c r="H1361" s="153"/>
      <c r="I1361" s="153"/>
      <c r="J1361" s="342" t="s">
        <v>42</v>
      </c>
      <c r="K1361" s="150" t="s">
        <v>91</v>
      </c>
      <c r="L1361" s="155"/>
      <c r="M1361" s="163"/>
      <c r="N1361" s="163"/>
      <c r="O1361" s="153"/>
      <c r="P1361" s="178"/>
      <c r="Q1361" s="157"/>
      <c r="R1361" s="298"/>
      <c r="S1361" s="529"/>
    </row>
    <row r="1362" spans="1:20" ht="51.75" customHeight="1" x14ac:dyDescent="0.35">
      <c r="A1362" s="515"/>
      <c r="B1362" s="520"/>
      <c r="C1362" s="152" t="s">
        <v>43</v>
      </c>
      <c r="D1362" s="148" t="s">
        <v>140</v>
      </c>
      <c r="E1362" s="155" t="s">
        <v>25</v>
      </c>
      <c r="F1362" s="155">
        <v>100</v>
      </c>
      <c r="G1362" s="155">
        <v>100</v>
      </c>
      <c r="H1362" s="158">
        <f>G1362/F1362*100</f>
        <v>100</v>
      </c>
      <c r="I1362" s="155"/>
      <c r="J1362" s="162" t="s">
        <v>43</v>
      </c>
      <c r="K1362" s="159" t="s">
        <v>90</v>
      </c>
      <c r="L1362" s="155" t="s">
        <v>38</v>
      </c>
      <c r="M1362" s="155">
        <v>107</v>
      </c>
      <c r="N1362" s="155">
        <v>107</v>
      </c>
      <c r="O1362" s="158">
        <f>IF(N1362/M1362*100&gt;110,110,N1362/M1362*100)</f>
        <v>100</v>
      </c>
      <c r="P1362" s="178"/>
      <c r="Q1362" s="157"/>
      <c r="R1362" s="297"/>
      <c r="S1362" s="529"/>
    </row>
    <row r="1363" spans="1:20" ht="84" customHeight="1" x14ac:dyDescent="0.35">
      <c r="A1363" s="515"/>
      <c r="B1363" s="520"/>
      <c r="C1363" s="152" t="s">
        <v>141</v>
      </c>
      <c r="D1363" s="148" t="s">
        <v>142</v>
      </c>
      <c r="E1363" s="155" t="s">
        <v>25</v>
      </c>
      <c r="F1363" s="155">
        <v>90</v>
      </c>
      <c r="G1363" s="155">
        <v>90</v>
      </c>
      <c r="H1363" s="158">
        <f>G1363/F1363*100</f>
        <v>100</v>
      </c>
      <c r="I1363" s="155"/>
      <c r="J1363" s="162"/>
      <c r="K1363" s="159"/>
      <c r="L1363" s="155"/>
      <c r="M1363" s="163"/>
      <c r="N1363" s="163"/>
      <c r="O1363" s="158"/>
      <c r="P1363" s="178"/>
      <c r="Q1363" s="157"/>
      <c r="R1363" s="297"/>
      <c r="S1363" s="529"/>
    </row>
    <row r="1364" spans="1:20" s="174" customFormat="1" ht="40.5" customHeight="1" x14ac:dyDescent="0.35">
      <c r="A1364" s="515"/>
      <c r="B1364" s="520"/>
      <c r="C1364" s="167"/>
      <c r="D1364" s="168" t="s">
        <v>6</v>
      </c>
      <c r="E1364" s="167"/>
      <c r="F1364" s="169"/>
      <c r="G1364" s="169"/>
      <c r="H1364" s="170"/>
      <c r="I1364" s="170">
        <f>(H1362+H1363)/2</f>
        <v>100</v>
      </c>
      <c r="J1364" s="171"/>
      <c r="K1364" s="168" t="s">
        <v>6</v>
      </c>
      <c r="L1364" s="169"/>
      <c r="M1364" s="172"/>
      <c r="N1364" s="172"/>
      <c r="O1364" s="170"/>
      <c r="P1364" s="170">
        <f>O1362</f>
        <v>100</v>
      </c>
      <c r="Q1364" s="170">
        <f>(I1364+P1364)/2</f>
        <v>100</v>
      </c>
      <c r="R1364" s="290" t="s">
        <v>31</v>
      </c>
      <c r="S1364" s="529"/>
      <c r="T1364" s="146"/>
    </row>
    <row r="1365" spans="1:20" ht="62.25" customHeight="1" x14ac:dyDescent="0.35">
      <c r="A1365" s="515"/>
      <c r="B1365" s="520"/>
      <c r="C1365" s="342" t="s">
        <v>168</v>
      </c>
      <c r="D1365" s="150" t="s">
        <v>217</v>
      </c>
      <c r="E1365" s="155"/>
      <c r="F1365" s="155"/>
      <c r="G1365" s="155"/>
      <c r="H1365" s="153"/>
      <c r="I1365" s="153"/>
      <c r="J1365" s="342" t="s">
        <v>168</v>
      </c>
      <c r="K1365" s="150" t="str">
        <f>D1365</f>
        <v>Реализация дополнительных общеразвивающих программ</v>
      </c>
      <c r="L1365" s="155"/>
      <c r="M1365" s="163"/>
      <c r="N1365" s="163"/>
      <c r="O1365" s="153"/>
      <c r="P1365" s="178"/>
      <c r="Q1365" s="157"/>
      <c r="R1365" s="296"/>
      <c r="S1365" s="529"/>
    </row>
    <row r="1366" spans="1:20" ht="77.25" customHeight="1" x14ac:dyDescent="0.35">
      <c r="A1366" s="515"/>
      <c r="B1366" s="520"/>
      <c r="C1366" s="152" t="s">
        <v>169</v>
      </c>
      <c r="D1366" s="148" t="s">
        <v>142</v>
      </c>
      <c r="E1366" s="155" t="s">
        <v>25</v>
      </c>
      <c r="F1366" s="155">
        <v>90</v>
      </c>
      <c r="G1366" s="155">
        <v>90</v>
      </c>
      <c r="H1366" s="158">
        <f>G1366/F1366*100</f>
        <v>100</v>
      </c>
      <c r="I1366" s="155"/>
      <c r="J1366" s="162" t="str">
        <f>C1366</f>
        <v>5.1.</v>
      </c>
      <c r="K1366" s="159" t="s">
        <v>567</v>
      </c>
      <c r="L1366" s="155" t="s">
        <v>373</v>
      </c>
      <c r="M1366" s="155">
        <v>51816</v>
      </c>
      <c r="N1366" s="163">
        <v>51816</v>
      </c>
      <c r="O1366" s="158">
        <f>IF(N1366/M1366*100&gt;110,110,N1366/M1366*100)</f>
        <v>100</v>
      </c>
      <c r="P1366" s="178"/>
      <c r="Q1366" s="157"/>
      <c r="R1366" s="297"/>
      <c r="S1366" s="529"/>
    </row>
    <row r="1367" spans="1:20" s="174" customFormat="1" ht="39" customHeight="1" x14ac:dyDescent="0.35">
      <c r="A1367" s="517"/>
      <c r="B1367" s="521"/>
      <c r="C1367" s="167"/>
      <c r="D1367" s="168" t="s">
        <v>6</v>
      </c>
      <c r="E1367" s="167"/>
      <c r="F1367" s="169"/>
      <c r="G1367" s="169"/>
      <c r="H1367" s="170"/>
      <c r="I1367" s="170">
        <f>H1366</f>
        <v>100</v>
      </c>
      <c r="J1367" s="171"/>
      <c r="K1367" s="168" t="s">
        <v>6</v>
      </c>
      <c r="L1367" s="169"/>
      <c r="M1367" s="172"/>
      <c r="N1367" s="172"/>
      <c r="O1367" s="170"/>
      <c r="P1367" s="170">
        <f>O1366</f>
        <v>100</v>
      </c>
      <c r="Q1367" s="170">
        <f>(I1367+P1367)/2</f>
        <v>100</v>
      </c>
      <c r="R1367" s="290" t="s">
        <v>31</v>
      </c>
      <c r="S1367" s="529"/>
      <c r="T1367" s="146"/>
    </row>
    <row r="1368" spans="1:20" ht="57.75" customHeight="1" x14ac:dyDescent="0.35">
      <c r="A1368" s="513">
        <v>72</v>
      </c>
      <c r="B1368" s="519" t="s">
        <v>188</v>
      </c>
      <c r="C1368" s="342" t="s">
        <v>12</v>
      </c>
      <c r="D1368" s="150" t="s">
        <v>129</v>
      </c>
      <c r="E1368" s="154"/>
      <c r="F1368" s="154"/>
      <c r="G1368" s="154"/>
      <c r="H1368" s="153"/>
      <c r="I1368" s="153"/>
      <c r="J1368" s="154" t="s">
        <v>12</v>
      </c>
      <c r="K1368" s="150" t="s">
        <v>129</v>
      </c>
      <c r="L1368" s="155"/>
      <c r="M1368" s="155"/>
      <c r="N1368" s="155"/>
      <c r="O1368" s="153"/>
      <c r="P1368" s="178"/>
      <c r="Q1368" s="157"/>
      <c r="R1368" s="298"/>
      <c r="S1368" s="529" t="s">
        <v>424</v>
      </c>
    </row>
    <row r="1369" spans="1:20" ht="85.5" customHeight="1" x14ac:dyDescent="0.35">
      <c r="A1369" s="515"/>
      <c r="B1369" s="520"/>
      <c r="C1369" s="152" t="s">
        <v>7</v>
      </c>
      <c r="D1369" s="148" t="s">
        <v>130</v>
      </c>
      <c r="E1369" s="155" t="s">
        <v>25</v>
      </c>
      <c r="F1369" s="155">
        <v>100</v>
      </c>
      <c r="G1369" s="155">
        <v>100</v>
      </c>
      <c r="H1369" s="158">
        <f>G1369/F1369*100</f>
        <v>100</v>
      </c>
      <c r="I1369" s="155"/>
      <c r="J1369" s="155" t="s">
        <v>7</v>
      </c>
      <c r="K1369" s="159" t="s">
        <v>90</v>
      </c>
      <c r="L1369" s="155" t="s">
        <v>38</v>
      </c>
      <c r="M1369" s="155">
        <v>233</v>
      </c>
      <c r="N1369" s="155">
        <v>238</v>
      </c>
      <c r="O1369" s="158">
        <f>IF(N1369/M1369*100&gt;110,110,N1369/M1369*100)</f>
        <v>102.14592274678111</v>
      </c>
      <c r="P1369" s="178"/>
      <c r="Q1369" s="157"/>
      <c r="R1369" s="297"/>
      <c r="S1369" s="529"/>
    </row>
    <row r="1370" spans="1:20" x14ac:dyDescent="0.35">
      <c r="A1370" s="515"/>
      <c r="B1370" s="520"/>
      <c r="C1370" s="152" t="s">
        <v>8</v>
      </c>
      <c r="D1370" s="148" t="s">
        <v>131</v>
      </c>
      <c r="E1370" s="155" t="s">
        <v>25</v>
      </c>
      <c r="F1370" s="155">
        <v>100</v>
      </c>
      <c r="G1370" s="155">
        <v>100</v>
      </c>
      <c r="H1370" s="158">
        <f>G1370/F1370*100</f>
        <v>100</v>
      </c>
      <c r="I1370" s="155"/>
      <c r="J1370" s="155"/>
      <c r="K1370" s="179"/>
      <c r="L1370" s="155"/>
      <c r="M1370" s="161"/>
      <c r="N1370" s="161"/>
      <c r="O1370" s="158"/>
      <c r="P1370" s="178"/>
      <c r="Q1370" s="157"/>
      <c r="R1370" s="297"/>
      <c r="S1370" s="529"/>
    </row>
    <row r="1371" spans="1:20" ht="45.75" customHeight="1" x14ac:dyDescent="0.35">
      <c r="A1371" s="515"/>
      <c r="B1371" s="520"/>
      <c r="C1371" s="152" t="s">
        <v>9</v>
      </c>
      <c r="D1371" s="148" t="s">
        <v>566</v>
      </c>
      <c r="E1371" s="155" t="s">
        <v>25</v>
      </c>
      <c r="F1371" s="155">
        <v>100</v>
      </c>
      <c r="G1371" s="155">
        <v>100</v>
      </c>
      <c r="H1371" s="158">
        <f>G1371/F1371*100</f>
        <v>100</v>
      </c>
      <c r="I1371" s="155"/>
      <c r="J1371" s="162"/>
      <c r="K1371" s="159"/>
      <c r="L1371" s="155"/>
      <c r="M1371" s="163"/>
      <c r="N1371" s="163"/>
      <c r="O1371" s="158"/>
      <c r="P1371" s="178"/>
      <c r="Q1371" s="157"/>
      <c r="R1371" s="297"/>
      <c r="S1371" s="529"/>
    </row>
    <row r="1372" spans="1:20" ht="59.25" customHeight="1" x14ac:dyDescent="0.35">
      <c r="A1372" s="515"/>
      <c r="B1372" s="520"/>
      <c r="C1372" s="152" t="s">
        <v>10</v>
      </c>
      <c r="D1372" s="148" t="s">
        <v>456</v>
      </c>
      <c r="E1372" s="155" t="s">
        <v>25</v>
      </c>
      <c r="F1372" s="155">
        <v>90</v>
      </c>
      <c r="G1372" s="155">
        <v>100</v>
      </c>
      <c r="H1372" s="158">
        <v>100</v>
      </c>
      <c r="I1372" s="155"/>
      <c r="J1372" s="162"/>
      <c r="K1372" s="159"/>
      <c r="L1372" s="155"/>
      <c r="M1372" s="163"/>
      <c r="N1372" s="163"/>
      <c r="O1372" s="158"/>
      <c r="P1372" s="178"/>
      <c r="Q1372" s="157"/>
      <c r="R1372" s="297"/>
      <c r="S1372" s="529"/>
    </row>
    <row r="1373" spans="1:20" ht="132.75" customHeight="1" x14ac:dyDescent="0.35">
      <c r="A1373" s="515"/>
      <c r="B1373" s="520"/>
      <c r="C1373" s="152" t="s">
        <v>35</v>
      </c>
      <c r="D1373" s="148" t="s">
        <v>132</v>
      </c>
      <c r="E1373" s="155" t="s">
        <v>25</v>
      </c>
      <c r="F1373" s="155">
        <v>100</v>
      </c>
      <c r="G1373" s="155">
        <v>100</v>
      </c>
      <c r="H1373" s="158">
        <f>G1373/F1373*100</f>
        <v>100</v>
      </c>
      <c r="I1373" s="155"/>
      <c r="J1373" s="162"/>
      <c r="K1373" s="159"/>
      <c r="L1373" s="155"/>
      <c r="M1373" s="163"/>
      <c r="N1373" s="163"/>
      <c r="O1373" s="158"/>
      <c r="P1373" s="178"/>
      <c r="Q1373" s="157"/>
      <c r="R1373" s="297"/>
      <c r="S1373" s="529"/>
    </row>
    <row r="1374" spans="1:20" s="174" customFormat="1" ht="40.5" customHeight="1" x14ac:dyDescent="0.35">
      <c r="A1374" s="515"/>
      <c r="B1374" s="520"/>
      <c r="C1374" s="167"/>
      <c r="D1374" s="168" t="s">
        <v>6</v>
      </c>
      <c r="E1374" s="167"/>
      <c r="F1374" s="169"/>
      <c r="G1374" s="169"/>
      <c r="H1374" s="170"/>
      <c r="I1374" s="170">
        <f>(H1369+H1370+H1371+H1372+H1373)/5</f>
        <v>100</v>
      </c>
      <c r="J1374" s="171"/>
      <c r="K1374" s="168" t="s">
        <v>6</v>
      </c>
      <c r="L1374" s="169"/>
      <c r="M1374" s="172"/>
      <c r="N1374" s="172"/>
      <c r="O1374" s="170"/>
      <c r="P1374" s="170">
        <f>O1369</f>
        <v>102.14592274678111</v>
      </c>
      <c r="Q1374" s="170">
        <f>(I1374+P1374)/2</f>
        <v>101.07296137339056</v>
      </c>
      <c r="R1374" s="290" t="s">
        <v>31</v>
      </c>
      <c r="S1374" s="529"/>
      <c r="T1374" s="146"/>
    </row>
    <row r="1375" spans="1:20" ht="57.75" customHeight="1" x14ac:dyDescent="0.35">
      <c r="A1375" s="515"/>
      <c r="B1375" s="520"/>
      <c r="C1375" s="342" t="s">
        <v>13</v>
      </c>
      <c r="D1375" s="150" t="s">
        <v>133</v>
      </c>
      <c r="E1375" s="155"/>
      <c r="F1375" s="155"/>
      <c r="G1375" s="155"/>
      <c r="H1375" s="153"/>
      <c r="I1375" s="153"/>
      <c r="J1375" s="342" t="s">
        <v>13</v>
      </c>
      <c r="K1375" s="150" t="s">
        <v>133</v>
      </c>
      <c r="L1375" s="155"/>
      <c r="M1375" s="163"/>
      <c r="N1375" s="163"/>
      <c r="O1375" s="153"/>
      <c r="P1375" s="178"/>
      <c r="Q1375" s="157"/>
      <c r="R1375" s="298"/>
      <c r="S1375" s="529"/>
    </row>
    <row r="1376" spans="1:20" ht="76.5" customHeight="1" x14ac:dyDescent="0.35">
      <c r="A1376" s="515"/>
      <c r="B1376" s="520"/>
      <c r="C1376" s="152" t="s">
        <v>14</v>
      </c>
      <c r="D1376" s="148" t="s">
        <v>134</v>
      </c>
      <c r="E1376" s="155" t="s">
        <v>25</v>
      </c>
      <c r="F1376" s="155">
        <v>100</v>
      </c>
      <c r="G1376" s="155">
        <v>100</v>
      </c>
      <c r="H1376" s="158">
        <f>G1376/F1376*100</f>
        <v>100</v>
      </c>
      <c r="I1376" s="155"/>
      <c r="J1376" s="162" t="s">
        <v>14</v>
      </c>
      <c r="K1376" s="159" t="s">
        <v>90</v>
      </c>
      <c r="L1376" s="155" t="s">
        <v>38</v>
      </c>
      <c r="M1376" s="155">
        <v>248</v>
      </c>
      <c r="N1376" s="155">
        <v>249</v>
      </c>
      <c r="O1376" s="158">
        <f>IF(N1376/M1376*100&gt;110,110,N1376/M1376*100)</f>
        <v>100.40322580645163</v>
      </c>
      <c r="P1376" s="152"/>
      <c r="Q1376" s="157"/>
      <c r="R1376" s="297"/>
      <c r="S1376" s="529"/>
    </row>
    <row r="1377" spans="1:20" x14ac:dyDescent="0.35">
      <c r="A1377" s="515"/>
      <c r="B1377" s="520"/>
      <c r="C1377" s="152" t="s">
        <v>15</v>
      </c>
      <c r="D1377" s="148" t="s">
        <v>135</v>
      </c>
      <c r="E1377" s="155" t="s">
        <v>25</v>
      </c>
      <c r="F1377" s="155">
        <v>100</v>
      </c>
      <c r="G1377" s="155">
        <v>100</v>
      </c>
      <c r="H1377" s="158">
        <f>G1377/F1377*100</f>
        <v>100</v>
      </c>
      <c r="I1377" s="155"/>
      <c r="J1377" s="162"/>
      <c r="K1377" s="159"/>
      <c r="L1377" s="155"/>
      <c r="M1377" s="163"/>
      <c r="N1377" s="163"/>
      <c r="O1377" s="158"/>
      <c r="P1377" s="178"/>
      <c r="Q1377" s="157"/>
      <c r="R1377" s="297"/>
      <c r="S1377" s="529"/>
    </row>
    <row r="1378" spans="1:20" ht="59.25" customHeight="1" x14ac:dyDescent="0.35">
      <c r="A1378" s="515"/>
      <c r="B1378" s="520"/>
      <c r="C1378" s="152" t="s">
        <v>39</v>
      </c>
      <c r="D1378" s="148" t="s">
        <v>566</v>
      </c>
      <c r="E1378" s="155" t="s">
        <v>25</v>
      </c>
      <c r="F1378" s="155">
        <v>100</v>
      </c>
      <c r="G1378" s="155">
        <v>100</v>
      </c>
      <c r="H1378" s="158">
        <f>G1378/F1378*100</f>
        <v>100</v>
      </c>
      <c r="I1378" s="155"/>
      <c r="J1378" s="162"/>
      <c r="K1378" s="159"/>
      <c r="L1378" s="155"/>
      <c r="M1378" s="163"/>
      <c r="N1378" s="163"/>
      <c r="O1378" s="158"/>
      <c r="P1378" s="178"/>
      <c r="Q1378" s="157"/>
      <c r="R1378" s="297"/>
      <c r="S1378" s="529"/>
    </row>
    <row r="1379" spans="1:20" ht="57.75" customHeight="1" x14ac:dyDescent="0.35">
      <c r="A1379" s="515"/>
      <c r="B1379" s="520"/>
      <c r="C1379" s="152" t="s">
        <v>45</v>
      </c>
      <c r="D1379" s="148" t="s">
        <v>456</v>
      </c>
      <c r="E1379" s="155" t="s">
        <v>25</v>
      </c>
      <c r="F1379" s="155">
        <v>90</v>
      </c>
      <c r="G1379" s="155">
        <v>100</v>
      </c>
      <c r="H1379" s="158">
        <v>100</v>
      </c>
      <c r="I1379" s="155"/>
      <c r="J1379" s="162"/>
      <c r="K1379" s="159"/>
      <c r="L1379" s="155"/>
      <c r="M1379" s="163"/>
      <c r="N1379" s="163"/>
      <c r="O1379" s="158"/>
      <c r="P1379" s="178"/>
      <c r="Q1379" s="157"/>
      <c r="R1379" s="297"/>
      <c r="S1379" s="529"/>
    </row>
    <row r="1380" spans="1:20" ht="128.25" customHeight="1" x14ac:dyDescent="0.35">
      <c r="A1380" s="515"/>
      <c r="B1380" s="520"/>
      <c r="C1380" s="152" t="s">
        <v>66</v>
      </c>
      <c r="D1380" s="148" t="s">
        <v>132</v>
      </c>
      <c r="E1380" s="155" t="s">
        <v>25</v>
      </c>
      <c r="F1380" s="155">
        <v>100</v>
      </c>
      <c r="G1380" s="155">
        <v>100</v>
      </c>
      <c r="H1380" s="158">
        <f>G1380/F1380*100</f>
        <v>100</v>
      </c>
      <c r="I1380" s="155"/>
      <c r="J1380" s="162"/>
      <c r="K1380" s="159"/>
      <c r="L1380" s="155"/>
      <c r="M1380" s="163"/>
      <c r="N1380" s="163"/>
      <c r="O1380" s="158"/>
      <c r="P1380" s="178"/>
      <c r="Q1380" s="157"/>
      <c r="R1380" s="297"/>
      <c r="S1380" s="529"/>
    </row>
    <row r="1381" spans="1:20" s="174" customFormat="1" ht="40.5" customHeight="1" x14ac:dyDescent="0.35">
      <c r="A1381" s="515"/>
      <c r="B1381" s="520"/>
      <c r="C1381" s="167"/>
      <c r="D1381" s="168" t="s">
        <v>6</v>
      </c>
      <c r="E1381" s="167"/>
      <c r="F1381" s="169"/>
      <c r="G1381" s="169"/>
      <c r="H1381" s="170"/>
      <c r="I1381" s="170">
        <f>(H1376+H1377+H1378+H1379+H1380)/5</f>
        <v>100</v>
      </c>
      <c r="J1381" s="171"/>
      <c r="K1381" s="168" t="s">
        <v>6</v>
      </c>
      <c r="L1381" s="169"/>
      <c r="M1381" s="172"/>
      <c r="N1381" s="172"/>
      <c r="O1381" s="170"/>
      <c r="P1381" s="170">
        <f>O1376</f>
        <v>100.40322580645163</v>
      </c>
      <c r="Q1381" s="170">
        <f>(I1381+P1381)/2</f>
        <v>100.20161290322582</v>
      </c>
      <c r="R1381" s="290" t="s">
        <v>31</v>
      </c>
      <c r="S1381" s="529"/>
      <c r="T1381" s="146"/>
    </row>
    <row r="1382" spans="1:20" ht="60" customHeight="1" x14ac:dyDescent="0.35">
      <c r="A1382" s="515"/>
      <c r="B1382" s="520"/>
      <c r="C1382" s="342" t="s">
        <v>28</v>
      </c>
      <c r="D1382" s="150" t="s">
        <v>136</v>
      </c>
      <c r="E1382" s="155"/>
      <c r="F1382" s="155"/>
      <c r="G1382" s="155"/>
      <c r="H1382" s="153"/>
      <c r="I1382" s="153"/>
      <c r="J1382" s="342" t="s">
        <v>28</v>
      </c>
      <c r="K1382" s="150" t="str">
        <f>D1382</f>
        <v>Реализация основных общеобразовательных программ среднего общего образования</v>
      </c>
      <c r="L1382" s="155"/>
      <c r="M1382" s="163"/>
      <c r="N1382" s="163"/>
      <c r="O1382" s="153"/>
      <c r="P1382" s="178"/>
      <c r="Q1382" s="157"/>
      <c r="R1382" s="298"/>
      <c r="S1382" s="529"/>
    </row>
    <row r="1383" spans="1:20" ht="86.25" customHeight="1" x14ac:dyDescent="0.35">
      <c r="A1383" s="515"/>
      <c r="B1383" s="520"/>
      <c r="C1383" s="152" t="s">
        <v>29</v>
      </c>
      <c r="D1383" s="148" t="s">
        <v>137</v>
      </c>
      <c r="E1383" s="155" t="s">
        <v>25</v>
      </c>
      <c r="F1383" s="155">
        <v>100</v>
      </c>
      <c r="G1383" s="155">
        <v>100</v>
      </c>
      <c r="H1383" s="158">
        <f>G1383/F1383*100</f>
        <v>100</v>
      </c>
      <c r="I1383" s="155"/>
      <c r="J1383" s="162" t="s">
        <v>29</v>
      </c>
      <c r="K1383" s="159" t="s">
        <v>90</v>
      </c>
      <c r="L1383" s="155" t="s">
        <v>38</v>
      </c>
      <c r="M1383" s="155">
        <v>34</v>
      </c>
      <c r="N1383" s="155">
        <v>36</v>
      </c>
      <c r="O1383" s="158">
        <f>IF(N1383/M1383*100&gt;110,110,N1383/M1383*100)</f>
        <v>105.88235294117648</v>
      </c>
      <c r="P1383" s="152"/>
      <c r="Q1383" s="157"/>
      <c r="R1383" s="297"/>
      <c r="S1383" s="529"/>
    </row>
    <row r="1384" spans="1:20" x14ac:dyDescent="0.35">
      <c r="A1384" s="515"/>
      <c r="B1384" s="520"/>
      <c r="C1384" s="152" t="s">
        <v>30</v>
      </c>
      <c r="D1384" s="148" t="s">
        <v>138</v>
      </c>
      <c r="E1384" s="155" t="s">
        <v>25</v>
      </c>
      <c r="F1384" s="155">
        <v>100</v>
      </c>
      <c r="G1384" s="155">
        <v>100</v>
      </c>
      <c r="H1384" s="158">
        <f>G1384/F1384*100</f>
        <v>100</v>
      </c>
      <c r="I1384" s="155"/>
      <c r="J1384" s="162"/>
      <c r="K1384" s="159"/>
      <c r="L1384" s="155"/>
      <c r="M1384" s="163"/>
      <c r="N1384" s="163"/>
      <c r="O1384" s="158"/>
      <c r="P1384" s="178"/>
      <c r="Q1384" s="157"/>
      <c r="R1384" s="297"/>
      <c r="S1384" s="529"/>
    </row>
    <row r="1385" spans="1:20" ht="43.5" customHeight="1" x14ac:dyDescent="0.35">
      <c r="A1385" s="515"/>
      <c r="B1385" s="520"/>
      <c r="C1385" s="152" t="s">
        <v>52</v>
      </c>
      <c r="D1385" s="148" t="s">
        <v>566</v>
      </c>
      <c r="E1385" s="155" t="s">
        <v>25</v>
      </c>
      <c r="F1385" s="155">
        <v>100</v>
      </c>
      <c r="G1385" s="155">
        <v>100</v>
      </c>
      <c r="H1385" s="158">
        <f>G1385/F1385*100</f>
        <v>100</v>
      </c>
      <c r="I1385" s="155"/>
      <c r="J1385" s="162"/>
      <c r="K1385" s="159"/>
      <c r="L1385" s="155"/>
      <c r="M1385" s="163"/>
      <c r="N1385" s="163"/>
      <c r="O1385" s="158"/>
      <c r="P1385" s="178"/>
      <c r="Q1385" s="157"/>
      <c r="R1385" s="297"/>
      <c r="S1385" s="529"/>
    </row>
    <row r="1386" spans="1:20" ht="59.25" customHeight="1" x14ac:dyDescent="0.35">
      <c r="A1386" s="515"/>
      <c r="B1386" s="520"/>
      <c r="C1386" s="152" t="s">
        <v>53</v>
      </c>
      <c r="D1386" s="148" t="s">
        <v>456</v>
      </c>
      <c r="E1386" s="155" t="s">
        <v>25</v>
      </c>
      <c r="F1386" s="155">
        <v>90</v>
      </c>
      <c r="G1386" s="155">
        <v>100</v>
      </c>
      <c r="H1386" s="158">
        <v>100</v>
      </c>
      <c r="I1386" s="155"/>
      <c r="J1386" s="162"/>
      <c r="K1386" s="159"/>
      <c r="L1386" s="155"/>
      <c r="M1386" s="163"/>
      <c r="N1386" s="163"/>
      <c r="O1386" s="158"/>
      <c r="P1386" s="178"/>
      <c r="Q1386" s="157"/>
      <c r="R1386" s="297"/>
      <c r="S1386" s="529"/>
    </row>
    <row r="1387" spans="1:20" ht="123" customHeight="1" x14ac:dyDescent="0.35">
      <c r="A1387" s="515"/>
      <c r="B1387" s="520"/>
      <c r="C1387" s="152" t="s">
        <v>139</v>
      </c>
      <c r="D1387" s="148" t="s">
        <v>132</v>
      </c>
      <c r="E1387" s="155" t="s">
        <v>25</v>
      </c>
      <c r="F1387" s="155">
        <v>100</v>
      </c>
      <c r="G1387" s="155">
        <v>100</v>
      </c>
      <c r="H1387" s="158">
        <f>G1387/F1387*100</f>
        <v>100</v>
      </c>
      <c r="I1387" s="155"/>
      <c r="J1387" s="162"/>
      <c r="K1387" s="159"/>
      <c r="L1387" s="155"/>
      <c r="M1387" s="163"/>
      <c r="N1387" s="163"/>
      <c r="O1387" s="158"/>
      <c r="P1387" s="178"/>
      <c r="Q1387" s="157"/>
      <c r="R1387" s="297"/>
      <c r="S1387" s="529"/>
    </row>
    <row r="1388" spans="1:20" s="174" customFormat="1" ht="40.5" customHeight="1" x14ac:dyDescent="0.35">
      <c r="A1388" s="515"/>
      <c r="B1388" s="520"/>
      <c r="C1388" s="167"/>
      <c r="D1388" s="168" t="s">
        <v>6</v>
      </c>
      <c r="E1388" s="167"/>
      <c r="F1388" s="169"/>
      <c r="G1388" s="169"/>
      <c r="H1388" s="170"/>
      <c r="I1388" s="170">
        <f>(H1383+H1384+H1385+H1386+H1387)/5</f>
        <v>100</v>
      </c>
      <c r="J1388" s="171"/>
      <c r="K1388" s="168" t="s">
        <v>6</v>
      </c>
      <c r="L1388" s="169"/>
      <c r="M1388" s="172"/>
      <c r="N1388" s="172"/>
      <c r="O1388" s="170"/>
      <c r="P1388" s="170">
        <f>O1383</f>
        <v>105.88235294117648</v>
      </c>
      <c r="Q1388" s="170">
        <f>(I1388+P1388)/2</f>
        <v>102.94117647058823</v>
      </c>
      <c r="R1388" s="290" t="s">
        <v>31</v>
      </c>
      <c r="S1388" s="529"/>
      <c r="T1388" s="146"/>
    </row>
    <row r="1389" spans="1:20" x14ac:dyDescent="0.35">
      <c r="A1389" s="515"/>
      <c r="B1389" s="520"/>
      <c r="C1389" s="342" t="s">
        <v>42</v>
      </c>
      <c r="D1389" s="150" t="s">
        <v>91</v>
      </c>
      <c r="E1389" s="155"/>
      <c r="F1389" s="155"/>
      <c r="G1389" s="155"/>
      <c r="H1389" s="153"/>
      <c r="I1389" s="153"/>
      <c r="J1389" s="342" t="s">
        <v>42</v>
      </c>
      <c r="K1389" s="150" t="s">
        <v>91</v>
      </c>
      <c r="L1389" s="155"/>
      <c r="M1389" s="163"/>
      <c r="N1389" s="163"/>
      <c r="O1389" s="153"/>
      <c r="P1389" s="178"/>
      <c r="Q1389" s="157"/>
      <c r="R1389" s="298"/>
      <c r="S1389" s="529"/>
    </row>
    <row r="1390" spans="1:20" ht="42.75" customHeight="1" x14ac:dyDescent="0.35">
      <c r="A1390" s="515"/>
      <c r="B1390" s="520"/>
      <c r="C1390" s="152" t="s">
        <v>43</v>
      </c>
      <c r="D1390" s="148" t="s">
        <v>140</v>
      </c>
      <c r="E1390" s="155" t="s">
        <v>25</v>
      </c>
      <c r="F1390" s="155">
        <v>100</v>
      </c>
      <c r="G1390" s="155">
        <v>100</v>
      </c>
      <c r="H1390" s="158">
        <f>G1390/F1390*100</f>
        <v>100</v>
      </c>
      <c r="I1390" s="155"/>
      <c r="J1390" s="162" t="s">
        <v>43</v>
      </c>
      <c r="K1390" s="159" t="s">
        <v>90</v>
      </c>
      <c r="L1390" s="155" t="s">
        <v>38</v>
      </c>
      <c r="M1390" s="155">
        <v>53</v>
      </c>
      <c r="N1390" s="155">
        <v>52</v>
      </c>
      <c r="O1390" s="158">
        <f>IF(N1390/M1390*100&gt;110,110,N1390/M1390*100)</f>
        <v>98.113207547169807</v>
      </c>
      <c r="P1390" s="178"/>
      <c r="Q1390" s="157"/>
      <c r="R1390" s="297"/>
      <c r="S1390" s="529"/>
    </row>
    <row r="1391" spans="1:20" ht="81.75" customHeight="1" x14ac:dyDescent="0.35">
      <c r="A1391" s="515"/>
      <c r="B1391" s="520"/>
      <c r="C1391" s="152" t="s">
        <v>141</v>
      </c>
      <c r="D1391" s="148" t="s">
        <v>142</v>
      </c>
      <c r="E1391" s="155" t="s">
        <v>25</v>
      </c>
      <c r="F1391" s="155">
        <v>90</v>
      </c>
      <c r="G1391" s="155">
        <v>100</v>
      </c>
      <c r="H1391" s="158">
        <v>100</v>
      </c>
      <c r="I1391" s="155"/>
      <c r="J1391" s="162"/>
      <c r="K1391" s="159"/>
      <c r="L1391" s="155"/>
      <c r="M1391" s="163"/>
      <c r="N1391" s="163"/>
      <c r="O1391" s="158"/>
      <c r="P1391" s="178"/>
      <c r="Q1391" s="157"/>
      <c r="R1391" s="297"/>
      <c r="S1391" s="529"/>
    </row>
    <row r="1392" spans="1:20" s="174" customFormat="1" ht="40.5" customHeight="1" x14ac:dyDescent="0.35">
      <c r="A1392" s="515"/>
      <c r="B1392" s="520"/>
      <c r="C1392" s="167"/>
      <c r="D1392" s="168" t="s">
        <v>6</v>
      </c>
      <c r="E1392" s="167"/>
      <c r="F1392" s="169"/>
      <c r="G1392" s="169"/>
      <c r="H1392" s="170"/>
      <c r="I1392" s="170">
        <f>(H1390+H1391)/2</f>
        <v>100</v>
      </c>
      <c r="J1392" s="171"/>
      <c r="K1392" s="168" t="s">
        <v>6</v>
      </c>
      <c r="L1392" s="169"/>
      <c r="M1392" s="172"/>
      <c r="N1392" s="172"/>
      <c r="O1392" s="170"/>
      <c r="P1392" s="170">
        <f>O1390</f>
        <v>98.113207547169807</v>
      </c>
      <c r="Q1392" s="170">
        <f>(I1392+P1392)/2</f>
        <v>99.056603773584897</v>
      </c>
      <c r="R1392" s="310" t="s">
        <v>424</v>
      </c>
      <c r="S1392" s="529"/>
      <c r="T1392" s="146"/>
    </row>
    <row r="1393" spans="1:20" ht="59.25" customHeight="1" x14ac:dyDescent="0.35">
      <c r="A1393" s="515"/>
      <c r="B1393" s="520"/>
      <c r="C1393" s="342" t="s">
        <v>168</v>
      </c>
      <c r="D1393" s="150" t="s">
        <v>217</v>
      </c>
      <c r="E1393" s="155"/>
      <c r="F1393" s="155"/>
      <c r="G1393" s="155"/>
      <c r="H1393" s="153"/>
      <c r="I1393" s="153"/>
      <c r="J1393" s="342" t="s">
        <v>168</v>
      </c>
      <c r="K1393" s="150" t="str">
        <f>D1393</f>
        <v>Реализация дополнительных общеразвивающих программ</v>
      </c>
      <c r="L1393" s="155"/>
      <c r="M1393" s="163"/>
      <c r="N1393" s="163"/>
      <c r="O1393" s="153"/>
      <c r="P1393" s="178"/>
      <c r="Q1393" s="157"/>
      <c r="R1393" s="296"/>
      <c r="S1393" s="529"/>
    </row>
    <row r="1394" spans="1:20" ht="80.25" customHeight="1" x14ac:dyDescent="0.35">
      <c r="A1394" s="515"/>
      <c r="B1394" s="520"/>
      <c r="C1394" s="152" t="s">
        <v>169</v>
      </c>
      <c r="D1394" s="148" t="s">
        <v>142</v>
      </c>
      <c r="E1394" s="155" t="s">
        <v>25</v>
      </c>
      <c r="F1394" s="155">
        <v>90</v>
      </c>
      <c r="G1394" s="155">
        <v>100</v>
      </c>
      <c r="H1394" s="158">
        <v>100</v>
      </c>
      <c r="I1394" s="155"/>
      <c r="J1394" s="162" t="str">
        <f>C1394</f>
        <v>5.1.</v>
      </c>
      <c r="K1394" s="159" t="s">
        <v>567</v>
      </c>
      <c r="L1394" s="155" t="s">
        <v>373</v>
      </c>
      <c r="M1394" s="155">
        <v>47736</v>
      </c>
      <c r="N1394" s="155">
        <v>47832</v>
      </c>
      <c r="O1394" s="158">
        <f>IF(N1394/M1394*100&gt;110,110,N1394/M1394*100)</f>
        <v>100.20110608345902</v>
      </c>
      <c r="P1394" s="178"/>
      <c r="Q1394" s="157"/>
      <c r="R1394" s="297"/>
      <c r="S1394" s="529"/>
    </row>
    <row r="1395" spans="1:20" s="174" customFormat="1" ht="36.75" customHeight="1" x14ac:dyDescent="0.35">
      <c r="A1395" s="517"/>
      <c r="B1395" s="521"/>
      <c r="C1395" s="167"/>
      <c r="D1395" s="168" t="s">
        <v>6</v>
      </c>
      <c r="E1395" s="167"/>
      <c r="F1395" s="169"/>
      <c r="G1395" s="169"/>
      <c r="H1395" s="170"/>
      <c r="I1395" s="170">
        <f>H1394</f>
        <v>100</v>
      </c>
      <c r="J1395" s="171"/>
      <c r="K1395" s="168" t="s">
        <v>6</v>
      </c>
      <c r="L1395" s="169"/>
      <c r="M1395" s="172"/>
      <c r="N1395" s="172"/>
      <c r="O1395" s="170"/>
      <c r="P1395" s="170">
        <f>O1394</f>
        <v>100.20110608345902</v>
      </c>
      <c r="Q1395" s="170">
        <f>(I1395+P1395)/2</f>
        <v>100.10055304172951</v>
      </c>
      <c r="R1395" s="290" t="s">
        <v>31</v>
      </c>
      <c r="S1395" s="529"/>
      <c r="T1395" s="146"/>
    </row>
    <row r="1396" spans="1:20" ht="63.75" customHeight="1" x14ac:dyDescent="0.35">
      <c r="A1396" s="513">
        <v>73</v>
      </c>
      <c r="B1396" s="522" t="s">
        <v>189</v>
      </c>
      <c r="C1396" s="342" t="s">
        <v>12</v>
      </c>
      <c r="D1396" s="150" t="s">
        <v>129</v>
      </c>
      <c r="E1396" s="154"/>
      <c r="F1396" s="154"/>
      <c r="G1396" s="154"/>
      <c r="H1396" s="153"/>
      <c r="I1396" s="153"/>
      <c r="J1396" s="154" t="s">
        <v>12</v>
      </c>
      <c r="K1396" s="150" t="s">
        <v>129</v>
      </c>
      <c r="L1396" s="155"/>
      <c r="M1396" s="155"/>
      <c r="N1396" s="155"/>
      <c r="O1396" s="153"/>
      <c r="P1396" s="178"/>
      <c r="Q1396" s="157"/>
      <c r="R1396" s="152"/>
      <c r="S1396" s="529" t="s">
        <v>31</v>
      </c>
    </row>
    <row r="1397" spans="1:20" ht="77.25" customHeight="1" x14ac:dyDescent="0.35">
      <c r="A1397" s="515"/>
      <c r="B1397" s="522"/>
      <c r="C1397" s="152" t="s">
        <v>7</v>
      </c>
      <c r="D1397" s="148" t="s">
        <v>130</v>
      </c>
      <c r="E1397" s="155" t="s">
        <v>25</v>
      </c>
      <c r="F1397" s="155">
        <v>100</v>
      </c>
      <c r="G1397" s="155">
        <v>100</v>
      </c>
      <c r="H1397" s="158">
        <f>G1397/F1397*100</f>
        <v>100</v>
      </c>
      <c r="I1397" s="155"/>
      <c r="J1397" s="155" t="s">
        <v>7</v>
      </c>
      <c r="K1397" s="159" t="s">
        <v>90</v>
      </c>
      <c r="L1397" s="155" t="s">
        <v>38</v>
      </c>
      <c r="M1397" s="155">
        <v>324</v>
      </c>
      <c r="N1397" s="155">
        <v>330</v>
      </c>
      <c r="O1397" s="158">
        <f>IF(N1397/M1397*100&gt;110,110,N1397/M1397*100)</f>
        <v>101.85185185185186</v>
      </c>
      <c r="P1397" s="178"/>
      <c r="Q1397" s="157"/>
      <c r="R1397" s="160"/>
      <c r="S1397" s="529"/>
    </row>
    <row r="1398" spans="1:20" ht="45" customHeight="1" x14ac:dyDescent="0.35">
      <c r="A1398" s="515"/>
      <c r="B1398" s="522"/>
      <c r="C1398" s="152" t="s">
        <v>8</v>
      </c>
      <c r="D1398" s="148" t="s">
        <v>131</v>
      </c>
      <c r="E1398" s="155" t="s">
        <v>25</v>
      </c>
      <c r="F1398" s="155">
        <v>100</v>
      </c>
      <c r="G1398" s="155">
        <v>100</v>
      </c>
      <c r="H1398" s="158">
        <f>G1398/F1398*100</f>
        <v>100</v>
      </c>
      <c r="I1398" s="155"/>
      <c r="J1398" s="155"/>
      <c r="K1398" s="179"/>
      <c r="L1398" s="155"/>
      <c r="M1398" s="161"/>
      <c r="N1398" s="161"/>
      <c r="O1398" s="158"/>
      <c r="P1398" s="178"/>
      <c r="Q1398" s="157"/>
      <c r="R1398" s="160"/>
      <c r="S1398" s="529"/>
    </row>
    <row r="1399" spans="1:20" ht="42.75" customHeight="1" x14ac:dyDescent="0.35">
      <c r="A1399" s="515"/>
      <c r="B1399" s="522"/>
      <c r="C1399" s="152" t="s">
        <v>9</v>
      </c>
      <c r="D1399" s="148" t="s">
        <v>566</v>
      </c>
      <c r="E1399" s="155" t="s">
        <v>25</v>
      </c>
      <c r="F1399" s="155">
        <v>100</v>
      </c>
      <c r="G1399" s="155">
        <v>100</v>
      </c>
      <c r="H1399" s="158">
        <f>G1399/F1399*100</f>
        <v>100</v>
      </c>
      <c r="I1399" s="155"/>
      <c r="J1399" s="162"/>
      <c r="K1399" s="159"/>
      <c r="L1399" s="155"/>
      <c r="M1399" s="163"/>
      <c r="N1399" s="163"/>
      <c r="O1399" s="158"/>
      <c r="P1399" s="178"/>
      <c r="Q1399" s="157"/>
      <c r="R1399" s="160"/>
      <c r="S1399" s="529"/>
    </row>
    <row r="1400" spans="1:20" ht="68.25" customHeight="1" x14ac:dyDescent="0.35">
      <c r="A1400" s="515"/>
      <c r="B1400" s="522"/>
      <c r="C1400" s="152" t="s">
        <v>10</v>
      </c>
      <c r="D1400" s="148" t="s">
        <v>456</v>
      </c>
      <c r="E1400" s="155" t="s">
        <v>25</v>
      </c>
      <c r="F1400" s="155">
        <v>90</v>
      </c>
      <c r="G1400" s="155">
        <v>100</v>
      </c>
      <c r="H1400" s="158">
        <v>100</v>
      </c>
      <c r="I1400" s="155"/>
      <c r="J1400" s="162"/>
      <c r="K1400" s="159"/>
      <c r="L1400" s="155"/>
      <c r="M1400" s="163"/>
      <c r="N1400" s="163"/>
      <c r="O1400" s="158"/>
      <c r="P1400" s="178"/>
      <c r="Q1400" s="157"/>
      <c r="R1400" s="160"/>
      <c r="S1400" s="529"/>
    </row>
    <row r="1401" spans="1:20" ht="122.25" customHeight="1" x14ac:dyDescent="0.35">
      <c r="A1401" s="515"/>
      <c r="B1401" s="522"/>
      <c r="C1401" s="152" t="s">
        <v>35</v>
      </c>
      <c r="D1401" s="148" t="s">
        <v>132</v>
      </c>
      <c r="E1401" s="155" t="s">
        <v>25</v>
      </c>
      <c r="F1401" s="155">
        <v>100</v>
      </c>
      <c r="G1401" s="155">
        <v>100</v>
      </c>
      <c r="H1401" s="158">
        <f>G1401/F1401*100</f>
        <v>100</v>
      </c>
      <c r="I1401" s="155"/>
      <c r="J1401" s="162"/>
      <c r="K1401" s="159"/>
      <c r="L1401" s="155"/>
      <c r="M1401" s="163"/>
      <c r="N1401" s="163"/>
      <c r="O1401" s="158"/>
      <c r="P1401" s="178"/>
      <c r="Q1401" s="157"/>
      <c r="R1401" s="160"/>
      <c r="S1401" s="529"/>
    </row>
    <row r="1402" spans="1:20" s="174" customFormat="1" ht="40.5" customHeight="1" x14ac:dyDescent="0.35">
      <c r="A1402" s="515"/>
      <c r="B1402" s="522"/>
      <c r="C1402" s="167"/>
      <c r="D1402" s="168" t="s">
        <v>6</v>
      </c>
      <c r="E1402" s="167"/>
      <c r="F1402" s="169"/>
      <c r="G1402" s="169"/>
      <c r="H1402" s="170"/>
      <c r="I1402" s="170">
        <f>(H1397+H1398+H1399+H1400+H1401)/5</f>
        <v>100</v>
      </c>
      <c r="J1402" s="171"/>
      <c r="K1402" s="168" t="s">
        <v>6</v>
      </c>
      <c r="L1402" s="169"/>
      <c r="M1402" s="172"/>
      <c r="N1402" s="172"/>
      <c r="O1402" s="170"/>
      <c r="P1402" s="170">
        <f>O1397</f>
        <v>101.85185185185186</v>
      </c>
      <c r="Q1402" s="170">
        <f>(I1402+P1402)/2</f>
        <v>100.92592592592592</v>
      </c>
      <c r="R1402" s="290" t="s">
        <v>31</v>
      </c>
      <c r="S1402" s="529"/>
      <c r="T1402" s="146"/>
    </row>
    <row r="1403" spans="1:20" ht="60" customHeight="1" x14ac:dyDescent="0.35">
      <c r="A1403" s="515"/>
      <c r="B1403" s="522"/>
      <c r="C1403" s="342" t="s">
        <v>13</v>
      </c>
      <c r="D1403" s="150" t="s">
        <v>133</v>
      </c>
      <c r="E1403" s="155"/>
      <c r="F1403" s="155"/>
      <c r="G1403" s="155"/>
      <c r="H1403" s="153"/>
      <c r="I1403" s="153"/>
      <c r="J1403" s="342" t="s">
        <v>13</v>
      </c>
      <c r="K1403" s="150" t="s">
        <v>133</v>
      </c>
      <c r="L1403" s="155"/>
      <c r="M1403" s="163"/>
      <c r="N1403" s="163"/>
      <c r="O1403" s="153"/>
      <c r="P1403" s="178"/>
      <c r="Q1403" s="157"/>
      <c r="R1403" s="155"/>
      <c r="S1403" s="529"/>
    </row>
    <row r="1404" spans="1:20" ht="73.5" customHeight="1" x14ac:dyDescent="0.35">
      <c r="A1404" s="515"/>
      <c r="B1404" s="522"/>
      <c r="C1404" s="152" t="s">
        <v>14</v>
      </c>
      <c r="D1404" s="148" t="s">
        <v>134</v>
      </c>
      <c r="E1404" s="155" t="s">
        <v>25</v>
      </c>
      <c r="F1404" s="155">
        <v>100</v>
      </c>
      <c r="G1404" s="155">
        <v>100</v>
      </c>
      <c r="H1404" s="158">
        <f>G1404/F1404*100</f>
        <v>100</v>
      </c>
      <c r="I1404" s="155"/>
      <c r="J1404" s="162" t="s">
        <v>14</v>
      </c>
      <c r="K1404" s="159" t="s">
        <v>90</v>
      </c>
      <c r="L1404" s="155" t="s">
        <v>38</v>
      </c>
      <c r="M1404" s="155">
        <v>312</v>
      </c>
      <c r="N1404" s="155">
        <v>320</v>
      </c>
      <c r="O1404" s="158">
        <f>IF(N1404/M1404*100&gt;110,110,N1404/M1404*100)</f>
        <v>102.56410256410255</v>
      </c>
      <c r="P1404" s="152"/>
      <c r="Q1404" s="157"/>
      <c r="R1404" s="160"/>
      <c r="S1404" s="529"/>
    </row>
    <row r="1405" spans="1:20" ht="45" customHeight="1" x14ac:dyDescent="0.35">
      <c r="A1405" s="515"/>
      <c r="B1405" s="522"/>
      <c r="C1405" s="152" t="s">
        <v>15</v>
      </c>
      <c r="D1405" s="148" t="s">
        <v>135</v>
      </c>
      <c r="E1405" s="155" t="s">
        <v>25</v>
      </c>
      <c r="F1405" s="155">
        <v>100</v>
      </c>
      <c r="G1405" s="155">
        <v>100</v>
      </c>
      <c r="H1405" s="158">
        <f>G1405/F1405*100</f>
        <v>100</v>
      </c>
      <c r="I1405" s="155"/>
      <c r="J1405" s="162"/>
      <c r="K1405" s="159"/>
      <c r="L1405" s="155"/>
      <c r="M1405" s="163"/>
      <c r="N1405" s="163"/>
      <c r="O1405" s="158"/>
      <c r="P1405" s="178"/>
      <c r="Q1405" s="157"/>
      <c r="R1405" s="160"/>
      <c r="S1405" s="529"/>
    </row>
    <row r="1406" spans="1:20" ht="49.5" customHeight="1" x14ac:dyDescent="0.35">
      <c r="A1406" s="515"/>
      <c r="B1406" s="522"/>
      <c r="C1406" s="152" t="s">
        <v>39</v>
      </c>
      <c r="D1406" s="148" t="s">
        <v>566</v>
      </c>
      <c r="E1406" s="155" t="s">
        <v>25</v>
      </c>
      <c r="F1406" s="155">
        <v>100</v>
      </c>
      <c r="G1406" s="155">
        <v>100</v>
      </c>
      <c r="H1406" s="158">
        <f>G1406/F1406*100</f>
        <v>100</v>
      </c>
      <c r="I1406" s="155"/>
      <c r="J1406" s="162"/>
      <c r="K1406" s="159"/>
      <c r="L1406" s="155"/>
      <c r="M1406" s="163"/>
      <c r="N1406" s="163"/>
      <c r="O1406" s="158"/>
      <c r="P1406" s="178"/>
      <c r="Q1406" s="157"/>
      <c r="R1406" s="160"/>
      <c r="S1406" s="529"/>
    </row>
    <row r="1407" spans="1:20" ht="61.5" customHeight="1" x14ac:dyDescent="0.35">
      <c r="A1407" s="515"/>
      <c r="B1407" s="522"/>
      <c r="C1407" s="152" t="s">
        <v>45</v>
      </c>
      <c r="D1407" s="148" t="s">
        <v>456</v>
      </c>
      <c r="E1407" s="155" t="s">
        <v>25</v>
      </c>
      <c r="F1407" s="155">
        <v>90</v>
      </c>
      <c r="G1407" s="155">
        <v>100</v>
      </c>
      <c r="H1407" s="158">
        <v>100</v>
      </c>
      <c r="I1407" s="155"/>
      <c r="J1407" s="162"/>
      <c r="K1407" s="159"/>
      <c r="L1407" s="155"/>
      <c r="M1407" s="163"/>
      <c r="N1407" s="163"/>
      <c r="O1407" s="158"/>
      <c r="P1407" s="178"/>
      <c r="Q1407" s="157"/>
      <c r="R1407" s="160"/>
      <c r="S1407" s="529"/>
    </row>
    <row r="1408" spans="1:20" ht="123.75" customHeight="1" x14ac:dyDescent="0.35">
      <c r="A1408" s="515"/>
      <c r="B1408" s="522"/>
      <c r="C1408" s="152" t="s">
        <v>66</v>
      </c>
      <c r="D1408" s="148" t="s">
        <v>132</v>
      </c>
      <c r="E1408" s="155" t="s">
        <v>25</v>
      </c>
      <c r="F1408" s="155">
        <v>100</v>
      </c>
      <c r="G1408" s="155">
        <v>100</v>
      </c>
      <c r="H1408" s="158">
        <f>G1408/F1408*100</f>
        <v>100</v>
      </c>
      <c r="I1408" s="155"/>
      <c r="J1408" s="162"/>
      <c r="K1408" s="159"/>
      <c r="L1408" s="155"/>
      <c r="M1408" s="163"/>
      <c r="N1408" s="163"/>
      <c r="O1408" s="158"/>
      <c r="P1408" s="178"/>
      <c r="Q1408" s="157"/>
      <c r="R1408" s="160"/>
      <c r="S1408" s="529"/>
    </row>
    <row r="1409" spans="1:20" s="174" customFormat="1" ht="40.5" customHeight="1" x14ac:dyDescent="0.35">
      <c r="A1409" s="515"/>
      <c r="B1409" s="522"/>
      <c r="C1409" s="167"/>
      <c r="D1409" s="168" t="s">
        <v>6</v>
      </c>
      <c r="E1409" s="167"/>
      <c r="F1409" s="169"/>
      <c r="G1409" s="169"/>
      <c r="H1409" s="170"/>
      <c r="I1409" s="170">
        <f>(H1404+H1405+H1406+H1407+H1408)/5</f>
        <v>100</v>
      </c>
      <c r="J1409" s="171"/>
      <c r="K1409" s="168" t="s">
        <v>6</v>
      </c>
      <c r="L1409" s="169"/>
      <c r="M1409" s="172"/>
      <c r="N1409" s="172"/>
      <c r="O1409" s="170"/>
      <c r="P1409" s="170">
        <f>O1404</f>
        <v>102.56410256410255</v>
      </c>
      <c r="Q1409" s="170">
        <f>(I1409+P1409)/2</f>
        <v>101.28205128205127</v>
      </c>
      <c r="R1409" s="290" t="s">
        <v>31</v>
      </c>
      <c r="S1409" s="529"/>
      <c r="T1409" s="146"/>
    </row>
    <row r="1410" spans="1:20" ht="67.5" customHeight="1" x14ac:dyDescent="0.35">
      <c r="A1410" s="515"/>
      <c r="B1410" s="522"/>
      <c r="C1410" s="342" t="s">
        <v>28</v>
      </c>
      <c r="D1410" s="150" t="s">
        <v>136</v>
      </c>
      <c r="E1410" s="155"/>
      <c r="F1410" s="155"/>
      <c r="G1410" s="155"/>
      <c r="H1410" s="153"/>
      <c r="I1410" s="153"/>
      <c r="J1410" s="342" t="s">
        <v>28</v>
      </c>
      <c r="K1410" s="150" t="str">
        <f>D1410</f>
        <v>Реализация основных общеобразовательных программ среднего общего образования</v>
      </c>
      <c r="L1410" s="155"/>
      <c r="M1410" s="163"/>
      <c r="N1410" s="163"/>
      <c r="O1410" s="153"/>
      <c r="P1410" s="178"/>
      <c r="Q1410" s="157"/>
      <c r="R1410" s="155"/>
      <c r="S1410" s="529"/>
    </row>
    <row r="1411" spans="1:20" ht="67.5" customHeight="1" x14ac:dyDescent="0.35">
      <c r="A1411" s="515"/>
      <c r="B1411" s="522"/>
      <c r="C1411" s="152" t="s">
        <v>29</v>
      </c>
      <c r="D1411" s="148" t="s">
        <v>137</v>
      </c>
      <c r="E1411" s="155" t="s">
        <v>25</v>
      </c>
      <c r="F1411" s="155">
        <v>100</v>
      </c>
      <c r="G1411" s="155">
        <v>100</v>
      </c>
      <c r="H1411" s="158">
        <f>G1411/F1411*100</f>
        <v>100</v>
      </c>
      <c r="I1411" s="155"/>
      <c r="J1411" s="162" t="s">
        <v>29</v>
      </c>
      <c r="K1411" s="159" t="s">
        <v>90</v>
      </c>
      <c r="L1411" s="155" t="s">
        <v>38</v>
      </c>
      <c r="M1411" s="155">
        <v>57</v>
      </c>
      <c r="N1411" s="155">
        <v>61</v>
      </c>
      <c r="O1411" s="158">
        <f>IF(N1411/M1411*100&gt;110,110,N1411/M1411*100)</f>
        <v>107.01754385964912</v>
      </c>
      <c r="P1411" s="152"/>
      <c r="Q1411" s="157"/>
      <c r="R1411" s="160"/>
      <c r="S1411" s="529"/>
    </row>
    <row r="1412" spans="1:20" ht="45" customHeight="1" x14ac:dyDescent="0.35">
      <c r="A1412" s="515"/>
      <c r="B1412" s="522"/>
      <c r="C1412" s="152" t="s">
        <v>30</v>
      </c>
      <c r="D1412" s="148" t="s">
        <v>138</v>
      </c>
      <c r="E1412" s="155" t="s">
        <v>25</v>
      </c>
      <c r="F1412" s="155">
        <v>100</v>
      </c>
      <c r="G1412" s="155">
        <v>100</v>
      </c>
      <c r="H1412" s="158">
        <f>G1412/F1412*100</f>
        <v>100</v>
      </c>
      <c r="I1412" s="155"/>
      <c r="J1412" s="162"/>
      <c r="K1412" s="159"/>
      <c r="L1412" s="155"/>
      <c r="M1412" s="163"/>
      <c r="N1412" s="163"/>
      <c r="O1412" s="158"/>
      <c r="P1412" s="178"/>
      <c r="Q1412" s="157"/>
      <c r="R1412" s="160"/>
      <c r="S1412" s="529"/>
    </row>
    <row r="1413" spans="1:20" ht="45.75" customHeight="1" x14ac:dyDescent="0.35">
      <c r="A1413" s="515"/>
      <c r="B1413" s="522"/>
      <c r="C1413" s="152" t="s">
        <v>52</v>
      </c>
      <c r="D1413" s="148" t="s">
        <v>566</v>
      </c>
      <c r="E1413" s="155" t="s">
        <v>25</v>
      </c>
      <c r="F1413" s="155">
        <v>100</v>
      </c>
      <c r="G1413" s="155">
        <v>100</v>
      </c>
      <c r="H1413" s="158">
        <f>G1413/F1413*100</f>
        <v>100</v>
      </c>
      <c r="I1413" s="155"/>
      <c r="J1413" s="162"/>
      <c r="K1413" s="159"/>
      <c r="L1413" s="155"/>
      <c r="M1413" s="163"/>
      <c r="N1413" s="163"/>
      <c r="O1413" s="158"/>
      <c r="P1413" s="178"/>
      <c r="Q1413" s="157"/>
      <c r="R1413" s="160"/>
      <c r="S1413" s="529"/>
    </row>
    <row r="1414" spans="1:20" ht="54" customHeight="1" x14ac:dyDescent="0.35">
      <c r="A1414" s="515"/>
      <c r="B1414" s="522"/>
      <c r="C1414" s="152" t="s">
        <v>53</v>
      </c>
      <c r="D1414" s="148" t="s">
        <v>456</v>
      </c>
      <c r="E1414" s="155" t="s">
        <v>25</v>
      </c>
      <c r="F1414" s="155">
        <v>90</v>
      </c>
      <c r="G1414" s="155">
        <v>100</v>
      </c>
      <c r="H1414" s="158">
        <v>100</v>
      </c>
      <c r="I1414" s="155"/>
      <c r="J1414" s="162"/>
      <c r="K1414" s="159"/>
      <c r="L1414" s="155"/>
      <c r="M1414" s="163"/>
      <c r="N1414" s="163"/>
      <c r="O1414" s="158"/>
      <c r="P1414" s="178"/>
      <c r="Q1414" s="157"/>
      <c r="R1414" s="160"/>
      <c r="S1414" s="529"/>
    </row>
    <row r="1415" spans="1:20" ht="121.5" customHeight="1" x14ac:dyDescent="0.35">
      <c r="A1415" s="515"/>
      <c r="B1415" s="522"/>
      <c r="C1415" s="152" t="s">
        <v>139</v>
      </c>
      <c r="D1415" s="148" t="s">
        <v>132</v>
      </c>
      <c r="E1415" s="155" t="s">
        <v>25</v>
      </c>
      <c r="F1415" s="155">
        <v>100</v>
      </c>
      <c r="G1415" s="155">
        <v>100</v>
      </c>
      <c r="H1415" s="158">
        <f>G1415/F1415*100</f>
        <v>100</v>
      </c>
      <c r="I1415" s="155"/>
      <c r="J1415" s="162"/>
      <c r="K1415" s="159"/>
      <c r="L1415" s="155"/>
      <c r="M1415" s="163"/>
      <c r="N1415" s="163"/>
      <c r="O1415" s="158"/>
      <c r="P1415" s="178"/>
      <c r="Q1415" s="157"/>
      <c r="R1415" s="160"/>
      <c r="S1415" s="529"/>
    </row>
    <row r="1416" spans="1:20" s="174" customFormat="1" ht="40.5" customHeight="1" x14ac:dyDescent="0.35">
      <c r="A1416" s="515"/>
      <c r="B1416" s="522"/>
      <c r="C1416" s="167"/>
      <c r="D1416" s="168" t="s">
        <v>6</v>
      </c>
      <c r="E1416" s="167"/>
      <c r="F1416" s="169"/>
      <c r="G1416" s="169"/>
      <c r="H1416" s="170"/>
      <c r="I1416" s="170">
        <f>(H1411+H1412+H1413+H1414+H1415)/5</f>
        <v>100</v>
      </c>
      <c r="J1416" s="171"/>
      <c r="K1416" s="168" t="s">
        <v>6</v>
      </c>
      <c r="L1416" s="169"/>
      <c r="M1416" s="172"/>
      <c r="N1416" s="172"/>
      <c r="O1416" s="170"/>
      <c r="P1416" s="170">
        <f>O1411</f>
        <v>107.01754385964912</v>
      </c>
      <c r="Q1416" s="170">
        <f>(I1416+P1416)/2</f>
        <v>103.50877192982456</v>
      </c>
      <c r="R1416" s="290" t="s">
        <v>31</v>
      </c>
      <c r="S1416" s="529"/>
      <c r="T1416" s="146"/>
    </row>
    <row r="1417" spans="1:20" ht="45" customHeight="1" x14ac:dyDescent="0.35">
      <c r="A1417" s="515"/>
      <c r="B1417" s="522"/>
      <c r="C1417" s="342" t="s">
        <v>42</v>
      </c>
      <c r="D1417" s="150" t="s">
        <v>91</v>
      </c>
      <c r="E1417" s="155"/>
      <c r="F1417" s="155"/>
      <c r="G1417" s="155"/>
      <c r="H1417" s="153"/>
      <c r="I1417" s="153"/>
      <c r="J1417" s="342" t="s">
        <v>42</v>
      </c>
      <c r="K1417" s="150" t="s">
        <v>91</v>
      </c>
      <c r="L1417" s="155"/>
      <c r="M1417" s="163"/>
      <c r="N1417" s="163"/>
      <c r="O1417" s="153"/>
      <c r="P1417" s="178"/>
      <c r="Q1417" s="157"/>
      <c r="R1417" s="155"/>
      <c r="S1417" s="529"/>
    </row>
    <row r="1418" spans="1:20" ht="52.5" customHeight="1" x14ac:dyDescent="0.35">
      <c r="A1418" s="515"/>
      <c r="B1418" s="522"/>
      <c r="C1418" s="152" t="s">
        <v>43</v>
      </c>
      <c r="D1418" s="148" t="s">
        <v>140</v>
      </c>
      <c r="E1418" s="155" t="s">
        <v>25</v>
      </c>
      <c r="F1418" s="155">
        <v>100</v>
      </c>
      <c r="G1418" s="155">
        <v>100</v>
      </c>
      <c r="H1418" s="158">
        <f>G1418/F1418*100</f>
        <v>100</v>
      </c>
      <c r="I1418" s="155"/>
      <c r="J1418" s="162" t="s">
        <v>43</v>
      </c>
      <c r="K1418" s="159" t="s">
        <v>90</v>
      </c>
      <c r="L1418" s="155" t="s">
        <v>38</v>
      </c>
      <c r="M1418" s="155">
        <v>55</v>
      </c>
      <c r="N1418" s="155">
        <v>56</v>
      </c>
      <c r="O1418" s="158">
        <f>IF(N1418/M1418*100&gt;110,110,N1418/M1418*100)</f>
        <v>101.81818181818181</v>
      </c>
      <c r="P1418" s="178"/>
      <c r="Q1418" s="157"/>
      <c r="R1418" s="160"/>
      <c r="S1418" s="529"/>
    </row>
    <row r="1419" spans="1:20" ht="81.75" customHeight="1" x14ac:dyDescent="0.35">
      <c r="A1419" s="515"/>
      <c r="B1419" s="522"/>
      <c r="C1419" s="152" t="s">
        <v>141</v>
      </c>
      <c r="D1419" s="148" t="s">
        <v>142</v>
      </c>
      <c r="E1419" s="155" t="s">
        <v>25</v>
      </c>
      <c r="F1419" s="155">
        <v>90</v>
      </c>
      <c r="G1419" s="155">
        <v>90</v>
      </c>
      <c r="H1419" s="158">
        <f>G1419/F1419*100</f>
        <v>100</v>
      </c>
      <c r="I1419" s="155"/>
      <c r="J1419" s="162"/>
      <c r="K1419" s="159"/>
      <c r="L1419" s="155"/>
      <c r="M1419" s="163"/>
      <c r="N1419" s="163"/>
      <c r="O1419" s="158"/>
      <c r="P1419" s="178"/>
      <c r="Q1419" s="157"/>
      <c r="R1419" s="160"/>
      <c r="S1419" s="529"/>
    </row>
    <row r="1420" spans="1:20" s="174" customFormat="1" ht="40.5" customHeight="1" x14ac:dyDescent="0.35">
      <c r="A1420" s="515"/>
      <c r="B1420" s="522"/>
      <c r="C1420" s="167"/>
      <c r="D1420" s="168" t="s">
        <v>6</v>
      </c>
      <c r="E1420" s="167"/>
      <c r="F1420" s="169"/>
      <c r="G1420" s="169"/>
      <c r="H1420" s="170"/>
      <c r="I1420" s="170">
        <f>(H1418+H1419)/2</f>
        <v>100</v>
      </c>
      <c r="J1420" s="171"/>
      <c r="K1420" s="168" t="s">
        <v>6</v>
      </c>
      <c r="L1420" s="169"/>
      <c r="M1420" s="172"/>
      <c r="N1420" s="172"/>
      <c r="O1420" s="170"/>
      <c r="P1420" s="170">
        <f>O1418</f>
        <v>101.81818181818181</v>
      </c>
      <c r="Q1420" s="170">
        <f>(I1420+P1420)/2</f>
        <v>100.90909090909091</v>
      </c>
      <c r="R1420" s="290" t="s">
        <v>31</v>
      </c>
      <c r="S1420" s="529"/>
      <c r="T1420" s="146"/>
    </row>
    <row r="1421" spans="1:20" ht="63.75" customHeight="1" x14ac:dyDescent="0.35">
      <c r="A1421" s="515"/>
      <c r="B1421" s="522"/>
      <c r="C1421" s="342" t="s">
        <v>168</v>
      </c>
      <c r="D1421" s="150" t="s">
        <v>217</v>
      </c>
      <c r="E1421" s="155"/>
      <c r="F1421" s="155"/>
      <c r="G1421" s="155"/>
      <c r="H1421" s="153"/>
      <c r="I1421" s="153"/>
      <c r="J1421" s="342" t="s">
        <v>168</v>
      </c>
      <c r="K1421" s="150" t="str">
        <f>D1421</f>
        <v>Реализация дополнительных общеразвивающих программ</v>
      </c>
      <c r="L1421" s="155"/>
      <c r="M1421" s="163"/>
      <c r="N1421" s="163"/>
      <c r="O1421" s="153"/>
      <c r="P1421" s="178"/>
      <c r="Q1421" s="157"/>
      <c r="R1421" s="155"/>
      <c r="S1421" s="529"/>
    </row>
    <row r="1422" spans="1:20" ht="75" customHeight="1" x14ac:dyDescent="0.35">
      <c r="A1422" s="515"/>
      <c r="B1422" s="522"/>
      <c r="C1422" s="152" t="s">
        <v>169</v>
      </c>
      <c r="D1422" s="148" t="s">
        <v>142</v>
      </c>
      <c r="E1422" s="155" t="s">
        <v>25</v>
      </c>
      <c r="F1422" s="155">
        <v>90</v>
      </c>
      <c r="G1422" s="155">
        <v>90</v>
      </c>
      <c r="H1422" s="158">
        <f>G1422/F1422*100</f>
        <v>100</v>
      </c>
      <c r="I1422" s="155"/>
      <c r="J1422" s="162" t="str">
        <f>C1422</f>
        <v>5.1.</v>
      </c>
      <c r="K1422" s="159" t="s">
        <v>567</v>
      </c>
      <c r="L1422" s="155" t="s">
        <v>373</v>
      </c>
      <c r="M1422" s="155">
        <v>58752</v>
      </c>
      <c r="N1422" s="155">
        <v>58760</v>
      </c>
      <c r="O1422" s="158">
        <f>IF(N1422/M1422*100&gt;110,110,N1422/M1422*100)</f>
        <v>100.0136165577342</v>
      </c>
      <c r="P1422" s="178"/>
      <c r="Q1422" s="157"/>
      <c r="R1422" s="160"/>
      <c r="S1422" s="529"/>
    </row>
    <row r="1423" spans="1:20" s="174" customFormat="1" ht="44.25" customHeight="1" x14ac:dyDescent="0.35">
      <c r="A1423" s="517"/>
      <c r="B1423" s="522"/>
      <c r="C1423" s="167"/>
      <c r="D1423" s="168" t="s">
        <v>6</v>
      </c>
      <c r="E1423" s="167"/>
      <c r="F1423" s="169"/>
      <c r="G1423" s="169"/>
      <c r="H1423" s="170"/>
      <c r="I1423" s="170">
        <f>H1422</f>
        <v>100</v>
      </c>
      <c r="J1423" s="171"/>
      <c r="K1423" s="168" t="s">
        <v>6</v>
      </c>
      <c r="L1423" s="169"/>
      <c r="M1423" s="172"/>
      <c r="N1423" s="172"/>
      <c r="O1423" s="170"/>
      <c r="P1423" s="170">
        <f>O1422</f>
        <v>100.0136165577342</v>
      </c>
      <c r="Q1423" s="170">
        <f>(I1423+P1423)/2</f>
        <v>100.0068082788671</v>
      </c>
      <c r="R1423" s="290" t="s">
        <v>31</v>
      </c>
      <c r="S1423" s="529"/>
      <c r="T1423" s="146"/>
    </row>
    <row r="1424" spans="1:20" ht="65.25" customHeight="1" x14ac:dyDescent="0.35">
      <c r="A1424" s="513">
        <v>74</v>
      </c>
      <c r="B1424" s="519" t="s">
        <v>190</v>
      </c>
      <c r="C1424" s="342" t="s">
        <v>12</v>
      </c>
      <c r="D1424" s="150" t="s">
        <v>129</v>
      </c>
      <c r="E1424" s="154"/>
      <c r="F1424" s="154"/>
      <c r="G1424" s="154"/>
      <c r="H1424" s="153"/>
      <c r="I1424" s="153"/>
      <c r="J1424" s="154" t="s">
        <v>12</v>
      </c>
      <c r="K1424" s="150" t="s">
        <v>129</v>
      </c>
      <c r="L1424" s="155"/>
      <c r="M1424" s="155"/>
      <c r="N1424" s="155"/>
      <c r="O1424" s="153"/>
      <c r="P1424" s="178"/>
      <c r="Q1424" s="157"/>
      <c r="R1424" s="296"/>
      <c r="S1424" s="529" t="s">
        <v>424</v>
      </c>
    </row>
    <row r="1425" spans="1:20" ht="75.75" customHeight="1" x14ac:dyDescent="0.35">
      <c r="A1425" s="515"/>
      <c r="B1425" s="520"/>
      <c r="C1425" s="152" t="s">
        <v>7</v>
      </c>
      <c r="D1425" s="148" t="s">
        <v>130</v>
      </c>
      <c r="E1425" s="155" t="s">
        <v>25</v>
      </c>
      <c r="F1425" s="155">
        <v>100</v>
      </c>
      <c r="G1425" s="155">
        <v>100</v>
      </c>
      <c r="H1425" s="158">
        <f>G1425/F1425*100</f>
        <v>100</v>
      </c>
      <c r="I1425" s="155"/>
      <c r="J1425" s="155" t="s">
        <v>7</v>
      </c>
      <c r="K1425" s="159" t="s">
        <v>90</v>
      </c>
      <c r="L1425" s="155" t="s">
        <v>38</v>
      </c>
      <c r="M1425" s="155">
        <v>309</v>
      </c>
      <c r="N1425" s="155">
        <v>306</v>
      </c>
      <c r="O1425" s="158">
        <f>IF(N1425/M1425*100&gt;110,110,N1425/M1425*100)</f>
        <v>99.029126213592235</v>
      </c>
      <c r="P1425" s="178"/>
      <c r="Q1425" s="157"/>
      <c r="R1425" s="297"/>
      <c r="S1425" s="529"/>
    </row>
    <row r="1426" spans="1:20" x14ac:dyDescent="0.35">
      <c r="A1426" s="515"/>
      <c r="B1426" s="520"/>
      <c r="C1426" s="152" t="s">
        <v>8</v>
      </c>
      <c r="D1426" s="148" t="s">
        <v>131</v>
      </c>
      <c r="E1426" s="155" t="s">
        <v>25</v>
      </c>
      <c r="F1426" s="155">
        <v>100</v>
      </c>
      <c r="G1426" s="155">
        <v>100</v>
      </c>
      <c r="H1426" s="158">
        <f>G1426/F1426*100</f>
        <v>100</v>
      </c>
      <c r="I1426" s="155"/>
      <c r="J1426" s="155"/>
      <c r="K1426" s="179"/>
      <c r="L1426" s="155"/>
      <c r="M1426" s="161"/>
      <c r="N1426" s="161"/>
      <c r="O1426" s="158"/>
      <c r="P1426" s="178"/>
      <c r="Q1426" s="157"/>
      <c r="R1426" s="297"/>
      <c r="S1426" s="529"/>
    </row>
    <row r="1427" spans="1:20" ht="41.25" customHeight="1" x14ac:dyDescent="0.35">
      <c r="A1427" s="515"/>
      <c r="B1427" s="520"/>
      <c r="C1427" s="152" t="s">
        <v>9</v>
      </c>
      <c r="D1427" s="148" t="s">
        <v>566</v>
      </c>
      <c r="E1427" s="155" t="s">
        <v>25</v>
      </c>
      <c r="F1427" s="155">
        <v>100</v>
      </c>
      <c r="G1427" s="155">
        <v>100</v>
      </c>
      <c r="H1427" s="158">
        <f>G1427/F1427*100</f>
        <v>100</v>
      </c>
      <c r="I1427" s="155"/>
      <c r="J1427" s="162"/>
      <c r="K1427" s="159"/>
      <c r="L1427" s="155"/>
      <c r="M1427" s="163"/>
      <c r="N1427" s="163"/>
      <c r="O1427" s="158"/>
      <c r="P1427" s="178"/>
      <c r="Q1427" s="157"/>
      <c r="R1427" s="297"/>
      <c r="S1427" s="529"/>
    </row>
    <row r="1428" spans="1:20" ht="75" customHeight="1" x14ac:dyDescent="0.35">
      <c r="A1428" s="515"/>
      <c r="B1428" s="520"/>
      <c r="C1428" s="152" t="s">
        <v>10</v>
      </c>
      <c r="D1428" s="148" t="s">
        <v>89</v>
      </c>
      <c r="E1428" s="155" t="s">
        <v>25</v>
      </c>
      <c r="F1428" s="155">
        <v>90</v>
      </c>
      <c r="G1428" s="155">
        <v>100</v>
      </c>
      <c r="H1428" s="158">
        <v>100</v>
      </c>
      <c r="I1428" s="155"/>
      <c r="J1428" s="162"/>
      <c r="K1428" s="159"/>
      <c r="L1428" s="155"/>
      <c r="M1428" s="163"/>
      <c r="N1428" s="163"/>
      <c r="O1428" s="158"/>
      <c r="P1428" s="178"/>
      <c r="Q1428" s="157"/>
      <c r="R1428" s="297"/>
      <c r="S1428" s="529"/>
    </row>
    <row r="1429" spans="1:20" ht="122.25" customHeight="1" x14ac:dyDescent="0.35">
      <c r="A1429" s="515"/>
      <c r="B1429" s="520"/>
      <c r="C1429" s="152" t="s">
        <v>35</v>
      </c>
      <c r="D1429" s="148" t="s">
        <v>132</v>
      </c>
      <c r="E1429" s="155" t="s">
        <v>25</v>
      </c>
      <c r="F1429" s="155">
        <v>100</v>
      </c>
      <c r="G1429" s="155">
        <v>100</v>
      </c>
      <c r="H1429" s="158">
        <f>G1429/F1429*100</f>
        <v>100</v>
      </c>
      <c r="I1429" s="155"/>
      <c r="J1429" s="162"/>
      <c r="K1429" s="159"/>
      <c r="L1429" s="155"/>
      <c r="M1429" s="163"/>
      <c r="N1429" s="163"/>
      <c r="O1429" s="158"/>
      <c r="P1429" s="178"/>
      <c r="Q1429" s="157"/>
      <c r="R1429" s="297"/>
      <c r="S1429" s="529"/>
    </row>
    <row r="1430" spans="1:20" s="174" customFormat="1" ht="40.5" customHeight="1" x14ac:dyDescent="0.35">
      <c r="A1430" s="515"/>
      <c r="B1430" s="520"/>
      <c r="C1430" s="167"/>
      <c r="D1430" s="168" t="s">
        <v>6</v>
      </c>
      <c r="E1430" s="167"/>
      <c r="F1430" s="169"/>
      <c r="G1430" s="169"/>
      <c r="H1430" s="170"/>
      <c r="I1430" s="170">
        <f>(H1425+H1426+H1427+H1428+H1429)/5</f>
        <v>100</v>
      </c>
      <c r="J1430" s="171"/>
      <c r="K1430" s="168" t="s">
        <v>6</v>
      </c>
      <c r="L1430" s="169"/>
      <c r="M1430" s="172"/>
      <c r="N1430" s="172"/>
      <c r="O1430" s="170"/>
      <c r="P1430" s="170">
        <f>O1425</f>
        <v>99.029126213592235</v>
      </c>
      <c r="Q1430" s="170">
        <f>(I1430+P1430)/2</f>
        <v>99.514563106796118</v>
      </c>
      <c r="R1430" s="310" t="s">
        <v>424</v>
      </c>
      <c r="S1430" s="529"/>
      <c r="T1430" s="146"/>
    </row>
    <row r="1431" spans="1:20" ht="61.5" customHeight="1" x14ac:dyDescent="0.35">
      <c r="A1431" s="515"/>
      <c r="B1431" s="520"/>
      <c r="C1431" s="342" t="s">
        <v>13</v>
      </c>
      <c r="D1431" s="150" t="s">
        <v>133</v>
      </c>
      <c r="E1431" s="155"/>
      <c r="F1431" s="155"/>
      <c r="G1431" s="155"/>
      <c r="H1431" s="153"/>
      <c r="I1431" s="153"/>
      <c r="J1431" s="342" t="s">
        <v>13</v>
      </c>
      <c r="K1431" s="150" t="s">
        <v>133</v>
      </c>
      <c r="L1431" s="155"/>
      <c r="M1431" s="163"/>
      <c r="N1431" s="163"/>
      <c r="O1431" s="153"/>
      <c r="P1431" s="178"/>
      <c r="Q1431" s="157"/>
      <c r="R1431" s="298"/>
      <c r="S1431" s="529"/>
    </row>
    <row r="1432" spans="1:20" ht="75" customHeight="1" x14ac:dyDescent="0.35">
      <c r="A1432" s="515"/>
      <c r="B1432" s="520"/>
      <c r="C1432" s="152" t="s">
        <v>14</v>
      </c>
      <c r="D1432" s="148" t="s">
        <v>134</v>
      </c>
      <c r="E1432" s="155" t="s">
        <v>25</v>
      </c>
      <c r="F1432" s="155">
        <v>100</v>
      </c>
      <c r="G1432" s="155">
        <v>100</v>
      </c>
      <c r="H1432" s="158">
        <f>G1432/F1432*100</f>
        <v>100</v>
      </c>
      <c r="I1432" s="155"/>
      <c r="J1432" s="162" t="s">
        <v>14</v>
      </c>
      <c r="K1432" s="159" t="s">
        <v>90</v>
      </c>
      <c r="L1432" s="155" t="s">
        <v>38</v>
      </c>
      <c r="M1432" s="155">
        <v>304</v>
      </c>
      <c r="N1432" s="155">
        <v>298</v>
      </c>
      <c r="O1432" s="158">
        <f>IF(N1432/M1432*100&gt;110,110,N1432/M1432*100)</f>
        <v>98.026315789473685</v>
      </c>
      <c r="P1432" s="152"/>
      <c r="Q1432" s="157"/>
      <c r="R1432" s="297"/>
      <c r="S1432" s="529"/>
    </row>
    <row r="1433" spans="1:20" x14ac:dyDescent="0.35">
      <c r="A1433" s="515"/>
      <c r="B1433" s="520"/>
      <c r="C1433" s="152" t="s">
        <v>15</v>
      </c>
      <c r="D1433" s="148" t="s">
        <v>135</v>
      </c>
      <c r="E1433" s="155" t="s">
        <v>25</v>
      </c>
      <c r="F1433" s="155">
        <v>100</v>
      </c>
      <c r="G1433" s="155">
        <v>100</v>
      </c>
      <c r="H1433" s="158">
        <f>G1433/F1433*100</f>
        <v>100</v>
      </c>
      <c r="I1433" s="155"/>
      <c r="J1433" s="162"/>
      <c r="K1433" s="159"/>
      <c r="L1433" s="155"/>
      <c r="M1433" s="163"/>
      <c r="N1433" s="163"/>
      <c r="O1433" s="158"/>
      <c r="P1433" s="178"/>
      <c r="Q1433" s="157"/>
      <c r="R1433" s="297"/>
      <c r="S1433" s="529"/>
    </row>
    <row r="1434" spans="1:20" ht="49.5" customHeight="1" x14ac:dyDescent="0.35">
      <c r="A1434" s="515"/>
      <c r="B1434" s="520"/>
      <c r="C1434" s="152" t="s">
        <v>39</v>
      </c>
      <c r="D1434" s="148" t="s">
        <v>566</v>
      </c>
      <c r="E1434" s="155" t="s">
        <v>25</v>
      </c>
      <c r="F1434" s="155">
        <v>100</v>
      </c>
      <c r="G1434" s="155">
        <v>100</v>
      </c>
      <c r="H1434" s="158">
        <f>G1434/F1434*100</f>
        <v>100</v>
      </c>
      <c r="I1434" s="155"/>
      <c r="J1434" s="162"/>
      <c r="K1434" s="159"/>
      <c r="L1434" s="155"/>
      <c r="M1434" s="163"/>
      <c r="N1434" s="163"/>
      <c r="O1434" s="158"/>
      <c r="P1434" s="178"/>
      <c r="Q1434" s="157"/>
      <c r="R1434" s="297"/>
      <c r="S1434" s="529"/>
    </row>
    <row r="1435" spans="1:20" ht="60" customHeight="1" x14ac:dyDescent="0.35">
      <c r="A1435" s="515"/>
      <c r="B1435" s="520"/>
      <c r="C1435" s="152" t="s">
        <v>45</v>
      </c>
      <c r="D1435" s="148" t="s">
        <v>456</v>
      </c>
      <c r="E1435" s="155" t="s">
        <v>25</v>
      </c>
      <c r="F1435" s="155">
        <v>90</v>
      </c>
      <c r="G1435" s="155">
        <v>100</v>
      </c>
      <c r="H1435" s="158">
        <v>100</v>
      </c>
      <c r="I1435" s="155"/>
      <c r="J1435" s="162"/>
      <c r="K1435" s="159"/>
      <c r="L1435" s="155"/>
      <c r="M1435" s="163"/>
      <c r="N1435" s="163"/>
      <c r="O1435" s="158"/>
      <c r="P1435" s="178"/>
      <c r="Q1435" s="157"/>
      <c r="R1435" s="297"/>
      <c r="S1435" s="529"/>
    </row>
    <row r="1436" spans="1:20" ht="122.25" customHeight="1" x14ac:dyDescent="0.35">
      <c r="A1436" s="515"/>
      <c r="B1436" s="520"/>
      <c r="C1436" s="152" t="s">
        <v>66</v>
      </c>
      <c r="D1436" s="148" t="s">
        <v>132</v>
      </c>
      <c r="E1436" s="155" t="s">
        <v>25</v>
      </c>
      <c r="F1436" s="155">
        <v>100</v>
      </c>
      <c r="G1436" s="155">
        <v>100</v>
      </c>
      <c r="H1436" s="158">
        <f>G1436/F1436*100</f>
        <v>100</v>
      </c>
      <c r="I1436" s="155"/>
      <c r="J1436" s="162"/>
      <c r="K1436" s="159"/>
      <c r="L1436" s="155"/>
      <c r="M1436" s="163"/>
      <c r="N1436" s="163"/>
      <c r="O1436" s="158"/>
      <c r="P1436" s="178"/>
      <c r="Q1436" s="157"/>
      <c r="R1436" s="297"/>
      <c r="S1436" s="529"/>
    </row>
    <row r="1437" spans="1:20" s="174" customFormat="1" ht="40.5" customHeight="1" x14ac:dyDescent="0.35">
      <c r="A1437" s="515"/>
      <c r="B1437" s="520"/>
      <c r="C1437" s="167"/>
      <c r="D1437" s="168" t="s">
        <v>6</v>
      </c>
      <c r="E1437" s="167"/>
      <c r="F1437" s="169"/>
      <c r="G1437" s="169"/>
      <c r="H1437" s="170"/>
      <c r="I1437" s="170">
        <f>(H1432+H1433+H1434+H1435+H1436)/5</f>
        <v>100</v>
      </c>
      <c r="J1437" s="171"/>
      <c r="K1437" s="168" t="s">
        <v>6</v>
      </c>
      <c r="L1437" s="169"/>
      <c r="M1437" s="172"/>
      <c r="N1437" s="172"/>
      <c r="O1437" s="170"/>
      <c r="P1437" s="170">
        <f>O1432</f>
        <v>98.026315789473685</v>
      </c>
      <c r="Q1437" s="170">
        <f>(I1437+P1437)/2</f>
        <v>99.01315789473685</v>
      </c>
      <c r="R1437" s="310" t="s">
        <v>424</v>
      </c>
      <c r="S1437" s="529"/>
      <c r="T1437" s="146"/>
    </row>
    <row r="1438" spans="1:20" ht="78" customHeight="1" x14ac:dyDescent="0.35">
      <c r="A1438" s="515"/>
      <c r="B1438" s="520"/>
      <c r="C1438" s="342" t="s">
        <v>28</v>
      </c>
      <c r="D1438" s="150" t="s">
        <v>136</v>
      </c>
      <c r="E1438" s="155"/>
      <c r="F1438" s="155"/>
      <c r="G1438" s="155"/>
      <c r="H1438" s="153"/>
      <c r="I1438" s="153"/>
      <c r="J1438" s="342" t="s">
        <v>28</v>
      </c>
      <c r="K1438" s="150" t="str">
        <f>D1438</f>
        <v>Реализация основных общеобразовательных программ среднего общего образования</v>
      </c>
      <c r="L1438" s="155"/>
      <c r="M1438" s="163"/>
      <c r="N1438" s="163"/>
      <c r="O1438" s="153"/>
      <c r="P1438" s="178"/>
      <c r="Q1438" s="157"/>
      <c r="R1438" s="298"/>
      <c r="S1438" s="529"/>
    </row>
    <row r="1439" spans="1:20" ht="73.5" customHeight="1" x14ac:dyDescent="0.35">
      <c r="A1439" s="515"/>
      <c r="B1439" s="520"/>
      <c r="C1439" s="152" t="s">
        <v>29</v>
      </c>
      <c r="D1439" s="148" t="s">
        <v>137</v>
      </c>
      <c r="E1439" s="155" t="s">
        <v>25</v>
      </c>
      <c r="F1439" s="155">
        <v>100</v>
      </c>
      <c r="G1439" s="155">
        <v>100</v>
      </c>
      <c r="H1439" s="158">
        <f>G1439/F1439*100</f>
        <v>100</v>
      </c>
      <c r="I1439" s="155"/>
      <c r="J1439" s="162" t="s">
        <v>29</v>
      </c>
      <c r="K1439" s="159" t="s">
        <v>90</v>
      </c>
      <c r="L1439" s="155" t="s">
        <v>38</v>
      </c>
      <c r="M1439" s="155">
        <v>60</v>
      </c>
      <c r="N1439" s="155">
        <v>60</v>
      </c>
      <c r="O1439" s="158">
        <f>IF(N1439/M1439*100&gt;110,110,N1439/M1439*100)</f>
        <v>100</v>
      </c>
      <c r="P1439" s="152"/>
      <c r="Q1439" s="157"/>
      <c r="R1439" s="297"/>
      <c r="S1439" s="529"/>
    </row>
    <row r="1440" spans="1:20" x14ac:dyDescent="0.35">
      <c r="A1440" s="515"/>
      <c r="B1440" s="520"/>
      <c r="C1440" s="152" t="s">
        <v>30</v>
      </c>
      <c r="D1440" s="148" t="s">
        <v>138</v>
      </c>
      <c r="E1440" s="155" t="s">
        <v>25</v>
      </c>
      <c r="F1440" s="155">
        <v>100</v>
      </c>
      <c r="G1440" s="155">
        <v>100</v>
      </c>
      <c r="H1440" s="158">
        <f>G1440/F1440*100</f>
        <v>100</v>
      </c>
      <c r="I1440" s="155"/>
      <c r="J1440" s="162"/>
      <c r="K1440" s="159"/>
      <c r="L1440" s="155"/>
      <c r="M1440" s="163"/>
      <c r="N1440" s="163"/>
      <c r="O1440" s="158"/>
      <c r="P1440" s="178"/>
      <c r="Q1440" s="157"/>
      <c r="R1440" s="297"/>
      <c r="S1440" s="529"/>
    </row>
    <row r="1441" spans="1:21" ht="54" customHeight="1" x14ac:dyDescent="0.35">
      <c r="A1441" s="515"/>
      <c r="B1441" s="520"/>
      <c r="C1441" s="152" t="s">
        <v>52</v>
      </c>
      <c r="D1441" s="148" t="s">
        <v>566</v>
      </c>
      <c r="E1441" s="155" t="s">
        <v>25</v>
      </c>
      <c r="F1441" s="155">
        <v>100</v>
      </c>
      <c r="G1441" s="155">
        <v>100</v>
      </c>
      <c r="H1441" s="158">
        <f>G1441/F1441*100</f>
        <v>100</v>
      </c>
      <c r="I1441" s="155"/>
      <c r="J1441" s="162"/>
      <c r="K1441" s="159"/>
      <c r="L1441" s="155"/>
      <c r="M1441" s="163"/>
      <c r="N1441" s="163"/>
      <c r="O1441" s="158"/>
      <c r="P1441" s="178"/>
      <c r="Q1441" s="157"/>
      <c r="R1441" s="297"/>
      <c r="S1441" s="529"/>
    </row>
    <row r="1442" spans="1:21" ht="57.75" customHeight="1" x14ac:dyDescent="0.35">
      <c r="A1442" s="515"/>
      <c r="B1442" s="520"/>
      <c r="C1442" s="152" t="s">
        <v>53</v>
      </c>
      <c r="D1442" s="148" t="s">
        <v>456</v>
      </c>
      <c r="E1442" s="155" t="s">
        <v>25</v>
      </c>
      <c r="F1442" s="155">
        <v>90</v>
      </c>
      <c r="G1442" s="155">
        <v>100</v>
      </c>
      <c r="H1442" s="158">
        <v>100</v>
      </c>
      <c r="I1442" s="155"/>
      <c r="J1442" s="162"/>
      <c r="K1442" s="159"/>
      <c r="L1442" s="155"/>
      <c r="M1442" s="163"/>
      <c r="N1442" s="163"/>
      <c r="O1442" s="158"/>
      <c r="P1442" s="178"/>
      <c r="Q1442" s="157"/>
      <c r="R1442" s="297"/>
      <c r="S1442" s="529"/>
    </row>
    <row r="1443" spans="1:21" ht="117.75" customHeight="1" x14ac:dyDescent="0.35">
      <c r="A1443" s="515"/>
      <c r="B1443" s="520"/>
      <c r="C1443" s="152" t="s">
        <v>139</v>
      </c>
      <c r="D1443" s="148" t="s">
        <v>132</v>
      </c>
      <c r="E1443" s="155" t="s">
        <v>25</v>
      </c>
      <c r="F1443" s="155">
        <v>100</v>
      </c>
      <c r="G1443" s="155">
        <v>100</v>
      </c>
      <c r="H1443" s="158">
        <f>G1443/F1443*100</f>
        <v>100</v>
      </c>
      <c r="I1443" s="155"/>
      <c r="J1443" s="162"/>
      <c r="K1443" s="159"/>
      <c r="L1443" s="155"/>
      <c r="M1443" s="163"/>
      <c r="N1443" s="163"/>
      <c r="O1443" s="158"/>
      <c r="P1443" s="178"/>
      <c r="Q1443" s="157"/>
      <c r="R1443" s="297"/>
      <c r="S1443" s="529"/>
    </row>
    <row r="1444" spans="1:21" s="174" customFormat="1" ht="40.5" customHeight="1" x14ac:dyDescent="0.35">
      <c r="A1444" s="515"/>
      <c r="B1444" s="520"/>
      <c r="C1444" s="167"/>
      <c r="D1444" s="168" t="s">
        <v>6</v>
      </c>
      <c r="E1444" s="167"/>
      <c r="F1444" s="169"/>
      <c r="G1444" s="169"/>
      <c r="H1444" s="170"/>
      <c r="I1444" s="170">
        <f>(H1439+H1440+H1441+H1442+H1443)/5</f>
        <v>100</v>
      </c>
      <c r="J1444" s="171"/>
      <c r="K1444" s="168" t="s">
        <v>6</v>
      </c>
      <c r="L1444" s="169"/>
      <c r="M1444" s="172"/>
      <c r="N1444" s="172"/>
      <c r="O1444" s="170"/>
      <c r="P1444" s="170">
        <f>O1439</f>
        <v>100</v>
      </c>
      <c r="Q1444" s="170">
        <f>(I1444+P1444)/2</f>
        <v>100</v>
      </c>
      <c r="R1444" s="290" t="s">
        <v>31</v>
      </c>
      <c r="S1444" s="529"/>
      <c r="T1444" s="146"/>
    </row>
    <row r="1445" spans="1:21" x14ac:dyDescent="0.35">
      <c r="A1445" s="515"/>
      <c r="B1445" s="520"/>
      <c r="C1445" s="342" t="s">
        <v>42</v>
      </c>
      <c r="D1445" s="150" t="s">
        <v>91</v>
      </c>
      <c r="E1445" s="155"/>
      <c r="F1445" s="155"/>
      <c r="G1445" s="155"/>
      <c r="H1445" s="153"/>
      <c r="I1445" s="153"/>
      <c r="J1445" s="342" t="s">
        <v>42</v>
      </c>
      <c r="K1445" s="150" t="s">
        <v>91</v>
      </c>
      <c r="L1445" s="155"/>
      <c r="M1445" s="163"/>
      <c r="N1445" s="163"/>
      <c r="O1445" s="153"/>
      <c r="P1445" s="178"/>
      <c r="Q1445" s="157"/>
      <c r="R1445" s="298"/>
      <c r="S1445" s="529"/>
    </row>
    <row r="1446" spans="1:21" ht="48.75" customHeight="1" x14ac:dyDescent="0.35">
      <c r="A1446" s="515"/>
      <c r="B1446" s="520"/>
      <c r="C1446" s="152" t="s">
        <v>43</v>
      </c>
      <c r="D1446" s="148" t="s">
        <v>140</v>
      </c>
      <c r="E1446" s="155" t="s">
        <v>25</v>
      </c>
      <c r="F1446" s="155">
        <v>100</v>
      </c>
      <c r="G1446" s="155">
        <v>100</v>
      </c>
      <c r="H1446" s="158">
        <f>G1446/F1446*100</f>
        <v>100</v>
      </c>
      <c r="I1446" s="155"/>
      <c r="J1446" s="162" t="s">
        <v>43</v>
      </c>
      <c r="K1446" s="159" t="s">
        <v>90</v>
      </c>
      <c r="L1446" s="155" t="s">
        <v>38</v>
      </c>
      <c r="M1446" s="155">
        <v>50</v>
      </c>
      <c r="N1446" s="155">
        <v>50</v>
      </c>
      <c r="O1446" s="158">
        <f>IF(N1446/M1446*100&gt;110,110,N1446/M1446*100)</f>
        <v>100</v>
      </c>
      <c r="P1446" s="178"/>
      <c r="Q1446" s="157"/>
      <c r="R1446" s="298"/>
      <c r="S1446" s="529"/>
    </row>
    <row r="1447" spans="1:21" ht="78" customHeight="1" x14ac:dyDescent="0.35">
      <c r="A1447" s="515"/>
      <c r="B1447" s="520"/>
      <c r="C1447" s="152" t="s">
        <v>141</v>
      </c>
      <c r="D1447" s="148" t="s">
        <v>142</v>
      </c>
      <c r="E1447" s="155" t="s">
        <v>25</v>
      </c>
      <c r="F1447" s="155">
        <v>90</v>
      </c>
      <c r="G1447" s="155">
        <v>100</v>
      </c>
      <c r="H1447" s="158">
        <v>100</v>
      </c>
      <c r="I1447" s="155"/>
      <c r="J1447" s="162"/>
      <c r="K1447" s="159"/>
      <c r="L1447" s="155"/>
      <c r="M1447" s="163"/>
      <c r="N1447" s="163"/>
      <c r="O1447" s="158"/>
      <c r="P1447" s="178"/>
      <c r="Q1447" s="157"/>
      <c r="R1447" s="297"/>
      <c r="S1447" s="529"/>
    </row>
    <row r="1448" spans="1:21" s="174" customFormat="1" ht="40.5" customHeight="1" x14ac:dyDescent="0.35">
      <c r="A1448" s="515"/>
      <c r="B1448" s="520"/>
      <c r="C1448" s="167"/>
      <c r="D1448" s="168" t="s">
        <v>6</v>
      </c>
      <c r="E1448" s="167"/>
      <c r="F1448" s="169"/>
      <c r="G1448" s="169"/>
      <c r="H1448" s="170"/>
      <c r="I1448" s="170">
        <f>(H1446+H1447)/2</f>
        <v>100</v>
      </c>
      <c r="J1448" s="171"/>
      <c r="K1448" s="168" t="s">
        <v>6</v>
      </c>
      <c r="L1448" s="169"/>
      <c r="M1448" s="172"/>
      <c r="N1448" s="172"/>
      <c r="O1448" s="170"/>
      <c r="P1448" s="170">
        <f>O1446</f>
        <v>100</v>
      </c>
      <c r="Q1448" s="170">
        <f>(I1448+P1448)/2</f>
        <v>100</v>
      </c>
      <c r="R1448" s="290" t="s">
        <v>31</v>
      </c>
      <c r="S1448" s="529"/>
      <c r="T1448" s="146"/>
    </row>
    <row r="1449" spans="1:21" ht="60.75" customHeight="1" x14ac:dyDescent="0.35">
      <c r="A1449" s="515"/>
      <c r="B1449" s="520"/>
      <c r="C1449" s="342" t="s">
        <v>168</v>
      </c>
      <c r="D1449" s="150" t="s">
        <v>217</v>
      </c>
      <c r="E1449" s="155"/>
      <c r="F1449" s="155"/>
      <c r="G1449" s="155"/>
      <c r="H1449" s="153"/>
      <c r="I1449" s="153"/>
      <c r="J1449" s="342" t="s">
        <v>168</v>
      </c>
      <c r="K1449" s="150" t="str">
        <f>D1449</f>
        <v>Реализация дополнительных общеразвивающих программ</v>
      </c>
      <c r="L1449" s="155"/>
      <c r="M1449" s="163"/>
      <c r="N1449" s="163"/>
      <c r="O1449" s="153"/>
      <c r="P1449" s="178"/>
      <c r="Q1449" s="153"/>
      <c r="R1449" s="298"/>
      <c r="S1449" s="529"/>
    </row>
    <row r="1450" spans="1:21" ht="80.25" customHeight="1" x14ac:dyDescent="0.35">
      <c r="A1450" s="515"/>
      <c r="B1450" s="520"/>
      <c r="C1450" s="152" t="s">
        <v>169</v>
      </c>
      <c r="D1450" s="148" t="s">
        <v>142</v>
      </c>
      <c r="E1450" s="155" t="s">
        <v>25</v>
      </c>
      <c r="F1450" s="155">
        <v>90</v>
      </c>
      <c r="G1450" s="155">
        <v>100</v>
      </c>
      <c r="H1450" s="158">
        <v>100</v>
      </c>
      <c r="I1450" s="155"/>
      <c r="J1450" s="162" t="str">
        <f>C1450</f>
        <v>5.1.</v>
      </c>
      <c r="K1450" s="159" t="s">
        <v>567</v>
      </c>
      <c r="L1450" s="155" t="s">
        <v>373</v>
      </c>
      <c r="M1450" s="155">
        <v>40392</v>
      </c>
      <c r="N1450" s="155">
        <v>40288</v>
      </c>
      <c r="O1450" s="158">
        <f>IF(N1450/M1450*100&gt;110,110,N1450/M1450*100)</f>
        <v>99.742523271935042</v>
      </c>
      <c r="P1450" s="178"/>
      <c r="Q1450" s="157"/>
      <c r="R1450" s="297"/>
      <c r="S1450" s="529"/>
    </row>
    <row r="1451" spans="1:21" s="174" customFormat="1" ht="39" customHeight="1" x14ac:dyDescent="0.35">
      <c r="A1451" s="517"/>
      <c r="B1451" s="521"/>
      <c r="C1451" s="167"/>
      <c r="D1451" s="168" t="s">
        <v>6</v>
      </c>
      <c r="E1451" s="167"/>
      <c r="F1451" s="169"/>
      <c r="G1451" s="169"/>
      <c r="H1451" s="170"/>
      <c r="I1451" s="170">
        <f>H1450</f>
        <v>100</v>
      </c>
      <c r="J1451" s="171"/>
      <c r="K1451" s="168" t="s">
        <v>6</v>
      </c>
      <c r="L1451" s="169"/>
      <c r="M1451" s="172"/>
      <c r="N1451" s="172"/>
      <c r="O1451" s="170"/>
      <c r="P1451" s="170">
        <f>O1450</f>
        <v>99.742523271935042</v>
      </c>
      <c r="Q1451" s="170">
        <f>(I1451+P1451)/2</f>
        <v>99.871261635967528</v>
      </c>
      <c r="R1451" s="290" t="s">
        <v>424</v>
      </c>
      <c r="S1451" s="529"/>
      <c r="T1451" s="146"/>
    </row>
    <row r="1452" spans="1:21" ht="85.5" customHeight="1" x14ac:dyDescent="0.35">
      <c r="A1452" s="513">
        <v>75</v>
      </c>
      <c r="B1452" s="519" t="s">
        <v>191</v>
      </c>
      <c r="C1452" s="342" t="s">
        <v>12</v>
      </c>
      <c r="D1452" s="150" t="s">
        <v>217</v>
      </c>
      <c r="E1452" s="154"/>
      <c r="F1452" s="154"/>
      <c r="G1452" s="154"/>
      <c r="H1452" s="153"/>
      <c r="I1452" s="153"/>
      <c r="J1452" s="154" t="s">
        <v>12</v>
      </c>
      <c r="K1452" s="150" t="s">
        <v>217</v>
      </c>
      <c r="L1452" s="155"/>
      <c r="M1452" s="155"/>
      <c r="N1452" s="155"/>
      <c r="O1452" s="153"/>
      <c r="P1452" s="153"/>
      <c r="Q1452" s="157"/>
      <c r="R1452" s="296"/>
      <c r="S1452" s="529" t="s">
        <v>424</v>
      </c>
    </row>
    <row r="1453" spans="1:21" ht="66" customHeight="1" x14ac:dyDescent="0.35">
      <c r="A1453" s="515"/>
      <c r="B1453" s="520"/>
      <c r="C1453" s="152" t="s">
        <v>7</v>
      </c>
      <c r="D1453" s="148" t="s">
        <v>192</v>
      </c>
      <c r="E1453" s="155" t="s">
        <v>25</v>
      </c>
      <c r="F1453" s="155">
        <v>90</v>
      </c>
      <c r="G1453" s="155">
        <v>100</v>
      </c>
      <c r="H1453" s="158">
        <v>100</v>
      </c>
      <c r="I1453" s="155"/>
      <c r="J1453" s="155" t="s">
        <v>7</v>
      </c>
      <c r="K1453" s="179" t="s">
        <v>572</v>
      </c>
      <c r="L1453" s="155" t="s">
        <v>194</v>
      </c>
      <c r="M1453" s="155">
        <v>110944</v>
      </c>
      <c r="N1453" s="155">
        <v>110944</v>
      </c>
      <c r="O1453" s="158">
        <f>IF(N1453/M1453*100&gt;110,110,N1453/M1453*100)</f>
        <v>100</v>
      </c>
      <c r="P1453" s="178"/>
      <c r="Q1453" s="157"/>
      <c r="R1453" s="297"/>
      <c r="S1453" s="529"/>
    </row>
    <row r="1454" spans="1:21" ht="119.25" customHeight="1" x14ac:dyDescent="0.35">
      <c r="A1454" s="515"/>
      <c r="B1454" s="520"/>
      <c r="C1454" s="152" t="s">
        <v>8</v>
      </c>
      <c r="D1454" s="148" t="s">
        <v>193</v>
      </c>
      <c r="E1454" s="155" t="s">
        <v>25</v>
      </c>
      <c r="F1454" s="155">
        <v>5</v>
      </c>
      <c r="G1454" s="155">
        <v>3.5</v>
      </c>
      <c r="H1454" s="158">
        <f>G1454/F1454*100</f>
        <v>70</v>
      </c>
      <c r="I1454" s="155"/>
      <c r="J1454" s="155" t="s">
        <v>8</v>
      </c>
      <c r="K1454" s="179" t="s">
        <v>573</v>
      </c>
      <c r="L1454" s="155" t="s">
        <v>194</v>
      </c>
      <c r="M1454" s="155">
        <v>47546</v>
      </c>
      <c r="N1454" s="155">
        <v>47546</v>
      </c>
      <c r="O1454" s="158">
        <f>IF(N1454/M1454*100&gt;110,110,N1454/M1454*100)</f>
        <v>100</v>
      </c>
      <c r="P1454" s="178"/>
      <c r="Q1454" s="157"/>
      <c r="R1454" s="296"/>
      <c r="S1454" s="529"/>
    </row>
    <row r="1455" spans="1:21" s="174" customFormat="1" ht="39.75" customHeight="1" x14ac:dyDescent="0.35">
      <c r="A1455" s="515"/>
      <c r="B1455" s="520"/>
      <c r="C1455" s="283"/>
      <c r="D1455" s="284" t="s">
        <v>6</v>
      </c>
      <c r="E1455" s="285"/>
      <c r="F1455" s="286"/>
      <c r="G1455" s="287"/>
      <c r="H1455" s="288"/>
      <c r="I1455" s="288">
        <f>(H1453+H1454)/2</f>
        <v>85</v>
      </c>
      <c r="J1455" s="285"/>
      <c r="K1455" s="284" t="s">
        <v>6</v>
      </c>
      <c r="L1455" s="285"/>
      <c r="M1455" s="289"/>
      <c r="N1455" s="289"/>
      <c r="O1455" s="288"/>
      <c r="P1455" s="288">
        <f>(O1453+O1454)/2</f>
        <v>100</v>
      </c>
      <c r="Q1455" s="288">
        <f>(I1455+P1455)/2</f>
        <v>92.5</v>
      </c>
      <c r="R1455" s="290" t="s">
        <v>424</v>
      </c>
      <c r="S1455" s="529"/>
      <c r="T1455" s="146"/>
      <c r="U1455" s="291"/>
    </row>
    <row r="1456" spans="1:21" ht="100.5" customHeight="1" x14ac:dyDescent="0.35">
      <c r="A1456" s="515"/>
      <c r="B1456" s="520"/>
      <c r="C1456" s="342" t="s">
        <v>13</v>
      </c>
      <c r="D1456" s="150" t="s">
        <v>289</v>
      </c>
      <c r="E1456" s="155"/>
      <c r="F1456" s="155"/>
      <c r="G1456" s="155"/>
      <c r="H1456" s="153"/>
      <c r="I1456" s="153"/>
      <c r="J1456" s="342" t="s">
        <v>13</v>
      </c>
      <c r="K1456" s="150" t="s">
        <v>289</v>
      </c>
      <c r="L1456" s="155"/>
      <c r="M1456" s="155"/>
      <c r="N1456" s="155"/>
      <c r="O1456" s="153"/>
      <c r="P1456" s="153"/>
      <c r="Q1456" s="157"/>
      <c r="R1456" s="298"/>
      <c r="S1456" s="529"/>
    </row>
    <row r="1457" spans="1:21" ht="100.5" customHeight="1" x14ac:dyDescent="0.35">
      <c r="A1457" s="515"/>
      <c r="B1457" s="520"/>
      <c r="C1457" s="152" t="s">
        <v>14</v>
      </c>
      <c r="D1457" s="148" t="s">
        <v>197</v>
      </c>
      <c r="E1457" s="155"/>
      <c r="F1457" s="155"/>
      <c r="G1457" s="155"/>
      <c r="H1457" s="158"/>
      <c r="I1457" s="155"/>
      <c r="J1457" s="152" t="s">
        <v>14</v>
      </c>
      <c r="K1457" s="148" t="s">
        <v>198</v>
      </c>
      <c r="L1457" s="155"/>
      <c r="M1457" s="155"/>
      <c r="N1457" s="155"/>
      <c r="O1457" s="158"/>
      <c r="P1457" s="155"/>
      <c r="Q1457" s="157"/>
      <c r="R1457" s="296"/>
      <c r="S1457" s="529"/>
    </row>
    <row r="1458" spans="1:21" ht="100.5" customHeight="1" x14ac:dyDescent="0.35">
      <c r="A1458" s="515"/>
      <c r="B1458" s="520"/>
      <c r="C1458" s="152"/>
      <c r="D1458" s="148" t="s">
        <v>374</v>
      </c>
      <c r="E1458" s="155" t="s">
        <v>25</v>
      </c>
      <c r="F1458" s="155">
        <v>100</v>
      </c>
      <c r="G1458" s="155">
        <v>100</v>
      </c>
      <c r="H1458" s="158">
        <f>G1458/F1458*100</f>
        <v>100</v>
      </c>
      <c r="I1458" s="155"/>
      <c r="J1458" s="152"/>
      <c r="K1458" s="148" t="str">
        <f>D1458</f>
        <v>творческие (фестивали, выставки, конкурсы, смотры)</v>
      </c>
      <c r="L1458" s="155" t="s">
        <v>41</v>
      </c>
      <c r="M1458" s="155">
        <v>9</v>
      </c>
      <c r="N1458" s="155">
        <v>9</v>
      </c>
      <c r="O1458" s="158">
        <f>IF(N1458/M1458*100&gt;110,110,N1458/M1458*100)</f>
        <v>100</v>
      </c>
      <c r="P1458" s="155"/>
      <c r="Q1458" s="157"/>
      <c r="R1458" s="296"/>
      <c r="S1458" s="529"/>
    </row>
    <row r="1459" spans="1:21" ht="100.5" customHeight="1" x14ac:dyDescent="0.35">
      <c r="A1459" s="515"/>
      <c r="B1459" s="520"/>
      <c r="C1459" s="456"/>
      <c r="D1459" s="458" t="s">
        <v>375</v>
      </c>
      <c r="E1459" s="452" t="s">
        <v>25</v>
      </c>
      <c r="F1459" s="452">
        <v>100</v>
      </c>
      <c r="G1459" s="452">
        <v>100</v>
      </c>
      <c r="H1459" s="460">
        <f t="shared" ref="H1459:H1461" si="43">G1459/F1459*100</f>
        <v>100</v>
      </c>
      <c r="I1459" s="452"/>
      <c r="J1459" s="456"/>
      <c r="K1459" s="458" t="str">
        <f>D1459</f>
        <v>культурно-массовые (иные зрелищные мероприятия)</v>
      </c>
      <c r="L1459" s="452" t="s">
        <v>41</v>
      </c>
      <c r="M1459" s="452">
        <v>5</v>
      </c>
      <c r="N1459" s="452">
        <v>5</v>
      </c>
      <c r="O1459" s="460">
        <f>IF(N1459/M1459*100&gt;110,110,N1459/M1459*100)</f>
        <v>100</v>
      </c>
      <c r="P1459" s="452"/>
      <c r="Q1459" s="454"/>
      <c r="R1459" s="456"/>
      <c r="S1459" s="529"/>
    </row>
    <row r="1460" spans="1:21" ht="18.75" customHeight="1" x14ac:dyDescent="0.35">
      <c r="A1460" s="515"/>
      <c r="B1460" s="520"/>
      <c r="C1460" s="457"/>
      <c r="D1460" s="459"/>
      <c r="E1460" s="453"/>
      <c r="F1460" s="453"/>
      <c r="G1460" s="453"/>
      <c r="H1460" s="461"/>
      <c r="I1460" s="453"/>
      <c r="J1460" s="457"/>
      <c r="K1460" s="459"/>
      <c r="L1460" s="453"/>
      <c r="M1460" s="453"/>
      <c r="N1460" s="453"/>
      <c r="O1460" s="461"/>
      <c r="P1460" s="453"/>
      <c r="Q1460" s="455"/>
      <c r="R1460" s="457"/>
      <c r="S1460" s="529"/>
    </row>
    <row r="1461" spans="1:21" ht="100.5" customHeight="1" x14ac:dyDescent="0.35">
      <c r="A1461" s="515"/>
      <c r="B1461" s="520"/>
      <c r="C1461" s="152"/>
      <c r="D1461" s="148" t="s">
        <v>376</v>
      </c>
      <c r="E1461" s="155" t="s">
        <v>25</v>
      </c>
      <c r="F1461" s="155">
        <v>100</v>
      </c>
      <c r="G1461" s="155">
        <v>100</v>
      </c>
      <c r="H1461" s="158">
        <f t="shared" si="43"/>
        <v>100</v>
      </c>
      <c r="I1461" s="155"/>
      <c r="J1461" s="152"/>
      <c r="K1461" s="148" t="str">
        <f>D1461</f>
        <v>методические (семинар, конференция)</v>
      </c>
      <c r="L1461" s="155" t="s">
        <v>41</v>
      </c>
      <c r="M1461" s="155">
        <v>4</v>
      </c>
      <c r="N1461" s="155">
        <v>4</v>
      </c>
      <c r="O1461" s="158">
        <f>IF(N1461/M1461*100&gt;110,110,N1461/M1461*100)</f>
        <v>100</v>
      </c>
      <c r="P1461" s="155"/>
      <c r="Q1461" s="157"/>
      <c r="R1461" s="296"/>
      <c r="S1461" s="529"/>
    </row>
    <row r="1462" spans="1:21" s="174" customFormat="1" ht="39.75" customHeight="1" x14ac:dyDescent="0.35">
      <c r="A1462" s="515"/>
      <c r="B1462" s="520"/>
      <c r="C1462" s="283"/>
      <c r="D1462" s="284" t="s">
        <v>6</v>
      </c>
      <c r="E1462" s="285"/>
      <c r="F1462" s="286"/>
      <c r="G1462" s="287"/>
      <c r="H1462" s="288"/>
      <c r="I1462" s="288">
        <f>(H1461+H1459+H1458)/3</f>
        <v>100</v>
      </c>
      <c r="J1462" s="285"/>
      <c r="K1462" s="284" t="s">
        <v>6</v>
      </c>
      <c r="L1462" s="285"/>
      <c r="M1462" s="289"/>
      <c r="N1462" s="289"/>
      <c r="O1462" s="288"/>
      <c r="P1462" s="288">
        <f>(O1461+O1459+O1458)/3</f>
        <v>100</v>
      </c>
      <c r="Q1462" s="288">
        <f>(I1462+P1462)/2</f>
        <v>100</v>
      </c>
      <c r="R1462" s="290" t="s">
        <v>31</v>
      </c>
      <c r="S1462" s="529"/>
      <c r="T1462" s="146"/>
      <c r="U1462" s="291"/>
    </row>
    <row r="1463" spans="1:21" ht="157.5" customHeight="1" x14ac:dyDescent="0.35">
      <c r="A1463" s="515"/>
      <c r="B1463" s="520"/>
      <c r="C1463" s="342" t="s">
        <v>28</v>
      </c>
      <c r="D1463" s="150" t="s">
        <v>574</v>
      </c>
      <c r="E1463" s="155"/>
      <c r="F1463" s="155"/>
      <c r="G1463" s="155"/>
      <c r="H1463" s="153"/>
      <c r="I1463" s="153"/>
      <c r="J1463" s="342" t="s">
        <v>28</v>
      </c>
      <c r="K1463" s="150" t="str">
        <f>D1463</f>
        <v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v>
      </c>
      <c r="L1463" s="155"/>
      <c r="M1463" s="155"/>
      <c r="N1463" s="155"/>
      <c r="O1463" s="153"/>
      <c r="P1463" s="153"/>
      <c r="Q1463" s="157"/>
      <c r="R1463" s="298"/>
      <c r="S1463" s="529"/>
    </row>
    <row r="1464" spans="1:21" ht="91.5" customHeight="1" x14ac:dyDescent="0.35">
      <c r="A1464" s="515"/>
      <c r="B1464" s="520"/>
      <c r="C1464" s="152" t="s">
        <v>29</v>
      </c>
      <c r="D1464" s="148" t="s">
        <v>197</v>
      </c>
      <c r="E1464" s="155" t="s">
        <v>25</v>
      </c>
      <c r="F1464" s="155">
        <v>100</v>
      </c>
      <c r="G1464" s="155">
        <v>100</v>
      </c>
      <c r="H1464" s="158">
        <f t="shared" ref="H1464" si="44">G1464/F1464*100</f>
        <v>100</v>
      </c>
      <c r="I1464" s="155"/>
      <c r="J1464" s="152" t="s">
        <v>29</v>
      </c>
      <c r="K1464" s="148" t="s">
        <v>198</v>
      </c>
      <c r="L1464" s="155" t="s">
        <v>41</v>
      </c>
      <c r="M1464" s="155">
        <v>11</v>
      </c>
      <c r="N1464" s="155">
        <v>11</v>
      </c>
      <c r="O1464" s="158">
        <f>IF(N1464/M1464*100&gt;110,110,N1464/M1464*100)</f>
        <v>100</v>
      </c>
      <c r="P1464" s="155"/>
      <c r="Q1464" s="157"/>
      <c r="R1464" s="296"/>
      <c r="S1464" s="529"/>
    </row>
    <row r="1465" spans="1:21" s="174" customFormat="1" ht="37.5" customHeight="1" x14ac:dyDescent="0.35">
      <c r="A1465" s="517"/>
      <c r="B1465" s="521"/>
      <c r="C1465" s="295"/>
      <c r="D1465" s="284" t="s">
        <v>6</v>
      </c>
      <c r="E1465" s="295"/>
      <c r="F1465" s="285"/>
      <c r="G1465" s="285"/>
      <c r="H1465" s="288"/>
      <c r="I1465" s="288">
        <f>H1464</f>
        <v>100</v>
      </c>
      <c r="J1465" s="283"/>
      <c r="K1465" s="284" t="s">
        <v>6</v>
      </c>
      <c r="L1465" s="285"/>
      <c r="M1465" s="289"/>
      <c r="N1465" s="289"/>
      <c r="O1465" s="288"/>
      <c r="P1465" s="288">
        <f>O1464</f>
        <v>100</v>
      </c>
      <c r="Q1465" s="288">
        <f>(I1465+P1465)/2</f>
        <v>100</v>
      </c>
      <c r="R1465" s="290" t="s">
        <v>31</v>
      </c>
      <c r="S1465" s="529"/>
      <c r="T1465" s="146"/>
    </row>
    <row r="1466" spans="1:21" ht="81.75" customHeight="1" x14ac:dyDescent="0.35">
      <c r="A1466" s="513">
        <v>76</v>
      </c>
      <c r="B1466" s="519" t="s">
        <v>200</v>
      </c>
      <c r="C1466" s="342" t="s">
        <v>12</v>
      </c>
      <c r="D1466" s="150" t="s">
        <v>217</v>
      </c>
      <c r="E1466" s="154"/>
      <c r="F1466" s="154"/>
      <c r="G1466" s="154"/>
      <c r="H1466" s="153"/>
      <c r="I1466" s="153"/>
      <c r="J1466" s="154" t="s">
        <v>12</v>
      </c>
      <c r="K1466" s="150" t="s">
        <v>217</v>
      </c>
      <c r="L1466" s="155"/>
      <c r="M1466" s="155"/>
      <c r="N1466" s="155"/>
      <c r="O1466" s="153"/>
      <c r="P1466" s="153"/>
      <c r="Q1466" s="157"/>
      <c r="R1466" s="296"/>
      <c r="S1466" s="529" t="s">
        <v>424</v>
      </c>
    </row>
    <row r="1467" spans="1:21" ht="55.5" customHeight="1" x14ac:dyDescent="0.35">
      <c r="A1467" s="515"/>
      <c r="B1467" s="520"/>
      <c r="C1467" s="152" t="s">
        <v>7</v>
      </c>
      <c r="D1467" s="148" t="s">
        <v>192</v>
      </c>
      <c r="E1467" s="155" t="s">
        <v>25</v>
      </c>
      <c r="F1467" s="155">
        <v>90</v>
      </c>
      <c r="G1467" s="155">
        <v>99</v>
      </c>
      <c r="H1467" s="158">
        <v>100</v>
      </c>
      <c r="I1467" s="155"/>
      <c r="J1467" s="155" t="s">
        <v>7</v>
      </c>
      <c r="K1467" s="179" t="s">
        <v>575</v>
      </c>
      <c r="L1467" s="155" t="s">
        <v>194</v>
      </c>
      <c r="M1467" s="155"/>
      <c r="N1467" s="155"/>
      <c r="O1467" s="158"/>
      <c r="P1467" s="178"/>
      <c r="Q1467" s="157"/>
      <c r="R1467" s="297"/>
      <c r="S1467" s="529"/>
    </row>
    <row r="1468" spans="1:21" ht="90.75" customHeight="1" x14ac:dyDescent="0.35">
      <c r="A1468" s="515"/>
      <c r="B1468" s="520"/>
      <c r="C1468" s="152" t="s">
        <v>8</v>
      </c>
      <c r="D1468" s="148" t="s">
        <v>193</v>
      </c>
      <c r="E1468" s="155" t="s">
        <v>25</v>
      </c>
      <c r="F1468" s="155">
        <v>5</v>
      </c>
      <c r="G1468" s="155">
        <v>5</v>
      </c>
      <c r="H1468" s="158">
        <f t="shared" ref="H1468" si="45">G1468/F1468*100</f>
        <v>100</v>
      </c>
      <c r="I1468" s="155"/>
      <c r="J1468" s="155" t="s">
        <v>46</v>
      </c>
      <c r="K1468" s="179" t="s">
        <v>490</v>
      </c>
      <c r="L1468" s="155" t="s">
        <v>194</v>
      </c>
      <c r="M1468" s="155">
        <v>57304</v>
      </c>
      <c r="N1468" s="155">
        <v>56164</v>
      </c>
      <c r="O1468" s="158">
        <f>IF(N1468/M1468*100&gt;110,110,N1468/M1468*100)</f>
        <v>98.010610079575599</v>
      </c>
      <c r="P1468" s="178"/>
      <c r="Q1468" s="157"/>
      <c r="R1468" s="296"/>
      <c r="S1468" s="529"/>
    </row>
    <row r="1469" spans="1:21" ht="115.5" customHeight="1" x14ac:dyDescent="0.35">
      <c r="A1469" s="515"/>
      <c r="B1469" s="520"/>
      <c r="C1469" s="152"/>
      <c r="D1469" s="148"/>
      <c r="E1469" s="155"/>
      <c r="F1469" s="155"/>
      <c r="G1469" s="155"/>
      <c r="H1469" s="158"/>
      <c r="I1469" s="155"/>
      <c r="J1469" s="155" t="s">
        <v>47</v>
      </c>
      <c r="K1469" s="179" t="s">
        <v>195</v>
      </c>
      <c r="L1469" s="155" t="s">
        <v>194</v>
      </c>
      <c r="M1469" s="155">
        <v>205748</v>
      </c>
      <c r="N1469" s="155">
        <v>196698</v>
      </c>
      <c r="O1469" s="158">
        <f>IF(N1469/M1469*100&gt;110,110,N1469/M1469*100)</f>
        <v>95.601415323599753</v>
      </c>
      <c r="P1469" s="178"/>
      <c r="Q1469" s="157"/>
      <c r="R1469" s="296"/>
      <c r="S1469" s="529"/>
    </row>
    <row r="1470" spans="1:21" ht="115.5" customHeight="1" x14ac:dyDescent="0.35">
      <c r="A1470" s="515"/>
      <c r="B1470" s="520"/>
      <c r="C1470" s="152"/>
      <c r="D1470" s="148"/>
      <c r="E1470" s="155"/>
      <c r="F1470" s="155"/>
      <c r="G1470" s="155"/>
      <c r="H1470" s="158"/>
      <c r="I1470" s="155"/>
      <c r="J1470" s="155" t="s">
        <v>48</v>
      </c>
      <c r="K1470" s="179" t="s">
        <v>199</v>
      </c>
      <c r="L1470" s="155" t="s">
        <v>194</v>
      </c>
      <c r="M1470" s="155">
        <v>20887</v>
      </c>
      <c r="N1470" s="155">
        <v>20673</v>
      </c>
      <c r="O1470" s="158">
        <f>IF(N1470/M1470*100&gt;110,110,N1470/M1470*100)</f>
        <v>98.975439268444489</v>
      </c>
      <c r="P1470" s="152"/>
      <c r="Q1470" s="157"/>
      <c r="R1470" s="296"/>
      <c r="S1470" s="529"/>
    </row>
    <row r="1471" spans="1:21" ht="60" customHeight="1" x14ac:dyDescent="0.35">
      <c r="A1471" s="515"/>
      <c r="B1471" s="520"/>
      <c r="C1471" s="152"/>
      <c r="D1471" s="148"/>
      <c r="E1471" s="155"/>
      <c r="F1471" s="155"/>
      <c r="G1471" s="155"/>
      <c r="H1471" s="158"/>
      <c r="I1471" s="155"/>
      <c r="J1471" s="155" t="s">
        <v>49</v>
      </c>
      <c r="K1471" s="179" t="s">
        <v>196</v>
      </c>
      <c r="L1471" s="155" t="s">
        <v>194</v>
      </c>
      <c r="M1471" s="155">
        <v>19702</v>
      </c>
      <c r="N1471" s="155">
        <v>19428</v>
      </c>
      <c r="O1471" s="158">
        <f>IF(N1471/M1471*100&gt;110,110,N1471/M1471*100)</f>
        <v>98.609278245863365</v>
      </c>
      <c r="P1471" s="178"/>
      <c r="Q1471" s="157"/>
      <c r="R1471" s="296"/>
      <c r="S1471" s="529"/>
    </row>
    <row r="1472" spans="1:21" s="174" customFormat="1" ht="51.75" customHeight="1" x14ac:dyDescent="0.35">
      <c r="A1472" s="515"/>
      <c r="B1472" s="520"/>
      <c r="C1472" s="283"/>
      <c r="D1472" s="284" t="s">
        <v>537</v>
      </c>
      <c r="E1472" s="285"/>
      <c r="F1472" s="286"/>
      <c r="G1472" s="287"/>
      <c r="H1472" s="288"/>
      <c r="I1472" s="288">
        <f>(H1467+H1468)/2</f>
        <v>100</v>
      </c>
      <c r="J1472" s="285"/>
      <c r="K1472" s="284" t="s">
        <v>537</v>
      </c>
      <c r="L1472" s="285"/>
      <c r="M1472" s="289"/>
      <c r="N1472" s="289"/>
      <c r="O1472" s="288"/>
      <c r="P1472" s="288">
        <f>(O1471+O1469+O1468+O1470)/4</f>
        <v>97.799185729370805</v>
      </c>
      <c r="Q1472" s="288">
        <f>(I1472+P1472)/2</f>
        <v>98.899592864685403</v>
      </c>
      <c r="R1472" s="290" t="s">
        <v>424</v>
      </c>
      <c r="S1472" s="529"/>
      <c r="T1472" s="146"/>
      <c r="U1472" s="291"/>
    </row>
    <row r="1473" spans="1:21" s="166" customFormat="1" ht="67.5" x14ac:dyDescent="0.35">
      <c r="A1473" s="515"/>
      <c r="B1473" s="520"/>
      <c r="C1473" s="342" t="s">
        <v>13</v>
      </c>
      <c r="D1473" s="150" t="s">
        <v>447</v>
      </c>
      <c r="E1473" s="154"/>
      <c r="F1473" s="154"/>
      <c r="G1473" s="154"/>
      <c r="H1473" s="153"/>
      <c r="I1473" s="153"/>
      <c r="J1473" s="154" t="str">
        <f>C1473</f>
        <v>II</v>
      </c>
      <c r="K1473" s="196" t="str">
        <f>D1473</f>
        <v>Реализация адаптированных дополнительных общеобразовательных программ</v>
      </c>
      <c r="L1473" s="154"/>
      <c r="M1473" s="154"/>
      <c r="N1473" s="154"/>
      <c r="O1473" s="153"/>
      <c r="P1473" s="178"/>
      <c r="Q1473" s="157"/>
      <c r="R1473" s="180"/>
      <c r="S1473" s="529"/>
      <c r="T1473" s="146"/>
    </row>
    <row r="1474" spans="1:21" ht="60" customHeight="1" x14ac:dyDescent="0.35">
      <c r="A1474" s="515"/>
      <c r="B1474" s="520"/>
      <c r="C1474" s="152" t="s">
        <v>14</v>
      </c>
      <c r="D1474" s="148" t="s">
        <v>448</v>
      </c>
      <c r="E1474" s="155" t="s">
        <v>25</v>
      </c>
      <c r="F1474" s="155">
        <v>90</v>
      </c>
      <c r="G1474" s="155">
        <v>100</v>
      </c>
      <c r="H1474" s="158">
        <v>100</v>
      </c>
      <c r="I1474" s="155"/>
      <c r="J1474" s="155" t="s">
        <v>14</v>
      </c>
      <c r="K1474" s="179"/>
      <c r="L1474" s="155" t="s">
        <v>194</v>
      </c>
      <c r="M1474" s="155">
        <v>1008</v>
      </c>
      <c r="N1474" s="155">
        <v>1045</v>
      </c>
      <c r="O1474" s="158">
        <f>IF(N1474/M1474*100&gt;110,110,N1474/M1474*100)</f>
        <v>103.67063492063492</v>
      </c>
      <c r="P1474" s="178"/>
      <c r="Q1474" s="157"/>
      <c r="R1474" s="296"/>
      <c r="S1474" s="529"/>
    </row>
    <row r="1475" spans="1:21" s="174" customFormat="1" ht="44.25" customHeight="1" x14ac:dyDescent="0.35">
      <c r="A1475" s="515"/>
      <c r="B1475" s="520"/>
      <c r="C1475" s="283"/>
      <c r="D1475" s="284" t="s">
        <v>537</v>
      </c>
      <c r="E1475" s="285"/>
      <c r="F1475" s="286"/>
      <c r="G1475" s="287"/>
      <c r="H1475" s="288"/>
      <c r="I1475" s="288">
        <f>H1474</f>
        <v>100</v>
      </c>
      <c r="J1475" s="285"/>
      <c r="K1475" s="284" t="s">
        <v>537</v>
      </c>
      <c r="L1475" s="285"/>
      <c r="M1475" s="289"/>
      <c r="N1475" s="289"/>
      <c r="O1475" s="288"/>
      <c r="P1475" s="288">
        <f>O1474</f>
        <v>103.67063492063492</v>
      </c>
      <c r="Q1475" s="288">
        <f>(I1475+P1475)/2</f>
        <v>101.83531746031747</v>
      </c>
      <c r="R1475" s="290" t="s">
        <v>31</v>
      </c>
      <c r="S1475" s="529"/>
      <c r="T1475" s="146"/>
      <c r="U1475" s="291"/>
    </row>
    <row r="1476" spans="1:21" ht="54" customHeight="1" x14ac:dyDescent="0.35">
      <c r="A1476" s="515"/>
      <c r="B1476" s="520"/>
      <c r="C1476" s="342" t="s">
        <v>28</v>
      </c>
      <c r="D1476" s="150" t="s">
        <v>289</v>
      </c>
      <c r="E1476" s="155"/>
      <c r="F1476" s="155"/>
      <c r="G1476" s="155"/>
      <c r="H1476" s="153"/>
      <c r="I1476" s="153"/>
      <c r="J1476" s="342" t="s">
        <v>28</v>
      </c>
      <c r="K1476" s="150" t="str">
        <f>D1476</f>
        <v>Организация и проведение культурно-массовых мероприятий</v>
      </c>
      <c r="L1476" s="155"/>
      <c r="M1476" s="155"/>
      <c r="N1476" s="155"/>
      <c r="O1476" s="153"/>
      <c r="P1476" s="153"/>
      <c r="Q1476" s="157"/>
      <c r="R1476" s="296"/>
      <c r="S1476" s="529"/>
    </row>
    <row r="1477" spans="1:21" ht="42" customHeight="1" x14ac:dyDescent="0.35">
      <c r="A1477" s="515"/>
      <c r="B1477" s="520"/>
      <c r="C1477" s="152" t="s">
        <v>29</v>
      </c>
      <c r="D1477" s="148" t="s">
        <v>197</v>
      </c>
      <c r="E1477" s="155"/>
      <c r="F1477" s="155"/>
      <c r="G1477" s="155"/>
      <c r="H1477" s="158"/>
      <c r="I1477" s="155"/>
      <c r="J1477" s="152" t="s">
        <v>29</v>
      </c>
      <c r="K1477" s="148" t="s">
        <v>198</v>
      </c>
      <c r="L1477" s="155"/>
      <c r="M1477" s="155"/>
      <c r="N1477" s="155"/>
      <c r="O1477" s="158"/>
      <c r="P1477" s="155"/>
      <c r="Q1477" s="157"/>
      <c r="R1477" s="296"/>
      <c r="S1477" s="529"/>
    </row>
    <row r="1478" spans="1:21" ht="42" customHeight="1" x14ac:dyDescent="0.35">
      <c r="A1478" s="515"/>
      <c r="B1478" s="520"/>
      <c r="C1478" s="152"/>
      <c r="D1478" s="148" t="s">
        <v>374</v>
      </c>
      <c r="E1478" s="155" t="s">
        <v>25</v>
      </c>
      <c r="F1478" s="155">
        <v>100</v>
      </c>
      <c r="G1478" s="155">
        <v>100</v>
      </c>
      <c r="H1478" s="158">
        <f t="shared" ref="H1478:H1481" si="46">G1478/F1478*100</f>
        <v>100</v>
      </c>
      <c r="I1478" s="155"/>
      <c r="J1478" s="152"/>
      <c r="K1478" s="148" t="str">
        <f>D1478</f>
        <v>творческие (фестивали, выставки, конкурсы, смотры)</v>
      </c>
      <c r="L1478" s="155" t="s">
        <v>41</v>
      </c>
      <c r="M1478" s="155">
        <v>11</v>
      </c>
      <c r="N1478" s="155">
        <v>11</v>
      </c>
      <c r="O1478" s="158">
        <f>IF(N1478/M1478*100&gt;110,110,N1478/M1478*100)</f>
        <v>100</v>
      </c>
      <c r="P1478" s="155"/>
      <c r="Q1478" s="157"/>
      <c r="R1478" s="296"/>
      <c r="S1478" s="529"/>
    </row>
    <row r="1479" spans="1:21" ht="42" customHeight="1" x14ac:dyDescent="0.35">
      <c r="A1479" s="515"/>
      <c r="B1479" s="520"/>
      <c r="C1479" s="152"/>
      <c r="D1479" s="148" t="s">
        <v>375</v>
      </c>
      <c r="E1479" s="155" t="s">
        <v>25</v>
      </c>
      <c r="F1479" s="155">
        <v>100</v>
      </c>
      <c r="G1479" s="155">
        <v>100</v>
      </c>
      <c r="H1479" s="158">
        <f t="shared" si="46"/>
        <v>100</v>
      </c>
      <c r="I1479" s="155"/>
      <c r="J1479" s="152"/>
      <c r="K1479" s="148" t="str">
        <f>D1479</f>
        <v>культурно-массовые (иные зрелищные мероприятия)</v>
      </c>
      <c r="L1479" s="155" t="s">
        <v>41</v>
      </c>
      <c r="M1479" s="155">
        <v>14</v>
      </c>
      <c r="N1479" s="155">
        <v>14</v>
      </c>
      <c r="O1479" s="158">
        <f>IF(N1479/M1479*100&gt;110,110,N1479/M1479*100)</f>
        <v>100</v>
      </c>
      <c r="P1479" s="155"/>
      <c r="Q1479" s="157"/>
      <c r="R1479" s="296"/>
      <c r="S1479" s="529"/>
    </row>
    <row r="1480" spans="1:21" ht="42" customHeight="1" x14ac:dyDescent="0.35">
      <c r="A1480" s="515"/>
      <c r="B1480" s="520"/>
      <c r="C1480" s="152"/>
      <c r="D1480" s="148" t="s">
        <v>362</v>
      </c>
      <c r="E1480" s="155" t="s">
        <v>25</v>
      </c>
      <c r="F1480" s="155">
        <v>100</v>
      </c>
      <c r="G1480" s="155">
        <v>100</v>
      </c>
      <c r="H1480" s="158">
        <f t="shared" si="46"/>
        <v>100</v>
      </c>
      <c r="I1480" s="155"/>
      <c r="J1480" s="152"/>
      <c r="K1480" s="148" t="str">
        <f>D1480</f>
        <v>мастер-классы</v>
      </c>
      <c r="L1480" s="155" t="s">
        <v>41</v>
      </c>
      <c r="M1480" s="155">
        <v>1</v>
      </c>
      <c r="N1480" s="155">
        <v>1</v>
      </c>
      <c r="O1480" s="158">
        <f>IF(N1480/M1480*100&gt;110,110,N1480/M1480*100)</f>
        <v>100</v>
      </c>
      <c r="P1480" s="155"/>
      <c r="Q1480" s="157"/>
      <c r="R1480" s="296"/>
      <c r="S1480" s="529"/>
    </row>
    <row r="1481" spans="1:21" ht="42" customHeight="1" x14ac:dyDescent="0.35">
      <c r="A1481" s="515"/>
      <c r="B1481" s="520"/>
      <c r="C1481" s="152"/>
      <c r="D1481" s="148" t="s">
        <v>376</v>
      </c>
      <c r="E1481" s="155" t="s">
        <v>25</v>
      </c>
      <c r="F1481" s="155">
        <v>100</v>
      </c>
      <c r="G1481" s="155">
        <v>100</v>
      </c>
      <c r="H1481" s="158">
        <f t="shared" si="46"/>
        <v>100</v>
      </c>
      <c r="I1481" s="155"/>
      <c r="J1481" s="152"/>
      <c r="K1481" s="148" t="str">
        <f>D1481</f>
        <v>методические (семинар, конференция)</v>
      </c>
      <c r="L1481" s="155" t="s">
        <v>41</v>
      </c>
      <c r="M1481" s="155">
        <v>4</v>
      </c>
      <c r="N1481" s="155">
        <v>4</v>
      </c>
      <c r="O1481" s="158">
        <f>IF(N1481/M1481*100&gt;110,110,N1481/M1481*100)</f>
        <v>100</v>
      </c>
      <c r="P1481" s="155"/>
      <c r="Q1481" s="157"/>
      <c r="R1481" s="296"/>
      <c r="S1481" s="529"/>
    </row>
    <row r="1482" spans="1:21" s="174" customFormat="1" ht="56.25" customHeight="1" x14ac:dyDescent="0.35">
      <c r="A1482" s="517"/>
      <c r="B1482" s="521"/>
      <c r="C1482" s="283"/>
      <c r="D1482" s="284" t="s">
        <v>537</v>
      </c>
      <c r="E1482" s="285"/>
      <c r="F1482" s="286"/>
      <c r="G1482" s="287"/>
      <c r="H1482" s="288"/>
      <c r="I1482" s="288">
        <f>(H1480+H1481+H1479+H1478)/4</f>
        <v>100</v>
      </c>
      <c r="J1482" s="285"/>
      <c r="K1482" s="284" t="s">
        <v>537</v>
      </c>
      <c r="L1482" s="285"/>
      <c r="M1482" s="289"/>
      <c r="N1482" s="289"/>
      <c r="O1482" s="288"/>
      <c r="P1482" s="288">
        <f>(O1481+O1480+O1479+O1478)/4</f>
        <v>100</v>
      </c>
      <c r="Q1482" s="288">
        <f>(I1482+P1482)/2</f>
        <v>100</v>
      </c>
      <c r="R1482" s="290" t="s">
        <v>31</v>
      </c>
      <c r="S1482" s="529"/>
      <c r="T1482" s="146"/>
      <c r="U1482" s="291"/>
    </row>
    <row r="1483" spans="1:21" ht="82.5" customHeight="1" x14ac:dyDescent="0.35">
      <c r="A1483" s="513">
        <v>77</v>
      </c>
      <c r="B1483" s="519" t="s">
        <v>201</v>
      </c>
      <c r="C1483" s="342" t="s">
        <v>12</v>
      </c>
      <c r="D1483" s="150" t="s">
        <v>217</v>
      </c>
      <c r="E1483" s="154"/>
      <c r="F1483" s="154"/>
      <c r="G1483" s="154"/>
      <c r="H1483" s="153"/>
      <c r="I1483" s="153"/>
      <c r="J1483" s="154" t="s">
        <v>12</v>
      </c>
      <c r="K1483" s="150" t="s">
        <v>217</v>
      </c>
      <c r="L1483" s="155"/>
      <c r="M1483" s="155"/>
      <c r="N1483" s="155"/>
      <c r="O1483" s="153"/>
      <c r="P1483" s="153"/>
      <c r="Q1483" s="157"/>
      <c r="R1483" s="296"/>
      <c r="S1483" s="529" t="s">
        <v>424</v>
      </c>
    </row>
    <row r="1484" spans="1:21" ht="73.5" customHeight="1" x14ac:dyDescent="0.35">
      <c r="A1484" s="515"/>
      <c r="B1484" s="520"/>
      <c r="C1484" s="152" t="s">
        <v>7</v>
      </c>
      <c r="D1484" s="148" t="s">
        <v>192</v>
      </c>
      <c r="E1484" s="155" t="s">
        <v>25</v>
      </c>
      <c r="F1484" s="155">
        <v>90</v>
      </c>
      <c r="G1484" s="155">
        <v>100</v>
      </c>
      <c r="H1484" s="158">
        <v>100</v>
      </c>
      <c r="I1484" s="155"/>
      <c r="J1484" s="155" t="s">
        <v>7</v>
      </c>
      <c r="K1484" s="179" t="s">
        <v>575</v>
      </c>
      <c r="L1484" s="155" t="s">
        <v>194</v>
      </c>
      <c r="M1484" s="155"/>
      <c r="N1484" s="155"/>
      <c r="O1484" s="158"/>
      <c r="P1484" s="178"/>
      <c r="Q1484" s="157"/>
      <c r="R1484" s="297"/>
      <c r="S1484" s="529"/>
    </row>
    <row r="1485" spans="1:21" ht="126.75" customHeight="1" x14ac:dyDescent="0.35">
      <c r="A1485" s="515"/>
      <c r="B1485" s="520"/>
      <c r="C1485" s="152" t="s">
        <v>8</v>
      </c>
      <c r="D1485" s="148" t="s">
        <v>193</v>
      </c>
      <c r="E1485" s="155" t="s">
        <v>25</v>
      </c>
      <c r="F1485" s="155">
        <v>5</v>
      </c>
      <c r="G1485" s="155">
        <v>10</v>
      </c>
      <c r="H1485" s="158">
        <v>100</v>
      </c>
      <c r="I1485" s="155"/>
      <c r="J1485" s="155" t="s">
        <v>46</v>
      </c>
      <c r="K1485" s="179" t="s">
        <v>490</v>
      </c>
      <c r="L1485" s="155" t="s">
        <v>194</v>
      </c>
      <c r="M1485" s="155">
        <v>51352</v>
      </c>
      <c r="N1485" s="155">
        <v>46573</v>
      </c>
      <c r="O1485" s="158">
        <f>IF(N1485/M1485*100&gt;110,110,N1485/M1485*100)</f>
        <v>90.693643869761644</v>
      </c>
      <c r="P1485" s="178"/>
      <c r="Q1485" s="157"/>
      <c r="R1485" s="296"/>
      <c r="S1485" s="529"/>
    </row>
    <row r="1486" spans="1:21" ht="112.5" customHeight="1" x14ac:dyDescent="0.35">
      <c r="A1486" s="515"/>
      <c r="B1486" s="520"/>
      <c r="C1486" s="152"/>
      <c r="D1486" s="148"/>
      <c r="E1486" s="155"/>
      <c r="F1486" s="155"/>
      <c r="G1486" s="155"/>
      <c r="H1486" s="158"/>
      <c r="I1486" s="155"/>
      <c r="J1486" s="155" t="s">
        <v>47</v>
      </c>
      <c r="K1486" s="179" t="s">
        <v>195</v>
      </c>
      <c r="L1486" s="155" t="s">
        <v>194</v>
      </c>
      <c r="M1486" s="155">
        <v>243006</v>
      </c>
      <c r="N1486" s="155">
        <v>255558</v>
      </c>
      <c r="O1486" s="158">
        <f>IF(N1486/M1486*100&gt;110,110,N1486/M1486*100)</f>
        <v>105.16530456038123</v>
      </c>
      <c r="P1486" s="178"/>
      <c r="Q1486" s="157"/>
      <c r="R1486" s="296"/>
      <c r="S1486" s="529"/>
    </row>
    <row r="1487" spans="1:21" ht="63" customHeight="1" x14ac:dyDescent="0.35">
      <c r="A1487" s="515"/>
      <c r="B1487" s="520"/>
      <c r="C1487" s="152"/>
      <c r="D1487" s="148"/>
      <c r="E1487" s="155"/>
      <c r="F1487" s="155"/>
      <c r="G1487" s="155"/>
      <c r="H1487" s="158"/>
      <c r="I1487" s="155"/>
      <c r="J1487" s="155" t="s">
        <v>48</v>
      </c>
      <c r="K1487" s="179" t="s">
        <v>199</v>
      </c>
      <c r="L1487" s="155" t="s">
        <v>194</v>
      </c>
      <c r="M1487" s="155">
        <v>35316</v>
      </c>
      <c r="N1487" s="155">
        <v>32524</v>
      </c>
      <c r="O1487" s="158">
        <f>IF(N1487/M1487*100&gt;110,110,N1487/M1487*100)</f>
        <v>92.094234907690563</v>
      </c>
      <c r="P1487" s="178"/>
      <c r="Q1487" s="157"/>
      <c r="R1487" s="296"/>
      <c r="S1487" s="529"/>
    </row>
    <row r="1488" spans="1:21" ht="73.5" customHeight="1" x14ac:dyDescent="0.35">
      <c r="A1488" s="515"/>
      <c r="B1488" s="520"/>
      <c r="C1488" s="152"/>
      <c r="D1488" s="148"/>
      <c r="E1488" s="155"/>
      <c r="F1488" s="155"/>
      <c r="G1488" s="155"/>
      <c r="H1488" s="158"/>
      <c r="I1488" s="155"/>
      <c r="J1488" s="155" t="s">
        <v>49</v>
      </c>
      <c r="K1488" s="179" t="s">
        <v>196</v>
      </c>
      <c r="L1488" s="155" t="s">
        <v>194</v>
      </c>
      <c r="M1488" s="155">
        <v>11630</v>
      </c>
      <c r="N1488" s="155">
        <v>11478</v>
      </c>
      <c r="O1488" s="158">
        <f>IF(N1488/M1488*100&gt;110,110,N1488/M1488*100)</f>
        <v>98.693035253654344</v>
      </c>
      <c r="P1488" s="178"/>
      <c r="Q1488" s="157"/>
      <c r="R1488" s="296"/>
      <c r="S1488" s="529"/>
    </row>
    <row r="1489" spans="1:21" s="174" customFormat="1" ht="42" customHeight="1" x14ac:dyDescent="0.35">
      <c r="A1489" s="515"/>
      <c r="B1489" s="520"/>
      <c r="C1489" s="283"/>
      <c r="D1489" s="284" t="s">
        <v>537</v>
      </c>
      <c r="E1489" s="285"/>
      <c r="F1489" s="286"/>
      <c r="G1489" s="287"/>
      <c r="H1489" s="288"/>
      <c r="I1489" s="288">
        <f>(H1484+H1485)/2</f>
        <v>100</v>
      </c>
      <c r="J1489" s="285"/>
      <c r="K1489" s="284" t="s">
        <v>537</v>
      </c>
      <c r="L1489" s="285"/>
      <c r="M1489" s="289"/>
      <c r="N1489" s="289"/>
      <c r="O1489" s="288"/>
      <c r="P1489" s="288">
        <f>(O1488+O1487+O1486+O1485)/4</f>
        <v>96.661554647871952</v>
      </c>
      <c r="Q1489" s="288">
        <f>(I1489+P1489)/2</f>
        <v>98.330777323935976</v>
      </c>
      <c r="R1489" s="290" t="s">
        <v>424</v>
      </c>
      <c r="S1489" s="529"/>
      <c r="T1489" s="146"/>
      <c r="U1489" s="291"/>
    </row>
    <row r="1490" spans="1:21" ht="51" customHeight="1" x14ac:dyDescent="0.35">
      <c r="A1490" s="515"/>
      <c r="B1490" s="520"/>
      <c r="C1490" s="342" t="s">
        <v>13</v>
      </c>
      <c r="D1490" s="150" t="s">
        <v>289</v>
      </c>
      <c r="E1490" s="155"/>
      <c r="F1490" s="155"/>
      <c r="G1490" s="155"/>
      <c r="H1490" s="153"/>
      <c r="I1490" s="153"/>
      <c r="J1490" s="342" t="s">
        <v>13</v>
      </c>
      <c r="K1490" s="150" t="s">
        <v>289</v>
      </c>
      <c r="L1490" s="155"/>
      <c r="M1490" s="155"/>
      <c r="N1490" s="155"/>
      <c r="O1490" s="153"/>
      <c r="P1490" s="153"/>
      <c r="Q1490" s="157"/>
      <c r="R1490" s="296"/>
      <c r="S1490" s="529"/>
    </row>
    <row r="1491" spans="1:21" ht="51" customHeight="1" x14ac:dyDescent="0.35">
      <c r="A1491" s="515"/>
      <c r="B1491" s="520"/>
      <c r="C1491" s="152" t="s">
        <v>14</v>
      </c>
      <c r="D1491" s="148" t="s">
        <v>197</v>
      </c>
      <c r="E1491" s="155"/>
      <c r="F1491" s="155"/>
      <c r="G1491" s="155"/>
      <c r="H1491" s="158"/>
      <c r="I1491" s="155"/>
      <c r="J1491" s="152" t="s">
        <v>14</v>
      </c>
      <c r="K1491" s="148" t="s">
        <v>198</v>
      </c>
      <c r="L1491" s="155"/>
      <c r="M1491" s="155"/>
      <c r="N1491" s="155"/>
      <c r="O1491" s="158"/>
      <c r="P1491" s="155"/>
      <c r="Q1491" s="157"/>
      <c r="R1491" s="296"/>
      <c r="S1491" s="529"/>
    </row>
    <row r="1492" spans="1:21" ht="51" customHeight="1" x14ac:dyDescent="0.35">
      <c r="A1492" s="515"/>
      <c r="B1492" s="520"/>
      <c r="C1492" s="152"/>
      <c r="D1492" s="148" t="s">
        <v>374</v>
      </c>
      <c r="E1492" s="155" t="s">
        <v>25</v>
      </c>
      <c r="F1492" s="155">
        <v>100</v>
      </c>
      <c r="G1492" s="155">
        <v>100</v>
      </c>
      <c r="H1492" s="158">
        <f t="shared" ref="H1492:H1495" si="47">G1492/F1492*100</f>
        <v>100</v>
      </c>
      <c r="I1492" s="155"/>
      <c r="J1492" s="152"/>
      <c r="K1492" s="148" t="str">
        <f>D1492</f>
        <v>творческие (фестивали, выставки, конкурсы, смотры)</v>
      </c>
      <c r="L1492" s="155" t="s">
        <v>41</v>
      </c>
      <c r="M1492" s="155">
        <v>21</v>
      </c>
      <c r="N1492" s="155">
        <v>21</v>
      </c>
      <c r="O1492" s="158">
        <f>IF(N1492/M1492*100&gt;110,110,N1492/M1492*100)</f>
        <v>100</v>
      </c>
      <c r="P1492" s="155"/>
      <c r="Q1492" s="157"/>
      <c r="R1492" s="296"/>
      <c r="S1492" s="529"/>
    </row>
    <row r="1493" spans="1:21" ht="51" customHeight="1" x14ac:dyDescent="0.35">
      <c r="A1493" s="515"/>
      <c r="B1493" s="520"/>
      <c r="C1493" s="152"/>
      <c r="D1493" s="148" t="s">
        <v>375</v>
      </c>
      <c r="E1493" s="155" t="s">
        <v>25</v>
      </c>
      <c r="F1493" s="155">
        <v>100</v>
      </c>
      <c r="G1493" s="155">
        <v>100</v>
      </c>
      <c r="H1493" s="158">
        <f t="shared" si="47"/>
        <v>100</v>
      </c>
      <c r="I1493" s="155"/>
      <c r="J1493" s="152"/>
      <c r="K1493" s="148" t="str">
        <f>D1493</f>
        <v>культурно-массовые (иные зрелищные мероприятия)</v>
      </c>
      <c r="L1493" s="155" t="s">
        <v>41</v>
      </c>
      <c r="M1493" s="155">
        <v>38</v>
      </c>
      <c r="N1493" s="155">
        <v>38</v>
      </c>
      <c r="O1493" s="158">
        <f>IF(N1493/M1493*100&gt;110,110,N1493/M1493*100)</f>
        <v>100</v>
      </c>
      <c r="P1493" s="155"/>
      <c r="Q1493" s="157"/>
      <c r="R1493" s="296"/>
      <c r="S1493" s="529"/>
    </row>
    <row r="1494" spans="1:21" ht="51" customHeight="1" x14ac:dyDescent="0.35">
      <c r="A1494" s="515"/>
      <c r="B1494" s="520"/>
      <c r="C1494" s="152"/>
      <c r="D1494" s="148" t="s">
        <v>362</v>
      </c>
      <c r="E1494" s="155" t="s">
        <v>25</v>
      </c>
      <c r="F1494" s="155">
        <v>100</v>
      </c>
      <c r="G1494" s="155">
        <v>100</v>
      </c>
      <c r="H1494" s="158">
        <f t="shared" si="47"/>
        <v>100</v>
      </c>
      <c r="I1494" s="155"/>
      <c r="J1494" s="152"/>
      <c r="K1494" s="148" t="str">
        <f>D1494</f>
        <v>мастер-классы</v>
      </c>
      <c r="L1494" s="155" t="s">
        <v>41</v>
      </c>
      <c r="M1494" s="155">
        <v>2</v>
      </c>
      <c r="N1494" s="155">
        <v>2</v>
      </c>
      <c r="O1494" s="158">
        <f>IF(N1494/M1494*100&gt;110,110,N1494/M1494*100)</f>
        <v>100</v>
      </c>
      <c r="P1494" s="155"/>
      <c r="Q1494" s="157"/>
      <c r="R1494" s="296"/>
      <c r="S1494" s="529"/>
    </row>
    <row r="1495" spans="1:21" ht="51" customHeight="1" x14ac:dyDescent="0.35">
      <c r="A1495" s="515"/>
      <c r="B1495" s="520"/>
      <c r="C1495" s="152"/>
      <c r="D1495" s="148" t="s">
        <v>376</v>
      </c>
      <c r="E1495" s="155" t="s">
        <v>25</v>
      </c>
      <c r="F1495" s="155">
        <v>100</v>
      </c>
      <c r="G1495" s="155">
        <v>100</v>
      </c>
      <c r="H1495" s="158">
        <f t="shared" si="47"/>
        <v>100</v>
      </c>
      <c r="I1495" s="155"/>
      <c r="J1495" s="152"/>
      <c r="K1495" s="148" t="str">
        <f>D1495</f>
        <v>методические (семинар, конференция)</v>
      </c>
      <c r="L1495" s="155" t="s">
        <v>41</v>
      </c>
      <c r="M1495" s="155">
        <v>4</v>
      </c>
      <c r="N1495" s="155">
        <v>4</v>
      </c>
      <c r="O1495" s="158">
        <f>IF(N1495/M1495*100&gt;110,110,N1495/M1495*100)</f>
        <v>100</v>
      </c>
      <c r="P1495" s="155"/>
      <c r="Q1495" s="157"/>
      <c r="R1495" s="296"/>
      <c r="S1495" s="529"/>
    </row>
    <row r="1496" spans="1:21" s="174" customFormat="1" ht="42" customHeight="1" x14ac:dyDescent="0.35">
      <c r="A1496" s="515"/>
      <c r="B1496" s="520"/>
      <c r="C1496" s="283"/>
      <c r="D1496" s="284" t="s">
        <v>537</v>
      </c>
      <c r="E1496" s="285"/>
      <c r="F1496" s="286"/>
      <c r="G1496" s="287"/>
      <c r="H1496" s="288"/>
      <c r="I1496" s="288">
        <f>(H1493+H1492+H1494+H1495)/4</f>
        <v>100</v>
      </c>
      <c r="J1496" s="285"/>
      <c r="K1496" s="284" t="s">
        <v>537</v>
      </c>
      <c r="L1496" s="285"/>
      <c r="M1496" s="289"/>
      <c r="N1496" s="289"/>
      <c r="O1496" s="288"/>
      <c r="P1496" s="288">
        <f>(O1495+O1494+O1493+O1492)/4</f>
        <v>100</v>
      </c>
      <c r="Q1496" s="288">
        <f>(I1496+P1496)/2</f>
        <v>100</v>
      </c>
      <c r="R1496" s="310" t="s">
        <v>31</v>
      </c>
      <c r="S1496" s="529"/>
      <c r="T1496" s="146"/>
      <c r="U1496" s="291"/>
    </row>
    <row r="1497" spans="1:21" ht="67.5" x14ac:dyDescent="0.35">
      <c r="A1497" s="515"/>
      <c r="B1497" s="520"/>
      <c r="C1497" s="150" t="s">
        <v>28</v>
      </c>
      <c r="D1497" s="150" t="s">
        <v>449</v>
      </c>
      <c r="E1497" s="155"/>
      <c r="F1497" s="155"/>
      <c r="G1497" s="155"/>
      <c r="H1497" s="153"/>
      <c r="I1497" s="153"/>
      <c r="J1497" s="342" t="str">
        <f>C1497</f>
        <v>III</v>
      </c>
      <c r="K1497" s="150" t="str">
        <f>D1497</f>
        <v>Реализация адаптированных дополнительных образовательных программ</v>
      </c>
      <c r="L1497" s="155"/>
      <c r="M1497" s="155"/>
      <c r="N1497" s="155"/>
      <c r="O1497" s="153"/>
      <c r="P1497" s="153"/>
      <c r="Q1497" s="157"/>
      <c r="R1497" s="296"/>
      <c r="S1497" s="529"/>
    </row>
    <row r="1498" spans="1:21" ht="51" customHeight="1" x14ac:dyDescent="0.35">
      <c r="A1498" s="515"/>
      <c r="B1498" s="520"/>
      <c r="C1498" s="197" t="s">
        <v>29</v>
      </c>
      <c r="D1498" s="148" t="s">
        <v>448</v>
      </c>
      <c r="E1498" s="155" t="s">
        <v>25</v>
      </c>
      <c r="F1498" s="155">
        <v>90</v>
      </c>
      <c r="G1498" s="155">
        <v>90</v>
      </c>
      <c r="H1498" s="158">
        <v>100</v>
      </c>
      <c r="I1498" s="155"/>
      <c r="J1498" s="152" t="s">
        <v>29</v>
      </c>
      <c r="K1498" s="148" t="s">
        <v>490</v>
      </c>
      <c r="L1498" s="155" t="s">
        <v>194</v>
      </c>
      <c r="M1498" s="155">
        <v>85</v>
      </c>
      <c r="N1498" s="155">
        <v>84</v>
      </c>
      <c r="O1498" s="158">
        <f>IF(N1498/M1498*100&gt;110,110,N1498/M1498*100)</f>
        <v>98.82352941176471</v>
      </c>
      <c r="P1498" s="155"/>
      <c r="Q1498" s="157"/>
      <c r="R1498" s="296"/>
      <c r="S1498" s="529"/>
    </row>
    <row r="1499" spans="1:21" ht="51" customHeight="1" x14ac:dyDescent="0.35">
      <c r="A1499" s="515"/>
      <c r="B1499" s="520"/>
      <c r="C1499" s="152"/>
      <c r="D1499" s="346"/>
      <c r="E1499" s="155"/>
      <c r="F1499" s="155"/>
      <c r="G1499" s="155"/>
      <c r="H1499" s="158"/>
      <c r="I1499" s="155"/>
      <c r="J1499" s="152" t="s">
        <v>30</v>
      </c>
      <c r="K1499" s="148" t="s">
        <v>538</v>
      </c>
      <c r="L1499" s="155" t="s">
        <v>194</v>
      </c>
      <c r="M1499" s="155">
        <v>550</v>
      </c>
      <c r="N1499" s="155">
        <v>548</v>
      </c>
      <c r="O1499" s="158">
        <f>IF(N1499/M1499*100&gt;110,110,N1499/M1499*100)</f>
        <v>99.63636363636364</v>
      </c>
      <c r="P1499" s="155"/>
      <c r="Q1499" s="157"/>
      <c r="R1499" s="296"/>
      <c r="S1499" s="529"/>
    </row>
    <row r="1500" spans="1:21" s="174" customFormat="1" ht="59.25" customHeight="1" x14ac:dyDescent="0.35">
      <c r="A1500" s="517"/>
      <c r="B1500" s="521"/>
      <c r="C1500" s="295"/>
      <c r="D1500" s="284" t="s">
        <v>537</v>
      </c>
      <c r="E1500" s="295"/>
      <c r="F1500" s="285"/>
      <c r="G1500" s="285"/>
      <c r="H1500" s="288"/>
      <c r="I1500" s="288">
        <f>H1498</f>
        <v>100</v>
      </c>
      <c r="J1500" s="283"/>
      <c r="K1500" s="284" t="s">
        <v>537</v>
      </c>
      <c r="L1500" s="285"/>
      <c r="M1500" s="289"/>
      <c r="N1500" s="289"/>
      <c r="O1500" s="288"/>
      <c r="P1500" s="288">
        <f>O1499</f>
        <v>99.63636363636364</v>
      </c>
      <c r="Q1500" s="288">
        <f>(I1500+P1500)/2</f>
        <v>99.818181818181813</v>
      </c>
      <c r="R1500" s="290" t="s">
        <v>424</v>
      </c>
      <c r="S1500" s="529"/>
      <c r="T1500" s="146"/>
    </row>
    <row r="1501" spans="1:21" ht="97.5" customHeight="1" x14ac:dyDescent="0.35">
      <c r="A1501" s="513">
        <v>78</v>
      </c>
      <c r="B1501" s="519" t="s">
        <v>202</v>
      </c>
      <c r="C1501" s="342" t="s">
        <v>12</v>
      </c>
      <c r="D1501" s="150" t="s">
        <v>217</v>
      </c>
      <c r="E1501" s="154"/>
      <c r="F1501" s="154"/>
      <c r="G1501" s="154"/>
      <c r="H1501" s="153"/>
      <c r="I1501" s="153"/>
      <c r="J1501" s="154" t="s">
        <v>12</v>
      </c>
      <c r="K1501" s="150" t="s">
        <v>217</v>
      </c>
      <c r="L1501" s="155"/>
      <c r="M1501" s="155"/>
      <c r="N1501" s="155"/>
      <c r="O1501" s="153"/>
      <c r="P1501" s="153"/>
      <c r="Q1501" s="157"/>
      <c r="R1501" s="296"/>
      <c r="S1501" s="529" t="s">
        <v>424</v>
      </c>
      <c r="T1501" s="173"/>
    </row>
    <row r="1502" spans="1:21" ht="72" customHeight="1" x14ac:dyDescent="0.35">
      <c r="A1502" s="515"/>
      <c r="B1502" s="520"/>
      <c r="C1502" s="152" t="s">
        <v>7</v>
      </c>
      <c r="D1502" s="148" t="s">
        <v>192</v>
      </c>
      <c r="E1502" s="155" t="s">
        <v>25</v>
      </c>
      <c r="F1502" s="155">
        <v>90</v>
      </c>
      <c r="G1502" s="155">
        <v>99</v>
      </c>
      <c r="H1502" s="158">
        <v>100</v>
      </c>
      <c r="I1502" s="155"/>
      <c r="J1502" s="155" t="s">
        <v>7</v>
      </c>
      <c r="K1502" s="179" t="s">
        <v>575</v>
      </c>
      <c r="L1502" s="155" t="s">
        <v>194</v>
      </c>
      <c r="M1502" s="155"/>
      <c r="N1502" s="155"/>
      <c r="O1502" s="158"/>
      <c r="P1502" s="178"/>
      <c r="Q1502" s="157"/>
      <c r="R1502" s="297"/>
      <c r="S1502" s="529"/>
      <c r="T1502" s="173"/>
    </row>
    <row r="1503" spans="1:21" ht="135" customHeight="1" x14ac:dyDescent="0.35">
      <c r="A1503" s="515"/>
      <c r="B1503" s="520"/>
      <c r="C1503" s="152" t="s">
        <v>8</v>
      </c>
      <c r="D1503" s="148" t="s">
        <v>193</v>
      </c>
      <c r="E1503" s="155" t="s">
        <v>25</v>
      </c>
      <c r="F1503" s="155">
        <v>3</v>
      </c>
      <c r="G1503" s="155">
        <v>3</v>
      </c>
      <c r="H1503" s="158">
        <f t="shared" ref="H1503" si="48">G1503/F1503*100</f>
        <v>100</v>
      </c>
      <c r="I1503" s="155"/>
      <c r="J1503" s="155" t="s">
        <v>46</v>
      </c>
      <c r="K1503" s="179" t="s">
        <v>203</v>
      </c>
      <c r="L1503" s="155" t="s">
        <v>194</v>
      </c>
      <c r="M1503" s="155"/>
      <c r="N1503" s="155"/>
      <c r="O1503" s="158"/>
      <c r="P1503" s="178"/>
      <c r="Q1503" s="157"/>
      <c r="R1503" s="297"/>
      <c r="S1503" s="529"/>
      <c r="T1503" s="173"/>
    </row>
    <row r="1504" spans="1:21" ht="46.5" x14ac:dyDescent="0.35">
      <c r="A1504" s="515"/>
      <c r="B1504" s="520"/>
      <c r="C1504" s="152"/>
      <c r="D1504" s="181"/>
      <c r="E1504" s="155"/>
      <c r="F1504" s="155"/>
      <c r="G1504" s="155"/>
      <c r="H1504" s="158"/>
      <c r="I1504" s="182"/>
      <c r="J1504" s="155" t="s">
        <v>47</v>
      </c>
      <c r="K1504" s="179" t="s">
        <v>490</v>
      </c>
      <c r="L1504" s="155" t="s">
        <v>194</v>
      </c>
      <c r="M1504" s="155">
        <v>71956</v>
      </c>
      <c r="N1504" s="155">
        <v>72032</v>
      </c>
      <c r="O1504" s="158">
        <f>IF(N1504/M1504*100&gt;110,110,N1504/M1504*100)</f>
        <v>100.10562010117295</v>
      </c>
      <c r="P1504" s="178"/>
      <c r="Q1504" s="157"/>
      <c r="R1504" s="296"/>
      <c r="S1504" s="529"/>
      <c r="T1504" s="173"/>
    </row>
    <row r="1505" spans="1:21" x14ac:dyDescent="0.35">
      <c r="A1505" s="515"/>
      <c r="B1505" s="520"/>
      <c r="C1505" s="152"/>
      <c r="D1505" s="148"/>
      <c r="E1505" s="155"/>
      <c r="F1505" s="155"/>
      <c r="G1505" s="155"/>
      <c r="H1505" s="158"/>
      <c r="I1505" s="155"/>
      <c r="J1505" s="155" t="s">
        <v>48</v>
      </c>
      <c r="K1505" s="179" t="s">
        <v>195</v>
      </c>
      <c r="L1505" s="155" t="s">
        <v>194</v>
      </c>
      <c r="M1505" s="155">
        <v>225118</v>
      </c>
      <c r="N1505" s="155">
        <v>225425</v>
      </c>
      <c r="O1505" s="158">
        <f>IF(N1505/M1505*100&gt;110,110,N1505/M1505*100)</f>
        <v>100.13637292442186</v>
      </c>
      <c r="P1505" s="178"/>
      <c r="Q1505" s="157"/>
      <c r="R1505" s="296"/>
      <c r="S1505" s="529"/>
      <c r="T1505" s="173"/>
    </row>
    <row r="1506" spans="1:21" x14ac:dyDescent="0.35">
      <c r="A1506" s="515"/>
      <c r="B1506" s="520"/>
      <c r="C1506" s="152"/>
      <c r="D1506" s="148"/>
      <c r="E1506" s="155"/>
      <c r="F1506" s="155"/>
      <c r="G1506" s="155"/>
      <c r="H1506" s="158"/>
      <c r="I1506" s="155"/>
      <c r="J1506" s="155" t="s">
        <v>49</v>
      </c>
      <c r="K1506" s="179" t="s">
        <v>199</v>
      </c>
      <c r="L1506" s="155" t="s">
        <v>194</v>
      </c>
      <c r="M1506" s="155">
        <v>31732</v>
      </c>
      <c r="N1506" s="155">
        <v>29464</v>
      </c>
      <c r="O1506" s="158">
        <f>IF(N1506/M1506*100&gt;110,110,N1506/M1506*100)</f>
        <v>92.852640867263318</v>
      </c>
      <c r="P1506" s="178"/>
      <c r="Q1506" s="157"/>
      <c r="R1506" s="296"/>
      <c r="S1506" s="529"/>
      <c r="T1506" s="173"/>
    </row>
    <row r="1507" spans="1:21" ht="46.5" x14ac:dyDescent="0.35">
      <c r="A1507" s="515"/>
      <c r="B1507" s="520"/>
      <c r="C1507" s="152"/>
      <c r="D1507" s="148"/>
      <c r="E1507" s="155"/>
      <c r="F1507" s="155"/>
      <c r="G1507" s="155"/>
      <c r="H1507" s="158"/>
      <c r="I1507" s="155"/>
      <c r="J1507" s="155" t="s">
        <v>50</v>
      </c>
      <c r="K1507" s="179" t="s">
        <v>196</v>
      </c>
      <c r="L1507" s="155" t="s">
        <v>194</v>
      </c>
      <c r="M1507" s="155">
        <v>31700</v>
      </c>
      <c r="N1507" s="155">
        <v>29516</v>
      </c>
      <c r="O1507" s="158">
        <f>IF(N1507/M1507*100&gt;110,110,N1507/M1507*100)</f>
        <v>93.110410094637217</v>
      </c>
      <c r="P1507" s="178"/>
      <c r="Q1507" s="157"/>
      <c r="R1507" s="296"/>
      <c r="S1507" s="529"/>
      <c r="T1507" s="173"/>
    </row>
    <row r="1508" spans="1:21" s="174" customFormat="1" ht="42" customHeight="1" x14ac:dyDescent="0.35">
      <c r="A1508" s="515"/>
      <c r="B1508" s="520"/>
      <c r="C1508" s="283"/>
      <c r="D1508" s="284" t="s">
        <v>537</v>
      </c>
      <c r="E1508" s="285"/>
      <c r="F1508" s="286"/>
      <c r="G1508" s="287"/>
      <c r="H1508" s="288"/>
      <c r="I1508" s="288">
        <f>(H1502+H1503)/2</f>
        <v>100</v>
      </c>
      <c r="J1508" s="285"/>
      <c r="K1508" s="284" t="s">
        <v>537</v>
      </c>
      <c r="L1508" s="285"/>
      <c r="M1508" s="289"/>
      <c r="N1508" s="289"/>
      <c r="O1508" s="288"/>
      <c r="P1508" s="288">
        <f>(O1507+O1506+O1505+O1504+O1503)/4</f>
        <v>96.551260996873822</v>
      </c>
      <c r="Q1508" s="288">
        <f>(I1508+P1508)/2</f>
        <v>98.275630498436911</v>
      </c>
      <c r="R1508" s="290" t="s">
        <v>424</v>
      </c>
      <c r="S1508" s="529"/>
      <c r="T1508" s="173"/>
      <c r="U1508" s="291"/>
    </row>
    <row r="1509" spans="1:21" ht="63.75" customHeight="1" x14ac:dyDescent="0.35">
      <c r="A1509" s="515"/>
      <c r="B1509" s="520"/>
      <c r="C1509" s="342" t="s">
        <v>13</v>
      </c>
      <c r="D1509" s="150" t="s">
        <v>377</v>
      </c>
      <c r="E1509" s="155"/>
      <c r="F1509" s="155"/>
      <c r="G1509" s="155"/>
      <c r="H1509" s="153"/>
      <c r="I1509" s="153"/>
      <c r="J1509" s="342" t="s">
        <v>13</v>
      </c>
      <c r="K1509" s="150" t="str">
        <f>D1509</f>
        <v>Организация и проведение культурно-массовых мероприятий (творческих)</v>
      </c>
      <c r="L1509" s="155"/>
      <c r="M1509" s="155"/>
      <c r="N1509" s="155"/>
      <c r="O1509" s="153"/>
      <c r="P1509" s="153"/>
      <c r="Q1509" s="157"/>
      <c r="R1509" s="296"/>
      <c r="S1509" s="529"/>
      <c r="T1509" s="173"/>
    </row>
    <row r="1510" spans="1:21" ht="40.5" customHeight="1" x14ac:dyDescent="0.35">
      <c r="A1510" s="515"/>
      <c r="B1510" s="520"/>
      <c r="C1510" s="152" t="s">
        <v>14</v>
      </c>
      <c r="D1510" s="148" t="s">
        <v>197</v>
      </c>
      <c r="E1510" s="155"/>
      <c r="F1510" s="155"/>
      <c r="G1510" s="155"/>
      <c r="H1510" s="158"/>
      <c r="I1510" s="155"/>
      <c r="J1510" s="152" t="s">
        <v>29</v>
      </c>
      <c r="K1510" s="148" t="s">
        <v>198</v>
      </c>
      <c r="L1510" s="155"/>
      <c r="M1510" s="155"/>
      <c r="N1510" s="155"/>
      <c r="O1510" s="158"/>
      <c r="P1510" s="155"/>
      <c r="Q1510" s="157"/>
      <c r="R1510" s="296"/>
      <c r="S1510" s="529"/>
      <c r="T1510" s="173"/>
    </row>
    <row r="1511" spans="1:21" ht="54" customHeight="1" x14ac:dyDescent="0.35">
      <c r="A1511" s="515"/>
      <c r="B1511" s="520"/>
      <c r="C1511" s="152"/>
      <c r="D1511" s="148" t="s">
        <v>374</v>
      </c>
      <c r="E1511" s="155" t="s">
        <v>25</v>
      </c>
      <c r="F1511" s="155">
        <v>100</v>
      </c>
      <c r="G1511" s="155">
        <v>100</v>
      </c>
      <c r="H1511" s="158">
        <f t="shared" ref="H1511:H1513" si="49">G1511/F1511*100</f>
        <v>100</v>
      </c>
      <c r="I1511" s="155"/>
      <c r="J1511" s="152"/>
      <c r="K1511" s="148" t="s">
        <v>451</v>
      </c>
      <c r="L1511" s="155" t="s">
        <v>41</v>
      </c>
      <c r="M1511" s="155">
        <v>9</v>
      </c>
      <c r="N1511" s="155">
        <v>9</v>
      </c>
      <c r="O1511" s="158">
        <f>IF(N1511/M1511*100&gt;110,110,N1511/M1511*100)</f>
        <v>100</v>
      </c>
      <c r="P1511" s="155"/>
      <c r="Q1511" s="157"/>
      <c r="R1511" s="296"/>
      <c r="S1511" s="529"/>
      <c r="T1511" s="173"/>
    </row>
    <row r="1512" spans="1:21" ht="84.75" customHeight="1" x14ac:dyDescent="0.35">
      <c r="A1512" s="515"/>
      <c r="B1512" s="520"/>
      <c r="C1512" s="152" t="s">
        <v>15</v>
      </c>
      <c r="D1512" s="148" t="s">
        <v>491</v>
      </c>
      <c r="E1512" s="155" t="s">
        <v>25</v>
      </c>
      <c r="F1512" s="155">
        <v>100</v>
      </c>
      <c r="G1512" s="155">
        <v>100</v>
      </c>
      <c r="H1512" s="158">
        <f t="shared" si="49"/>
        <v>100</v>
      </c>
      <c r="I1512" s="155"/>
      <c r="J1512" s="152"/>
      <c r="K1512" s="148" t="s">
        <v>452</v>
      </c>
      <c r="L1512" s="155" t="s">
        <v>41</v>
      </c>
      <c r="M1512" s="155">
        <v>12</v>
      </c>
      <c r="N1512" s="155">
        <v>12</v>
      </c>
      <c r="O1512" s="158">
        <f>IF(N1512/M1512*100&gt;110,110,N1512/M1512*100)</f>
        <v>100</v>
      </c>
      <c r="P1512" s="155"/>
      <c r="Q1512" s="157"/>
      <c r="R1512" s="296"/>
      <c r="S1512" s="529"/>
      <c r="T1512" s="173"/>
    </row>
    <row r="1513" spans="1:21" ht="40.5" customHeight="1" x14ac:dyDescent="0.35">
      <c r="A1513" s="515"/>
      <c r="B1513" s="520"/>
      <c r="C1513" s="152"/>
      <c r="D1513" s="148" t="s">
        <v>492</v>
      </c>
      <c r="E1513" s="155" t="s">
        <v>25</v>
      </c>
      <c r="F1513" s="155">
        <v>100</v>
      </c>
      <c r="G1513" s="155">
        <v>100</v>
      </c>
      <c r="H1513" s="158">
        <f t="shared" si="49"/>
        <v>100</v>
      </c>
      <c r="I1513" s="155"/>
      <c r="J1513" s="152"/>
      <c r="K1513" s="148" t="s">
        <v>362</v>
      </c>
      <c r="L1513" s="155" t="s">
        <v>41</v>
      </c>
      <c r="M1513" s="155">
        <v>1</v>
      </c>
      <c r="N1513" s="155">
        <v>1</v>
      </c>
      <c r="O1513" s="158">
        <f>IF(N1513/M1513*100&gt;110,110,N1513/M1513*100)</f>
        <v>100</v>
      </c>
      <c r="P1513" s="155"/>
      <c r="Q1513" s="157"/>
      <c r="R1513" s="296"/>
      <c r="S1513" s="529"/>
      <c r="T1513" s="173"/>
    </row>
    <row r="1514" spans="1:21" ht="40.5" customHeight="1" x14ac:dyDescent="0.35">
      <c r="A1514" s="515"/>
      <c r="B1514" s="520"/>
      <c r="C1514" s="152" t="s">
        <v>39</v>
      </c>
      <c r="D1514" s="148" t="s">
        <v>450</v>
      </c>
      <c r="E1514" s="155" t="s">
        <v>25</v>
      </c>
      <c r="F1514" s="155">
        <v>100</v>
      </c>
      <c r="G1514" s="155">
        <v>100</v>
      </c>
      <c r="H1514" s="158">
        <v>100</v>
      </c>
      <c r="I1514" s="155"/>
      <c r="J1514" s="152"/>
      <c r="K1514" s="148" t="s">
        <v>453</v>
      </c>
      <c r="L1514" s="155" t="s">
        <v>41</v>
      </c>
      <c r="M1514" s="155">
        <v>4</v>
      </c>
      <c r="N1514" s="155">
        <v>4</v>
      </c>
      <c r="O1514" s="158">
        <f>IF(N1514/M1514*100&gt;110,110,N1514/M1514*100)</f>
        <v>100</v>
      </c>
      <c r="P1514" s="155"/>
      <c r="Q1514" s="157"/>
      <c r="R1514" s="296"/>
      <c r="S1514" s="529"/>
      <c r="T1514" s="173"/>
    </row>
    <row r="1515" spans="1:21" s="174" customFormat="1" ht="42" customHeight="1" x14ac:dyDescent="0.35">
      <c r="A1515" s="515"/>
      <c r="B1515" s="520"/>
      <c r="C1515" s="283"/>
      <c r="D1515" s="284" t="s">
        <v>537</v>
      </c>
      <c r="E1515" s="285"/>
      <c r="F1515" s="286"/>
      <c r="G1515" s="287"/>
      <c r="H1515" s="288"/>
      <c r="I1515" s="288">
        <f>(H1511+H1512+H1513+H1514)/4</f>
        <v>100</v>
      </c>
      <c r="J1515" s="285"/>
      <c r="K1515" s="284" t="s">
        <v>537</v>
      </c>
      <c r="L1515" s="285"/>
      <c r="M1515" s="289"/>
      <c r="N1515" s="289"/>
      <c r="O1515" s="288"/>
      <c r="P1515" s="288">
        <f>(O1511+O1512+O1513+O1514)/4</f>
        <v>100</v>
      </c>
      <c r="Q1515" s="288">
        <f>(I1515+P1515)/2</f>
        <v>100</v>
      </c>
      <c r="R1515" s="310" t="s">
        <v>31</v>
      </c>
      <c r="S1515" s="529"/>
      <c r="T1515" s="173"/>
      <c r="U1515" s="291"/>
    </row>
    <row r="1516" spans="1:21" ht="67.5" x14ac:dyDescent="0.35">
      <c r="A1516" s="515"/>
      <c r="B1516" s="520"/>
      <c r="C1516" s="342" t="s">
        <v>28</v>
      </c>
      <c r="D1516" s="150" t="s">
        <v>449</v>
      </c>
      <c r="E1516" s="155"/>
      <c r="F1516" s="155"/>
      <c r="G1516" s="155"/>
      <c r="H1516" s="153"/>
      <c r="I1516" s="153"/>
      <c r="J1516" s="342" t="str">
        <f>C1516</f>
        <v>III</v>
      </c>
      <c r="K1516" s="150" t="str">
        <f>D1516</f>
        <v>Реализация адаптированных дополнительных образовательных программ</v>
      </c>
      <c r="L1516" s="155"/>
      <c r="M1516" s="155"/>
      <c r="N1516" s="155"/>
      <c r="O1516" s="153"/>
      <c r="P1516" s="153"/>
      <c r="Q1516" s="157"/>
      <c r="R1516" s="296"/>
      <c r="S1516" s="529"/>
      <c r="T1516" s="173"/>
    </row>
    <row r="1517" spans="1:21" ht="57" customHeight="1" x14ac:dyDescent="0.35">
      <c r="A1517" s="515"/>
      <c r="B1517" s="520"/>
      <c r="C1517" s="152" t="s">
        <v>29</v>
      </c>
      <c r="D1517" s="148" t="s">
        <v>448</v>
      </c>
      <c r="E1517" s="155" t="s">
        <v>25</v>
      </c>
      <c r="F1517" s="155">
        <v>90</v>
      </c>
      <c r="G1517" s="155">
        <v>100</v>
      </c>
      <c r="H1517" s="158">
        <v>100</v>
      </c>
      <c r="I1517" s="155"/>
      <c r="J1517" s="152" t="s">
        <v>29</v>
      </c>
      <c r="K1517" s="179" t="s">
        <v>576</v>
      </c>
      <c r="L1517" s="155" t="s">
        <v>194</v>
      </c>
      <c r="M1517" s="155">
        <v>432</v>
      </c>
      <c r="N1517" s="155">
        <v>438</v>
      </c>
      <c r="O1517" s="158">
        <f>IF(N1517/M1517*100&gt;110,110,N1517/M1517*100)</f>
        <v>101.38888888888889</v>
      </c>
      <c r="P1517" s="155"/>
      <c r="Q1517" s="157"/>
      <c r="R1517" s="296"/>
      <c r="S1517" s="529"/>
      <c r="T1517" s="173"/>
    </row>
    <row r="1518" spans="1:21" s="174" customFormat="1" ht="43.5" customHeight="1" x14ac:dyDescent="0.35">
      <c r="A1518" s="517"/>
      <c r="B1518" s="521"/>
      <c r="C1518" s="295"/>
      <c r="D1518" s="284" t="s">
        <v>537</v>
      </c>
      <c r="E1518" s="295"/>
      <c r="F1518" s="285"/>
      <c r="G1518" s="285"/>
      <c r="H1518" s="288"/>
      <c r="I1518" s="288">
        <f>H1517</f>
        <v>100</v>
      </c>
      <c r="J1518" s="283"/>
      <c r="K1518" s="284" t="s">
        <v>537</v>
      </c>
      <c r="L1518" s="285"/>
      <c r="M1518" s="289"/>
      <c r="N1518" s="289"/>
      <c r="O1518" s="288"/>
      <c r="P1518" s="288">
        <f>O1517</f>
        <v>101.38888888888889</v>
      </c>
      <c r="Q1518" s="288">
        <f>(I1518+P1518)/2</f>
        <v>100.69444444444444</v>
      </c>
      <c r="R1518" s="310" t="s">
        <v>31</v>
      </c>
      <c r="S1518" s="529"/>
      <c r="T1518" s="173"/>
    </row>
    <row r="1519" spans="1:21" ht="90" customHeight="1" x14ac:dyDescent="0.35">
      <c r="A1519" s="513">
        <v>79</v>
      </c>
      <c r="B1519" s="519" t="s">
        <v>204</v>
      </c>
      <c r="C1519" s="342" t="s">
        <v>12</v>
      </c>
      <c r="D1519" s="150" t="s">
        <v>217</v>
      </c>
      <c r="E1519" s="154"/>
      <c r="F1519" s="154"/>
      <c r="G1519" s="154"/>
      <c r="H1519" s="153"/>
      <c r="I1519" s="153"/>
      <c r="J1519" s="154" t="s">
        <v>12</v>
      </c>
      <c r="K1519" s="150" t="s">
        <v>217</v>
      </c>
      <c r="L1519" s="155"/>
      <c r="M1519" s="155"/>
      <c r="N1519" s="155"/>
      <c r="O1519" s="153"/>
      <c r="P1519" s="153"/>
      <c r="Q1519" s="157"/>
      <c r="R1519" s="296"/>
      <c r="S1519" s="529" t="s">
        <v>424</v>
      </c>
      <c r="T1519" s="173"/>
    </row>
    <row r="1520" spans="1:21" ht="72" customHeight="1" x14ac:dyDescent="0.35">
      <c r="A1520" s="515"/>
      <c r="B1520" s="520"/>
      <c r="C1520" s="152" t="s">
        <v>7</v>
      </c>
      <c r="D1520" s="148" t="s">
        <v>192</v>
      </c>
      <c r="E1520" s="155" t="s">
        <v>25</v>
      </c>
      <c r="F1520" s="155">
        <v>90</v>
      </c>
      <c r="G1520" s="155">
        <v>99</v>
      </c>
      <c r="H1520" s="158">
        <v>100</v>
      </c>
      <c r="I1520" s="155"/>
      <c r="J1520" s="155" t="s">
        <v>7</v>
      </c>
      <c r="K1520" s="179" t="s">
        <v>575</v>
      </c>
      <c r="L1520" s="155" t="s">
        <v>194</v>
      </c>
      <c r="M1520" s="155"/>
      <c r="N1520" s="155"/>
      <c r="O1520" s="158"/>
      <c r="P1520" s="178"/>
      <c r="Q1520" s="157"/>
      <c r="R1520" s="297"/>
      <c r="S1520" s="529"/>
      <c r="T1520" s="173"/>
    </row>
    <row r="1521" spans="1:21" ht="67.5" customHeight="1" x14ac:dyDescent="0.35">
      <c r="A1521" s="515"/>
      <c r="B1521" s="520"/>
      <c r="C1521" s="152" t="s">
        <v>8</v>
      </c>
      <c r="D1521" s="148" t="s">
        <v>193</v>
      </c>
      <c r="E1521" s="155" t="s">
        <v>25</v>
      </c>
      <c r="F1521" s="155">
        <v>5</v>
      </c>
      <c r="G1521" s="155">
        <v>5</v>
      </c>
      <c r="H1521" s="158">
        <f t="shared" ref="H1521" si="50">G1521/F1521*100</f>
        <v>100</v>
      </c>
      <c r="I1521" s="155"/>
      <c r="J1521" s="155" t="s">
        <v>46</v>
      </c>
      <c r="K1521" s="179" t="s">
        <v>203</v>
      </c>
      <c r="L1521" s="155" t="s">
        <v>194</v>
      </c>
      <c r="M1521" s="155">
        <v>16716</v>
      </c>
      <c r="N1521" s="155">
        <v>16383</v>
      </c>
      <c r="O1521" s="158">
        <f>IF(N1521/M1521*100&gt;110,110,N1521/M1521*100)</f>
        <v>98.007896625987073</v>
      </c>
      <c r="P1521" s="178"/>
      <c r="Q1521" s="157"/>
      <c r="R1521" s="297"/>
      <c r="S1521" s="529"/>
      <c r="T1521" s="173"/>
    </row>
    <row r="1522" spans="1:21" ht="55.5" customHeight="1" x14ac:dyDescent="0.35">
      <c r="A1522" s="515"/>
      <c r="B1522" s="520"/>
      <c r="C1522" s="152"/>
      <c r="D1522" s="148"/>
      <c r="E1522" s="155"/>
      <c r="F1522" s="155"/>
      <c r="G1522" s="155"/>
      <c r="H1522" s="158"/>
      <c r="I1522" s="155"/>
      <c r="J1522" s="155" t="s">
        <v>47</v>
      </c>
      <c r="K1522" s="179" t="s">
        <v>195</v>
      </c>
      <c r="L1522" s="155" t="s">
        <v>194</v>
      </c>
      <c r="M1522" s="155">
        <v>19122</v>
      </c>
      <c r="N1522" s="155">
        <v>19370</v>
      </c>
      <c r="O1522" s="158">
        <f>IF(N1522/M1522*100&gt;110,110,N1522/M1522*100)</f>
        <v>101.29693546700136</v>
      </c>
      <c r="P1522" s="178"/>
      <c r="Q1522" s="157"/>
      <c r="R1522" s="296"/>
      <c r="S1522" s="529"/>
      <c r="T1522" s="173"/>
    </row>
    <row r="1523" spans="1:21" ht="81" customHeight="1" x14ac:dyDescent="0.35">
      <c r="A1523" s="515"/>
      <c r="B1523" s="520"/>
      <c r="C1523" s="152"/>
      <c r="D1523" s="148"/>
      <c r="E1523" s="155"/>
      <c r="F1523" s="155"/>
      <c r="G1523" s="155"/>
      <c r="H1523" s="158"/>
      <c r="I1523" s="155"/>
      <c r="J1523" s="155" t="s">
        <v>48</v>
      </c>
      <c r="K1523" s="179" t="s">
        <v>199</v>
      </c>
      <c r="L1523" s="155" t="s">
        <v>194</v>
      </c>
      <c r="M1523" s="155">
        <v>85526</v>
      </c>
      <c r="N1523" s="155">
        <v>83338</v>
      </c>
      <c r="O1523" s="158">
        <f>IF(N1523/M1523*100&gt;110,110,N1523/M1523*100)</f>
        <v>97.441713630942644</v>
      </c>
      <c r="P1523" s="178"/>
      <c r="Q1523" s="157"/>
      <c r="R1523" s="296"/>
      <c r="S1523" s="529"/>
      <c r="T1523" s="173"/>
    </row>
    <row r="1524" spans="1:21" s="174" customFormat="1" ht="42" customHeight="1" x14ac:dyDescent="0.35">
      <c r="A1524" s="515"/>
      <c r="B1524" s="520"/>
      <c r="C1524" s="283"/>
      <c r="D1524" s="284" t="s">
        <v>537</v>
      </c>
      <c r="E1524" s="285"/>
      <c r="F1524" s="286"/>
      <c r="G1524" s="287"/>
      <c r="H1524" s="288"/>
      <c r="I1524" s="288">
        <f>(H1520+H1521)/2</f>
        <v>100</v>
      </c>
      <c r="J1524" s="285"/>
      <c r="K1524" s="284" t="s">
        <v>537</v>
      </c>
      <c r="L1524" s="285"/>
      <c r="M1524" s="289"/>
      <c r="N1524" s="289"/>
      <c r="O1524" s="288"/>
      <c r="P1524" s="288">
        <f>(O1521+O1522+O1523)/3</f>
        <v>98.915515241310345</v>
      </c>
      <c r="Q1524" s="288">
        <f>(I1524+P1524)/2</f>
        <v>99.457757620655173</v>
      </c>
      <c r="R1524" s="290" t="s">
        <v>424</v>
      </c>
      <c r="S1524" s="529"/>
      <c r="T1524" s="173"/>
      <c r="U1524" s="291"/>
    </row>
    <row r="1525" spans="1:21" ht="43.5" customHeight="1" x14ac:dyDescent="0.35">
      <c r="A1525" s="515"/>
      <c r="B1525" s="520"/>
      <c r="C1525" s="342" t="s">
        <v>13</v>
      </c>
      <c r="D1525" s="150" t="s">
        <v>289</v>
      </c>
      <c r="E1525" s="155"/>
      <c r="F1525" s="155"/>
      <c r="G1525" s="155"/>
      <c r="H1525" s="153"/>
      <c r="I1525" s="153"/>
      <c r="J1525" s="342" t="s">
        <v>13</v>
      </c>
      <c r="K1525" s="150" t="s">
        <v>289</v>
      </c>
      <c r="L1525" s="155"/>
      <c r="M1525" s="155"/>
      <c r="N1525" s="155"/>
      <c r="O1525" s="153"/>
      <c r="P1525" s="153"/>
      <c r="Q1525" s="157"/>
      <c r="R1525" s="298"/>
      <c r="S1525" s="529"/>
      <c r="T1525" s="173"/>
    </row>
    <row r="1526" spans="1:21" ht="43.5" customHeight="1" x14ac:dyDescent="0.35">
      <c r="A1526" s="515"/>
      <c r="B1526" s="520"/>
      <c r="C1526" s="152" t="s">
        <v>14</v>
      </c>
      <c r="D1526" s="148" t="s">
        <v>197</v>
      </c>
      <c r="E1526" s="155"/>
      <c r="F1526" s="155"/>
      <c r="G1526" s="155"/>
      <c r="H1526" s="158"/>
      <c r="I1526" s="158"/>
      <c r="J1526" s="152" t="s">
        <v>14</v>
      </c>
      <c r="K1526" s="148" t="s">
        <v>198</v>
      </c>
      <c r="L1526" s="155"/>
      <c r="M1526" s="155"/>
      <c r="N1526" s="155"/>
      <c r="O1526" s="158"/>
      <c r="P1526" s="155"/>
      <c r="Q1526" s="157"/>
      <c r="R1526" s="296"/>
      <c r="S1526" s="529"/>
      <c r="T1526" s="173"/>
    </row>
    <row r="1527" spans="1:21" ht="43.5" customHeight="1" x14ac:dyDescent="0.35">
      <c r="A1527" s="515"/>
      <c r="B1527" s="520"/>
      <c r="C1527" s="152"/>
      <c r="D1527" s="148" t="s">
        <v>374</v>
      </c>
      <c r="E1527" s="155" t="s">
        <v>25</v>
      </c>
      <c r="F1527" s="155">
        <v>100</v>
      </c>
      <c r="G1527" s="155">
        <v>100</v>
      </c>
      <c r="H1527" s="158">
        <f t="shared" ref="H1527:H1530" si="51">G1527/F1527*100</f>
        <v>100</v>
      </c>
      <c r="I1527" s="155"/>
      <c r="J1527" s="152"/>
      <c r="K1527" s="148" t="str">
        <f>D1527</f>
        <v>творческие (фестивали, выставки, конкурсы, смотры)</v>
      </c>
      <c r="L1527" s="155" t="s">
        <v>41</v>
      </c>
      <c r="M1527" s="155">
        <v>12</v>
      </c>
      <c r="N1527" s="155">
        <v>12</v>
      </c>
      <c r="O1527" s="158">
        <f>IF(N1527/M1527*100&gt;110,110,N1527/M1527*100)</f>
        <v>100</v>
      </c>
      <c r="P1527" s="155"/>
      <c r="Q1527" s="157"/>
      <c r="R1527" s="296"/>
      <c r="S1527" s="529"/>
      <c r="T1527" s="173"/>
    </row>
    <row r="1528" spans="1:21" ht="43.5" customHeight="1" x14ac:dyDescent="0.35">
      <c r="A1528" s="515"/>
      <c r="B1528" s="520"/>
      <c r="C1528" s="152"/>
      <c r="D1528" s="148" t="s">
        <v>542</v>
      </c>
      <c r="E1528" s="155" t="s">
        <v>25</v>
      </c>
      <c r="F1528" s="155">
        <v>100</v>
      </c>
      <c r="G1528" s="155">
        <v>100</v>
      </c>
      <c r="H1528" s="158">
        <f t="shared" si="51"/>
        <v>100</v>
      </c>
      <c r="I1528" s="155"/>
      <c r="J1528" s="152"/>
      <c r="K1528" s="148" t="str">
        <f>D1528</f>
        <v>культурно-массовые (зрелищные, культурно-массовые)</v>
      </c>
      <c r="L1528" s="155" t="s">
        <v>41</v>
      </c>
      <c r="M1528" s="155">
        <v>13</v>
      </c>
      <c r="N1528" s="155">
        <v>13</v>
      </c>
      <c r="O1528" s="158">
        <f>IF(N1528/M1528*100&gt;110,110,N1528/M1528*100)</f>
        <v>100</v>
      </c>
      <c r="P1528" s="155"/>
      <c r="Q1528" s="157"/>
      <c r="R1528" s="296"/>
      <c r="S1528" s="529"/>
      <c r="T1528" s="173"/>
    </row>
    <row r="1529" spans="1:21" ht="43.5" customHeight="1" x14ac:dyDescent="0.35">
      <c r="A1529" s="515"/>
      <c r="B1529" s="520"/>
      <c r="C1529" s="152"/>
      <c r="D1529" s="148" t="s">
        <v>362</v>
      </c>
      <c r="E1529" s="155" t="s">
        <v>25</v>
      </c>
      <c r="F1529" s="155">
        <v>100</v>
      </c>
      <c r="G1529" s="155">
        <v>100</v>
      </c>
      <c r="H1529" s="158">
        <f t="shared" si="51"/>
        <v>100</v>
      </c>
      <c r="I1529" s="155"/>
      <c r="J1529" s="152"/>
      <c r="K1529" s="148" t="str">
        <f>D1529</f>
        <v>мастер-классы</v>
      </c>
      <c r="L1529" s="155" t="s">
        <v>41</v>
      </c>
      <c r="M1529" s="155">
        <v>1</v>
      </c>
      <c r="N1529" s="155">
        <v>1</v>
      </c>
      <c r="O1529" s="158">
        <f>IF(N1529/M1529*100&gt;110,110,N1529/M1529*100)</f>
        <v>100</v>
      </c>
      <c r="P1529" s="155"/>
      <c r="Q1529" s="157"/>
      <c r="R1529" s="296"/>
      <c r="S1529" s="529"/>
      <c r="T1529" s="173"/>
    </row>
    <row r="1530" spans="1:21" ht="43.5" customHeight="1" x14ac:dyDescent="0.35">
      <c r="A1530" s="515"/>
      <c r="B1530" s="520"/>
      <c r="C1530" s="152"/>
      <c r="D1530" s="148" t="s">
        <v>376</v>
      </c>
      <c r="E1530" s="155" t="s">
        <v>25</v>
      </c>
      <c r="F1530" s="155">
        <v>100</v>
      </c>
      <c r="G1530" s="155">
        <v>100</v>
      </c>
      <c r="H1530" s="158">
        <f t="shared" si="51"/>
        <v>100</v>
      </c>
      <c r="I1530" s="155"/>
      <c r="J1530" s="152"/>
      <c r="K1530" s="148" t="str">
        <f>D1530</f>
        <v>методические (семинар, конференция)</v>
      </c>
      <c r="L1530" s="155" t="s">
        <v>41</v>
      </c>
      <c r="M1530" s="155">
        <v>7</v>
      </c>
      <c r="N1530" s="155">
        <v>7</v>
      </c>
      <c r="O1530" s="158">
        <f>IF(N1530/M1530*100&gt;110,110,N1530/M1530*100)</f>
        <v>100</v>
      </c>
      <c r="P1530" s="155"/>
      <c r="Q1530" s="157"/>
      <c r="R1530" s="296"/>
      <c r="S1530" s="529"/>
      <c r="T1530" s="173"/>
    </row>
    <row r="1531" spans="1:21" s="174" customFormat="1" ht="42" customHeight="1" x14ac:dyDescent="0.35">
      <c r="A1531" s="515"/>
      <c r="B1531" s="520"/>
      <c r="C1531" s="283"/>
      <c r="D1531" s="284" t="s">
        <v>537</v>
      </c>
      <c r="E1531" s="285"/>
      <c r="F1531" s="286"/>
      <c r="G1531" s="287"/>
      <c r="H1531" s="288"/>
      <c r="I1531" s="288">
        <f>(H1527+H1528+H1529+H1530)/4</f>
        <v>100</v>
      </c>
      <c r="J1531" s="285"/>
      <c r="K1531" s="284" t="s">
        <v>537</v>
      </c>
      <c r="L1531" s="285"/>
      <c r="M1531" s="289"/>
      <c r="N1531" s="289"/>
      <c r="O1531" s="288"/>
      <c r="P1531" s="288">
        <f>(O1527+O1528+O1529+O1530)/4</f>
        <v>100</v>
      </c>
      <c r="Q1531" s="288">
        <f>(I1531+P1531)/2</f>
        <v>100</v>
      </c>
      <c r="R1531" s="290" t="s">
        <v>31</v>
      </c>
      <c r="S1531" s="529"/>
      <c r="T1531" s="173"/>
      <c r="U1531" s="291"/>
    </row>
    <row r="1532" spans="1:21" ht="67.5" x14ac:dyDescent="0.35">
      <c r="A1532" s="515"/>
      <c r="B1532" s="520"/>
      <c r="C1532" s="342" t="s">
        <v>28</v>
      </c>
      <c r="D1532" s="150" t="s">
        <v>449</v>
      </c>
      <c r="E1532" s="155"/>
      <c r="F1532" s="155"/>
      <c r="G1532" s="155"/>
      <c r="H1532" s="153"/>
      <c r="I1532" s="153"/>
      <c r="J1532" s="342" t="str">
        <f>C1532</f>
        <v>III</v>
      </c>
      <c r="K1532" s="150" t="str">
        <f>D1532</f>
        <v>Реализация адаптированных дополнительных образовательных программ</v>
      </c>
      <c r="L1532" s="155"/>
      <c r="M1532" s="155"/>
      <c r="N1532" s="155"/>
      <c r="O1532" s="153"/>
      <c r="P1532" s="153"/>
      <c r="Q1532" s="157"/>
      <c r="R1532" s="296"/>
      <c r="S1532" s="529"/>
      <c r="T1532" s="173"/>
    </row>
    <row r="1533" spans="1:21" ht="57" customHeight="1" x14ac:dyDescent="0.35">
      <c r="A1533" s="515"/>
      <c r="B1533" s="520"/>
      <c r="C1533" s="152" t="s">
        <v>29</v>
      </c>
      <c r="D1533" s="148" t="s">
        <v>448</v>
      </c>
      <c r="E1533" s="155" t="s">
        <v>25</v>
      </c>
      <c r="F1533" s="155">
        <v>90</v>
      </c>
      <c r="G1533" s="155">
        <v>100</v>
      </c>
      <c r="H1533" s="158">
        <v>100</v>
      </c>
      <c r="I1533" s="155"/>
      <c r="J1533" s="155" t="s">
        <v>29</v>
      </c>
      <c r="K1533" s="179" t="s">
        <v>575</v>
      </c>
      <c r="L1533" s="155" t="s">
        <v>194</v>
      </c>
      <c r="M1533" s="155"/>
      <c r="N1533" s="155"/>
      <c r="O1533" s="158"/>
      <c r="P1533" s="155"/>
      <c r="Q1533" s="157"/>
      <c r="R1533" s="296"/>
      <c r="S1533" s="529"/>
      <c r="T1533" s="173"/>
    </row>
    <row r="1534" spans="1:21" ht="57" customHeight="1" x14ac:dyDescent="0.35">
      <c r="A1534" s="515"/>
      <c r="B1534" s="520"/>
      <c r="C1534" s="152"/>
      <c r="D1534" s="148"/>
      <c r="E1534" s="155"/>
      <c r="F1534" s="155"/>
      <c r="G1534" s="155"/>
      <c r="H1534" s="158"/>
      <c r="I1534" s="155"/>
      <c r="J1534" s="155" t="s">
        <v>539</v>
      </c>
      <c r="K1534" s="179" t="s">
        <v>203</v>
      </c>
      <c r="L1534" s="155" t="s">
        <v>194</v>
      </c>
      <c r="M1534" s="155">
        <v>884</v>
      </c>
      <c r="N1534" s="155">
        <v>854</v>
      </c>
      <c r="O1534" s="158">
        <f>IF(N1534/M1534*100&gt;110,110,N1534/M1534*100)</f>
        <v>96.606334841628964</v>
      </c>
      <c r="P1534" s="155"/>
      <c r="Q1534" s="157"/>
      <c r="R1534" s="296"/>
      <c r="S1534" s="529"/>
      <c r="T1534" s="173"/>
    </row>
    <row r="1535" spans="1:21" ht="57" customHeight="1" x14ac:dyDescent="0.35">
      <c r="A1535" s="515"/>
      <c r="B1535" s="520"/>
      <c r="C1535" s="152"/>
      <c r="D1535" s="148"/>
      <c r="E1535" s="155"/>
      <c r="F1535" s="155"/>
      <c r="G1535" s="155"/>
      <c r="H1535" s="158"/>
      <c r="I1535" s="155"/>
      <c r="J1535" s="155" t="s">
        <v>540</v>
      </c>
      <c r="K1535" s="179" t="s">
        <v>199</v>
      </c>
      <c r="L1535" s="155" t="s">
        <v>194</v>
      </c>
      <c r="M1535" s="155">
        <v>720</v>
      </c>
      <c r="N1535" s="155">
        <v>699</v>
      </c>
      <c r="O1535" s="158">
        <f>IF(N1535/M1535*100&gt;110,110,N1535/M1535*100)</f>
        <v>97.083333333333329</v>
      </c>
      <c r="P1535" s="155"/>
      <c r="Q1535" s="157"/>
      <c r="R1535" s="296"/>
      <c r="S1535" s="529"/>
      <c r="T1535" s="173"/>
    </row>
    <row r="1536" spans="1:21" ht="57" customHeight="1" x14ac:dyDescent="0.35">
      <c r="A1536" s="515"/>
      <c r="B1536" s="520"/>
      <c r="C1536" s="152"/>
      <c r="D1536" s="179" t="s">
        <v>199</v>
      </c>
      <c r="E1536" s="155"/>
      <c r="F1536" s="155"/>
      <c r="G1536" s="155"/>
      <c r="H1536" s="158"/>
      <c r="I1536" s="155"/>
      <c r="J1536" s="155" t="s">
        <v>541</v>
      </c>
      <c r="K1536" s="179" t="s">
        <v>195</v>
      </c>
      <c r="L1536" s="155" t="s">
        <v>194</v>
      </c>
      <c r="M1536" s="155">
        <v>216</v>
      </c>
      <c r="N1536" s="155">
        <v>200</v>
      </c>
      <c r="O1536" s="158">
        <f>IF(N1536/M1536*100&gt;110,110,N1536/M1536*100)</f>
        <v>92.592592592592595</v>
      </c>
      <c r="P1536" s="155"/>
      <c r="Q1536" s="157"/>
      <c r="R1536" s="296"/>
      <c r="S1536" s="529"/>
      <c r="T1536" s="173"/>
    </row>
    <row r="1537" spans="1:20" s="174" customFormat="1" ht="43.5" customHeight="1" x14ac:dyDescent="0.35">
      <c r="A1537" s="517"/>
      <c r="B1537" s="521"/>
      <c r="C1537" s="295"/>
      <c r="D1537" s="284" t="s">
        <v>537</v>
      </c>
      <c r="E1537" s="295"/>
      <c r="F1537" s="285"/>
      <c r="G1537" s="285"/>
      <c r="H1537" s="288"/>
      <c r="I1537" s="288">
        <f>H1533</f>
        <v>100</v>
      </c>
      <c r="J1537" s="283"/>
      <c r="K1537" s="284" t="s">
        <v>537</v>
      </c>
      <c r="L1537" s="285"/>
      <c r="M1537" s="289"/>
      <c r="N1537" s="289"/>
      <c r="O1537" s="288"/>
      <c r="P1537" s="288">
        <f>(O1534+O1535+O1536)/3</f>
        <v>95.427420255851629</v>
      </c>
      <c r="Q1537" s="288">
        <f>(I1537+P1537)/2</f>
        <v>97.713710127925822</v>
      </c>
      <c r="R1537" s="290" t="s">
        <v>424</v>
      </c>
      <c r="S1537" s="529"/>
      <c r="T1537" s="173"/>
    </row>
    <row r="1538" spans="1:20" ht="87" customHeight="1" x14ac:dyDescent="0.35">
      <c r="A1538" s="513">
        <v>80</v>
      </c>
      <c r="B1538" s="519" t="s">
        <v>577</v>
      </c>
      <c r="C1538" s="342" t="s">
        <v>12</v>
      </c>
      <c r="D1538" s="150" t="s">
        <v>217</v>
      </c>
      <c r="E1538" s="154"/>
      <c r="F1538" s="154"/>
      <c r="G1538" s="154"/>
      <c r="H1538" s="153"/>
      <c r="I1538" s="153"/>
      <c r="J1538" s="154" t="s">
        <v>12</v>
      </c>
      <c r="K1538" s="150" t="s">
        <v>217</v>
      </c>
      <c r="L1538" s="155"/>
      <c r="M1538" s="155"/>
      <c r="N1538" s="155"/>
      <c r="O1538" s="153"/>
      <c r="P1538" s="153"/>
      <c r="Q1538" s="157"/>
      <c r="R1538" s="296"/>
      <c r="S1538" s="529" t="s">
        <v>424</v>
      </c>
    </row>
    <row r="1539" spans="1:20" ht="76.5" customHeight="1" x14ac:dyDescent="0.35">
      <c r="A1539" s="515"/>
      <c r="B1539" s="520"/>
      <c r="C1539" s="152" t="s">
        <v>7</v>
      </c>
      <c r="D1539" s="148" t="s">
        <v>192</v>
      </c>
      <c r="E1539" s="155" t="s">
        <v>25</v>
      </c>
      <c r="F1539" s="155">
        <v>90</v>
      </c>
      <c r="G1539" s="155">
        <v>100</v>
      </c>
      <c r="H1539" s="158">
        <v>100</v>
      </c>
      <c r="I1539" s="155"/>
      <c r="J1539" s="155" t="s">
        <v>7</v>
      </c>
      <c r="K1539" s="179" t="s">
        <v>575</v>
      </c>
      <c r="L1539" s="155" t="s">
        <v>194</v>
      </c>
      <c r="M1539" s="155"/>
      <c r="N1539" s="155"/>
      <c r="O1539" s="158"/>
      <c r="P1539" s="178"/>
      <c r="Q1539" s="157"/>
      <c r="R1539" s="297"/>
      <c r="S1539" s="529"/>
    </row>
    <row r="1540" spans="1:20" ht="129.75" customHeight="1" x14ac:dyDescent="0.35">
      <c r="A1540" s="515"/>
      <c r="B1540" s="520"/>
      <c r="C1540" s="152" t="s">
        <v>8</v>
      </c>
      <c r="D1540" s="148" t="s">
        <v>193</v>
      </c>
      <c r="E1540" s="155" t="s">
        <v>25</v>
      </c>
      <c r="F1540" s="155">
        <v>5</v>
      </c>
      <c r="G1540" s="155">
        <v>5</v>
      </c>
      <c r="H1540" s="158">
        <f t="shared" ref="H1540" si="52">G1540/F1540*100</f>
        <v>100</v>
      </c>
      <c r="I1540" s="155"/>
      <c r="J1540" s="155" t="s">
        <v>46</v>
      </c>
      <c r="K1540" s="179" t="s">
        <v>543</v>
      </c>
      <c r="L1540" s="155" t="s">
        <v>194</v>
      </c>
      <c r="M1540" s="155">
        <v>138160</v>
      </c>
      <c r="N1540" s="155">
        <v>133242</v>
      </c>
      <c r="O1540" s="158">
        <f>IF(N1540/M1540*100&gt;110,110,N1540/M1540*100)</f>
        <v>96.440359004053263</v>
      </c>
      <c r="P1540" s="178"/>
      <c r="Q1540" s="157"/>
      <c r="R1540" s="297"/>
      <c r="S1540" s="529"/>
    </row>
    <row r="1541" spans="1:20" s="174" customFormat="1" ht="59.25" customHeight="1" x14ac:dyDescent="0.35">
      <c r="A1541" s="515"/>
      <c r="B1541" s="520"/>
      <c r="C1541" s="295"/>
      <c r="D1541" s="284" t="s">
        <v>537</v>
      </c>
      <c r="E1541" s="295"/>
      <c r="F1541" s="285"/>
      <c r="G1541" s="285"/>
      <c r="H1541" s="288"/>
      <c r="I1541" s="288">
        <f>(H1539+H1540)/2</f>
        <v>100</v>
      </c>
      <c r="J1541" s="283"/>
      <c r="K1541" s="284" t="s">
        <v>537</v>
      </c>
      <c r="L1541" s="285"/>
      <c r="M1541" s="289"/>
      <c r="N1541" s="289"/>
      <c r="O1541" s="288"/>
      <c r="P1541" s="288">
        <f>O1540</f>
        <v>96.440359004053263</v>
      </c>
      <c r="Q1541" s="288">
        <f>(I1541+P1541)/2</f>
        <v>98.220179502026639</v>
      </c>
      <c r="R1541" s="290" t="s">
        <v>424</v>
      </c>
      <c r="S1541" s="529"/>
      <c r="T1541" s="146"/>
    </row>
    <row r="1542" spans="1:20" ht="72" customHeight="1" x14ac:dyDescent="0.35">
      <c r="A1542" s="515"/>
      <c r="B1542" s="520"/>
      <c r="C1542" s="342" t="s">
        <v>454</v>
      </c>
      <c r="D1542" s="150" t="s">
        <v>449</v>
      </c>
      <c r="E1542" s="155"/>
      <c r="F1542" s="155"/>
      <c r="G1542" s="155"/>
      <c r="H1542" s="153"/>
      <c r="I1542" s="153"/>
      <c r="J1542" s="342" t="str">
        <f>C1542</f>
        <v xml:space="preserve">II </v>
      </c>
      <c r="K1542" s="150" t="str">
        <f>D1542</f>
        <v>Реализация адаптированных дополнительных образовательных программ</v>
      </c>
      <c r="L1542" s="155"/>
      <c r="M1542" s="155"/>
      <c r="N1542" s="155"/>
      <c r="O1542" s="153"/>
      <c r="P1542" s="178"/>
      <c r="Q1542" s="157"/>
      <c r="R1542" s="296"/>
      <c r="S1542" s="529"/>
    </row>
    <row r="1543" spans="1:20" ht="72" customHeight="1" x14ac:dyDescent="0.35">
      <c r="A1543" s="515"/>
      <c r="B1543" s="520"/>
      <c r="C1543" s="152" t="s">
        <v>14</v>
      </c>
      <c r="D1543" s="179" t="s">
        <v>448</v>
      </c>
      <c r="E1543" s="155" t="s">
        <v>25</v>
      </c>
      <c r="F1543" s="155">
        <v>90</v>
      </c>
      <c r="G1543" s="155">
        <v>100</v>
      </c>
      <c r="H1543" s="158">
        <v>100</v>
      </c>
      <c r="I1543" s="155"/>
      <c r="J1543" s="155" t="s">
        <v>14</v>
      </c>
      <c r="K1543" s="179" t="s">
        <v>575</v>
      </c>
      <c r="L1543" s="155" t="s">
        <v>194</v>
      </c>
      <c r="M1543" s="155"/>
      <c r="N1543" s="155"/>
      <c r="O1543" s="158"/>
      <c r="P1543" s="178"/>
      <c r="Q1543" s="157"/>
      <c r="R1543" s="296"/>
      <c r="S1543" s="529"/>
    </row>
    <row r="1544" spans="1:20" ht="72" customHeight="1" x14ac:dyDescent="0.35">
      <c r="A1544" s="515"/>
      <c r="B1544" s="520"/>
      <c r="C1544" s="152"/>
      <c r="D1544" s="179"/>
      <c r="E1544" s="155"/>
      <c r="F1544" s="155"/>
      <c r="G1544" s="155"/>
      <c r="H1544" s="158"/>
      <c r="I1544" s="155"/>
      <c r="J1544" s="155" t="s">
        <v>544</v>
      </c>
      <c r="K1544" s="179" t="s">
        <v>543</v>
      </c>
      <c r="L1544" s="155" t="s">
        <v>194</v>
      </c>
      <c r="M1544" s="155">
        <v>5980</v>
      </c>
      <c r="N1544" s="155">
        <v>5460</v>
      </c>
      <c r="O1544" s="158">
        <f>IF(N1544/M1544*100&gt;110,110,N1544/M1544*100)</f>
        <v>91.304347826086953</v>
      </c>
      <c r="P1544" s="178"/>
      <c r="Q1544" s="157"/>
      <c r="R1544" s="296"/>
      <c r="S1544" s="529"/>
    </row>
    <row r="1545" spans="1:20" s="174" customFormat="1" ht="43.5" customHeight="1" x14ac:dyDescent="0.35">
      <c r="A1545" s="515"/>
      <c r="B1545" s="520"/>
      <c r="C1545" s="295"/>
      <c r="D1545" s="284" t="s">
        <v>537</v>
      </c>
      <c r="E1545" s="295"/>
      <c r="F1545" s="285"/>
      <c r="G1545" s="285"/>
      <c r="H1545" s="288"/>
      <c r="I1545" s="288">
        <f>H1543</f>
        <v>100</v>
      </c>
      <c r="J1545" s="283"/>
      <c r="K1545" s="284" t="s">
        <v>537</v>
      </c>
      <c r="L1545" s="285"/>
      <c r="M1545" s="289"/>
      <c r="N1545" s="289"/>
      <c r="O1545" s="288"/>
      <c r="P1545" s="288">
        <f>O1544</f>
        <v>91.304347826086953</v>
      </c>
      <c r="Q1545" s="288">
        <f>(I1545+P1545)/2</f>
        <v>95.65217391304347</v>
      </c>
      <c r="R1545" s="290" t="s">
        <v>424</v>
      </c>
      <c r="S1545" s="529"/>
      <c r="T1545" s="146"/>
    </row>
    <row r="1546" spans="1:20" ht="85.5" customHeight="1" x14ac:dyDescent="0.35">
      <c r="A1546" s="515"/>
      <c r="B1546" s="520"/>
      <c r="C1546" s="342" t="s">
        <v>28</v>
      </c>
      <c r="D1546" s="150" t="s">
        <v>289</v>
      </c>
      <c r="E1546" s="155"/>
      <c r="F1546" s="155"/>
      <c r="G1546" s="155"/>
      <c r="H1546" s="153"/>
      <c r="I1546" s="153"/>
      <c r="J1546" s="342" t="s">
        <v>28</v>
      </c>
      <c r="K1546" s="150" t="s">
        <v>289</v>
      </c>
      <c r="L1546" s="155"/>
      <c r="M1546" s="155"/>
      <c r="N1546" s="155"/>
      <c r="O1546" s="153"/>
      <c r="P1546" s="153"/>
      <c r="Q1546" s="157"/>
      <c r="R1546" s="298"/>
      <c r="S1546" s="529"/>
    </row>
    <row r="1547" spans="1:20" ht="48" customHeight="1" x14ac:dyDescent="0.35">
      <c r="A1547" s="515"/>
      <c r="B1547" s="520"/>
      <c r="C1547" s="152" t="s">
        <v>29</v>
      </c>
      <c r="D1547" s="148" t="s">
        <v>197</v>
      </c>
      <c r="E1547" s="155"/>
      <c r="F1547" s="155"/>
      <c r="G1547" s="155"/>
      <c r="H1547" s="158"/>
      <c r="I1547" s="155"/>
      <c r="J1547" s="152" t="s">
        <v>29</v>
      </c>
      <c r="K1547" s="148" t="s">
        <v>198</v>
      </c>
      <c r="L1547" s="155"/>
      <c r="M1547" s="155"/>
      <c r="N1547" s="155"/>
      <c r="O1547" s="158"/>
      <c r="P1547" s="155"/>
      <c r="Q1547" s="157"/>
      <c r="R1547" s="296"/>
      <c r="S1547" s="529"/>
    </row>
    <row r="1548" spans="1:20" ht="48" customHeight="1" x14ac:dyDescent="0.35">
      <c r="A1548" s="515"/>
      <c r="B1548" s="520"/>
      <c r="C1548" s="152"/>
      <c r="D1548" s="148" t="s">
        <v>374</v>
      </c>
      <c r="E1548" s="155" t="s">
        <v>25</v>
      </c>
      <c r="F1548" s="155">
        <v>100</v>
      </c>
      <c r="G1548" s="155">
        <v>100</v>
      </c>
      <c r="H1548" s="158">
        <f t="shared" ref="H1548:H1549" si="53">G1548/F1548*100</f>
        <v>100</v>
      </c>
      <c r="I1548" s="155"/>
      <c r="J1548" s="152"/>
      <c r="K1548" s="148" t="s">
        <v>287</v>
      </c>
      <c r="L1548" s="155" t="s">
        <v>41</v>
      </c>
      <c r="M1548" s="155">
        <v>16</v>
      </c>
      <c r="N1548" s="155">
        <v>16</v>
      </c>
      <c r="O1548" s="158">
        <f>IF(N1548/M1548*100&gt;110,110,N1548/M1548*100)</f>
        <v>100</v>
      </c>
      <c r="P1548" s="155"/>
      <c r="Q1548" s="157"/>
      <c r="R1548" s="296"/>
      <c r="S1548" s="529"/>
    </row>
    <row r="1549" spans="1:20" ht="48" customHeight="1" x14ac:dyDescent="0.35">
      <c r="A1549" s="515"/>
      <c r="B1549" s="520"/>
      <c r="C1549" s="152"/>
      <c r="D1549" s="148" t="s">
        <v>375</v>
      </c>
      <c r="E1549" s="155" t="s">
        <v>25</v>
      </c>
      <c r="F1549" s="155">
        <v>100</v>
      </c>
      <c r="G1549" s="155">
        <v>100</v>
      </c>
      <c r="H1549" s="158">
        <f t="shared" si="53"/>
        <v>100</v>
      </c>
      <c r="I1549" s="155"/>
      <c r="J1549" s="152"/>
      <c r="K1549" s="148" t="s">
        <v>288</v>
      </c>
      <c r="L1549" s="155" t="s">
        <v>41</v>
      </c>
      <c r="M1549" s="155">
        <v>5</v>
      </c>
      <c r="N1549" s="155">
        <v>5</v>
      </c>
      <c r="O1549" s="158">
        <f>IF(N1549/M1549*100&gt;110,110,N1549/M1549*100)</f>
        <v>100</v>
      </c>
      <c r="P1549" s="155"/>
      <c r="Q1549" s="157"/>
      <c r="R1549" s="296"/>
      <c r="S1549" s="529"/>
    </row>
    <row r="1550" spans="1:20" ht="48" customHeight="1" x14ac:dyDescent="0.35">
      <c r="A1550" s="515"/>
      <c r="B1550" s="520"/>
      <c r="C1550" s="152"/>
      <c r="D1550" s="148" t="s">
        <v>362</v>
      </c>
      <c r="E1550" s="155" t="s">
        <v>25</v>
      </c>
      <c r="F1550" s="155"/>
      <c r="G1550" s="155"/>
      <c r="H1550" s="292"/>
      <c r="I1550" s="155"/>
      <c r="J1550" s="152"/>
      <c r="K1550" s="148" t="s">
        <v>362</v>
      </c>
      <c r="L1550" s="155"/>
      <c r="M1550" s="155"/>
      <c r="N1550" s="155"/>
      <c r="O1550" s="158"/>
      <c r="P1550" s="155"/>
      <c r="Q1550" s="157"/>
      <c r="R1550" s="296"/>
      <c r="S1550" s="529"/>
    </row>
    <row r="1551" spans="1:20" ht="48" customHeight="1" x14ac:dyDescent="0.35">
      <c r="A1551" s="515"/>
      <c r="B1551" s="520"/>
      <c r="C1551" s="152"/>
      <c r="D1551" s="148" t="s">
        <v>376</v>
      </c>
      <c r="E1551" s="155" t="s">
        <v>25</v>
      </c>
      <c r="F1551" s="155"/>
      <c r="G1551" s="155"/>
      <c r="H1551" s="292"/>
      <c r="I1551" s="155"/>
      <c r="J1551" s="152"/>
      <c r="K1551" s="148" t="s">
        <v>376</v>
      </c>
      <c r="L1551" s="155"/>
      <c r="M1551" s="155"/>
      <c r="N1551" s="155"/>
      <c r="O1551" s="158"/>
      <c r="P1551" s="155"/>
      <c r="Q1551" s="157"/>
      <c r="R1551" s="296"/>
      <c r="S1551" s="529"/>
    </row>
    <row r="1552" spans="1:20" s="174" customFormat="1" ht="47.25" customHeight="1" x14ac:dyDescent="0.35">
      <c r="A1552" s="517"/>
      <c r="B1552" s="521"/>
      <c r="C1552" s="295"/>
      <c r="D1552" s="284" t="s">
        <v>537</v>
      </c>
      <c r="E1552" s="295"/>
      <c r="F1552" s="285"/>
      <c r="G1552" s="285"/>
      <c r="H1552" s="288"/>
      <c r="I1552" s="288">
        <f>(H1548+H1549)/2</f>
        <v>100</v>
      </c>
      <c r="J1552" s="283"/>
      <c r="K1552" s="284" t="s">
        <v>537</v>
      </c>
      <c r="L1552" s="285"/>
      <c r="M1552" s="289"/>
      <c r="N1552" s="289"/>
      <c r="O1552" s="288"/>
      <c r="P1552" s="288">
        <f>(O1548+O1549)/2</f>
        <v>100</v>
      </c>
      <c r="Q1552" s="288">
        <f>(I1552+P1552)/2</f>
        <v>100</v>
      </c>
      <c r="R1552" s="290" t="s">
        <v>31</v>
      </c>
      <c r="S1552" s="529"/>
      <c r="T1552" s="146"/>
    </row>
    <row r="1553" spans="1:20" ht="52.5" customHeight="1" x14ac:dyDescent="0.35">
      <c r="A1553" s="523">
        <v>81</v>
      </c>
      <c r="B1553" s="524" t="s">
        <v>205</v>
      </c>
      <c r="C1553" s="342" t="s">
        <v>12</v>
      </c>
      <c r="D1553" s="150" t="s">
        <v>568</v>
      </c>
      <c r="E1553" s="154"/>
      <c r="F1553" s="154"/>
      <c r="G1553" s="154"/>
      <c r="H1553" s="153"/>
      <c r="I1553" s="153"/>
      <c r="J1553" s="342" t="s">
        <v>12</v>
      </c>
      <c r="K1553" s="150" t="str">
        <f>D1553</f>
        <v>Научно-методическое и ресурсное обеспечение системы образования</v>
      </c>
      <c r="L1553" s="155"/>
      <c r="M1553" s="155"/>
      <c r="N1553" s="155"/>
      <c r="O1553" s="153"/>
      <c r="P1553" s="153"/>
      <c r="Q1553" s="157"/>
      <c r="R1553" s="154"/>
      <c r="S1553" s="529" t="s">
        <v>31</v>
      </c>
    </row>
    <row r="1554" spans="1:20" ht="179.25" customHeight="1" x14ac:dyDescent="0.35">
      <c r="A1554" s="525"/>
      <c r="B1554" s="526"/>
      <c r="C1554" s="152" t="s">
        <v>7</v>
      </c>
      <c r="D1554" s="148" t="s">
        <v>578</v>
      </c>
      <c r="E1554" s="155" t="s">
        <v>25</v>
      </c>
      <c r="F1554" s="155">
        <v>70</v>
      </c>
      <c r="G1554" s="155">
        <v>80</v>
      </c>
      <c r="H1554" s="158">
        <v>100</v>
      </c>
      <c r="I1554" s="155"/>
      <c r="J1554" s="155" t="s">
        <v>7</v>
      </c>
      <c r="K1554" s="183" t="s">
        <v>579</v>
      </c>
      <c r="L1554" s="184" t="s">
        <v>36</v>
      </c>
      <c r="M1554" s="185">
        <v>15</v>
      </c>
      <c r="N1554" s="185">
        <v>15</v>
      </c>
      <c r="O1554" s="186">
        <f>IF(N1554/M1554*100&gt;110,110,N1554/M1554*100)</f>
        <v>100</v>
      </c>
      <c r="P1554" s="178"/>
      <c r="Q1554" s="157"/>
      <c r="R1554" s="160"/>
      <c r="S1554" s="529"/>
    </row>
    <row r="1555" spans="1:20" s="174" customFormat="1" ht="45.75" customHeight="1" x14ac:dyDescent="0.35">
      <c r="A1555" s="525"/>
      <c r="B1555" s="526"/>
      <c r="C1555" s="295"/>
      <c r="D1555" s="284" t="s">
        <v>537</v>
      </c>
      <c r="E1555" s="295"/>
      <c r="F1555" s="285"/>
      <c r="G1555" s="285"/>
      <c r="H1555" s="288"/>
      <c r="I1555" s="288">
        <f>H1554</f>
        <v>100</v>
      </c>
      <c r="J1555" s="283"/>
      <c r="K1555" s="284" t="s">
        <v>537</v>
      </c>
      <c r="L1555" s="285"/>
      <c r="M1555" s="289"/>
      <c r="N1555" s="289"/>
      <c r="O1555" s="288"/>
      <c r="P1555" s="288">
        <f>I1555</f>
        <v>100</v>
      </c>
      <c r="Q1555" s="288">
        <f>(P1555+I1555)/2</f>
        <v>100</v>
      </c>
      <c r="R1555" s="295" t="s">
        <v>31</v>
      </c>
      <c r="S1555" s="529"/>
      <c r="T1555" s="146"/>
    </row>
    <row r="1556" spans="1:20" ht="107.25" customHeight="1" x14ac:dyDescent="0.35">
      <c r="A1556" s="525"/>
      <c r="B1556" s="526"/>
      <c r="C1556" s="342" t="s">
        <v>454</v>
      </c>
      <c r="D1556" s="150" t="s">
        <v>286</v>
      </c>
      <c r="E1556" s="154"/>
      <c r="F1556" s="154"/>
      <c r="G1556" s="154"/>
      <c r="H1556" s="153"/>
      <c r="I1556" s="153"/>
      <c r="J1556" s="342" t="str">
        <f>C1556</f>
        <v xml:space="preserve">II </v>
      </c>
      <c r="K1556" s="150" t="str">
        <f>D1556</f>
        <v>Методическое обеспечение образовательной деятельности</v>
      </c>
      <c r="L1556" s="155"/>
      <c r="M1556" s="155"/>
      <c r="N1556" s="155"/>
      <c r="O1556" s="153"/>
      <c r="P1556" s="153"/>
      <c r="Q1556" s="157"/>
      <c r="R1556" s="154"/>
      <c r="S1556" s="529"/>
    </row>
    <row r="1557" spans="1:20" s="301" customFormat="1" ht="92.25" customHeight="1" x14ac:dyDescent="0.35">
      <c r="A1557" s="525"/>
      <c r="B1557" s="526"/>
      <c r="C1557" s="155" t="s">
        <v>14</v>
      </c>
      <c r="D1557" s="148" t="s">
        <v>545</v>
      </c>
      <c r="E1557" s="155" t="s">
        <v>25</v>
      </c>
      <c r="F1557" s="185">
        <v>70</v>
      </c>
      <c r="G1557" s="185">
        <v>100</v>
      </c>
      <c r="H1557" s="158">
        <v>100</v>
      </c>
      <c r="I1557" s="306"/>
      <c r="J1557" s="186" t="str">
        <f>C1557</f>
        <v>2.1.</v>
      </c>
      <c r="K1557" s="183" t="s">
        <v>206</v>
      </c>
      <c r="L1557" s="184" t="s">
        <v>36</v>
      </c>
      <c r="M1557" s="185">
        <v>9</v>
      </c>
      <c r="N1557" s="185">
        <v>9</v>
      </c>
      <c r="O1557" s="186">
        <f>IF(N1557/M1557*100&gt;110,110,N1557/M1557*100)</f>
        <v>100</v>
      </c>
      <c r="P1557" s="306"/>
      <c r="Q1557" s="306"/>
      <c r="R1557" s="154"/>
      <c r="S1557" s="529"/>
      <c r="T1557" s="146"/>
    </row>
    <row r="1558" spans="1:20" s="301" customFormat="1" ht="69.75" x14ac:dyDescent="0.35">
      <c r="A1558" s="525"/>
      <c r="B1558" s="526"/>
      <c r="C1558" s="155" t="s">
        <v>15</v>
      </c>
      <c r="D1558" s="365" t="s">
        <v>580</v>
      </c>
      <c r="E1558" s="155" t="s">
        <v>25</v>
      </c>
      <c r="F1558" s="155">
        <v>90</v>
      </c>
      <c r="G1558" s="185">
        <v>100</v>
      </c>
      <c r="H1558" s="158">
        <v>100</v>
      </c>
      <c r="I1558" s="153"/>
      <c r="J1558" s="187" t="str">
        <f>C1558</f>
        <v>2.2.</v>
      </c>
      <c r="K1558" s="179" t="s">
        <v>207</v>
      </c>
      <c r="L1558" s="155" t="s">
        <v>36</v>
      </c>
      <c r="M1558" s="185">
        <v>3</v>
      </c>
      <c r="N1558" s="185">
        <v>3</v>
      </c>
      <c r="O1558" s="186">
        <f>IF(N1558/M1558*100&gt;110,110,N1558/M1558*100)</f>
        <v>100</v>
      </c>
      <c r="P1558" s="153"/>
      <c r="Q1558" s="153"/>
      <c r="R1558" s="308"/>
      <c r="S1558" s="529"/>
      <c r="T1558" s="146"/>
    </row>
    <row r="1559" spans="1:20" s="301" customFormat="1" x14ac:dyDescent="0.35">
      <c r="A1559" s="525"/>
      <c r="B1559" s="526"/>
      <c r="C1559" s="154"/>
      <c r="D1559" s="307"/>
      <c r="E1559" s="154"/>
      <c r="F1559" s="155"/>
      <c r="G1559" s="155"/>
      <c r="H1559" s="153"/>
      <c r="I1559" s="153"/>
      <c r="J1559" s="186" t="s">
        <v>39</v>
      </c>
      <c r="K1559" s="179" t="s">
        <v>40</v>
      </c>
      <c r="L1559" s="155" t="s">
        <v>36</v>
      </c>
      <c r="M1559" s="185">
        <v>3</v>
      </c>
      <c r="N1559" s="185">
        <v>3</v>
      </c>
      <c r="O1559" s="186">
        <f>IF(N1559/M1559*100&gt;110,110,N1559/M1559*100)</f>
        <v>100</v>
      </c>
      <c r="P1559" s="153"/>
      <c r="Q1559" s="153"/>
      <c r="R1559" s="308"/>
      <c r="S1559" s="529"/>
      <c r="T1559" s="146"/>
    </row>
    <row r="1560" spans="1:20" s="174" customFormat="1" ht="45.75" customHeight="1" x14ac:dyDescent="0.35">
      <c r="A1560" s="525"/>
      <c r="B1560" s="526"/>
      <c r="C1560" s="295"/>
      <c r="D1560" s="284" t="s">
        <v>6</v>
      </c>
      <c r="E1560" s="295"/>
      <c r="F1560" s="285"/>
      <c r="G1560" s="285"/>
      <c r="H1560" s="288"/>
      <c r="I1560" s="288">
        <f>H1557</f>
        <v>100</v>
      </c>
      <c r="J1560" s="283"/>
      <c r="K1560" s="284" t="s">
        <v>6</v>
      </c>
      <c r="L1560" s="285"/>
      <c r="M1560" s="289"/>
      <c r="N1560" s="289"/>
      <c r="O1560" s="288"/>
      <c r="P1560" s="288">
        <f>(O1558+O1557+O1559)/3</f>
        <v>100</v>
      </c>
      <c r="Q1560" s="288">
        <f>(P1560+I1560)/2</f>
        <v>100</v>
      </c>
      <c r="R1560" s="295" t="s">
        <v>31</v>
      </c>
      <c r="S1560" s="529"/>
      <c r="T1560" s="146"/>
    </row>
    <row r="1561" spans="1:20" s="301" customFormat="1" x14ac:dyDescent="0.35">
      <c r="A1561" s="302"/>
      <c r="B1561" s="303"/>
      <c r="C1561" s="341"/>
      <c r="D1561" s="304"/>
      <c r="E1561" s="305"/>
      <c r="F1561" s="305"/>
      <c r="G1561" s="305"/>
      <c r="H1561" s="445"/>
      <c r="I1561" s="445"/>
      <c r="J1561" s="341"/>
      <c r="K1561" s="304"/>
      <c r="L1561" s="341"/>
      <c r="M1561" s="222"/>
      <c r="N1561" s="222"/>
      <c r="O1561" s="341"/>
      <c r="P1561" s="341"/>
      <c r="Q1561" s="341"/>
      <c r="R1561" s="220"/>
      <c r="S1561" s="532"/>
      <c r="T1561" s="300"/>
    </row>
    <row r="1562" spans="1:20" s="301" customFormat="1" ht="63" customHeight="1" x14ac:dyDescent="0.35">
      <c r="A1562" s="302"/>
      <c r="B1562" s="303"/>
      <c r="C1562" s="305"/>
      <c r="D1562" s="304"/>
      <c r="E1562" s="341"/>
      <c r="F1562" s="341"/>
      <c r="G1562" s="341"/>
      <c r="H1562" s="299"/>
      <c r="I1562" s="299"/>
      <c r="J1562" s="341"/>
      <c r="K1562" s="341"/>
      <c r="L1562" s="341"/>
      <c r="M1562" s="341"/>
      <c r="N1562" s="341"/>
      <c r="O1562" s="299"/>
      <c r="P1562" s="299"/>
      <c r="Q1562" s="299"/>
      <c r="R1562" s="341"/>
      <c r="S1562" s="532"/>
      <c r="T1562" s="300"/>
    </row>
    <row r="1563" spans="1:20" s="188" customFormat="1" x14ac:dyDescent="0.35">
      <c r="A1563" s="302"/>
      <c r="B1563" s="303"/>
      <c r="C1563" s="192"/>
      <c r="D1563" s="191"/>
      <c r="E1563" s="177"/>
      <c r="F1563" s="242"/>
      <c r="G1563" s="242"/>
      <c r="H1563" s="242"/>
      <c r="I1563" s="242"/>
      <c r="J1563" s="242"/>
      <c r="K1563" s="191"/>
      <c r="L1563" s="242"/>
      <c r="M1563" s="177"/>
      <c r="N1563" s="177"/>
      <c r="O1563" s="242"/>
      <c r="P1563" s="242"/>
      <c r="Q1563" s="242"/>
      <c r="R1563" s="193"/>
      <c r="S1563" s="533"/>
      <c r="T1563" s="189"/>
    </row>
    <row r="1564" spans="1:20" s="188" customFormat="1" x14ac:dyDescent="0.35">
      <c r="A1564" s="302"/>
      <c r="B1564" s="638"/>
      <c r="C1564" s="192"/>
      <c r="D1564" s="228"/>
      <c r="E1564" s="229"/>
      <c r="F1564" s="229"/>
      <c r="G1564" s="229"/>
      <c r="H1564" s="229"/>
      <c r="I1564" s="229"/>
      <c r="J1564" s="229"/>
      <c r="K1564" s="228"/>
      <c r="L1564" s="229"/>
      <c r="M1564" s="230"/>
      <c r="N1564" s="230"/>
      <c r="O1564" s="229"/>
      <c r="P1564" s="229"/>
      <c r="Q1564" s="229"/>
      <c r="R1564" s="193"/>
      <c r="S1564" s="532"/>
      <c r="T1564" s="189"/>
    </row>
    <row r="1565" spans="1:20" s="188" customFormat="1" x14ac:dyDescent="0.35">
      <c r="A1565" s="302"/>
      <c r="B1565" s="638"/>
      <c r="C1565" s="229"/>
      <c r="D1565" s="228"/>
      <c r="E1565" s="229"/>
      <c r="F1565" s="229"/>
      <c r="G1565" s="229"/>
      <c r="H1565" s="229"/>
      <c r="I1565" s="229"/>
      <c r="J1565" s="229"/>
      <c r="K1565" s="228"/>
      <c r="L1565" s="229"/>
      <c r="M1565" s="230"/>
      <c r="N1565" s="230"/>
      <c r="O1565" s="229"/>
      <c r="P1565" s="229"/>
      <c r="Q1565" s="229"/>
      <c r="R1565" s="193"/>
      <c r="S1565" s="532"/>
      <c r="T1565" s="189"/>
    </row>
    <row r="1566" spans="1:20" s="188" customFormat="1" x14ac:dyDescent="0.35">
      <c r="A1566" s="302"/>
      <c r="B1566" s="638"/>
      <c r="C1566" s="229"/>
      <c r="D1566" s="228"/>
      <c r="E1566" s="229"/>
      <c r="F1566" s="229"/>
      <c r="G1566" s="229"/>
      <c r="H1566" s="229"/>
      <c r="I1566" s="229"/>
      <c r="J1566" s="229"/>
      <c r="K1566" s="228"/>
      <c r="L1566" s="229"/>
      <c r="M1566" s="230"/>
      <c r="N1566" s="230"/>
      <c r="O1566" s="229"/>
      <c r="P1566" s="446"/>
      <c r="Q1566" s="446"/>
      <c r="R1566" s="193"/>
      <c r="S1566" s="532"/>
      <c r="T1566" s="189"/>
    </row>
    <row r="1567" spans="1:20" s="188" customFormat="1" x14ac:dyDescent="0.35">
      <c r="A1567" s="302"/>
      <c r="B1567" s="638"/>
      <c r="C1567" s="229"/>
      <c r="D1567" s="228"/>
      <c r="E1567" s="229"/>
      <c r="F1567" s="229"/>
      <c r="G1567" s="229"/>
      <c r="H1567" s="229"/>
      <c r="I1567" s="229"/>
      <c r="J1567" s="229"/>
      <c r="K1567" s="228"/>
      <c r="L1567" s="229"/>
      <c r="M1567" s="230"/>
      <c r="N1567" s="230"/>
      <c r="O1567" s="229"/>
      <c r="P1567" s="447"/>
      <c r="Q1567" s="447"/>
      <c r="R1567" s="193"/>
      <c r="S1567" s="532"/>
      <c r="T1567" s="189"/>
    </row>
    <row r="1568" spans="1:20" s="188" customFormat="1" x14ac:dyDescent="0.35">
      <c r="A1568" s="302"/>
      <c r="B1568" s="638"/>
      <c r="C1568" s="229"/>
      <c r="D1568" s="228"/>
      <c r="E1568" s="229"/>
      <c r="F1568" s="229"/>
      <c r="G1568" s="229"/>
      <c r="H1568" s="229"/>
      <c r="I1568" s="229"/>
      <c r="J1568" s="229"/>
      <c r="K1568" s="228"/>
      <c r="L1568" s="229"/>
      <c r="M1568" s="230"/>
      <c r="N1568" s="230"/>
      <c r="O1568" s="229"/>
      <c r="P1568" s="444"/>
      <c r="Q1568" s="444"/>
      <c r="R1568" s="340"/>
      <c r="S1568" s="532"/>
      <c r="T1568" s="189"/>
    </row>
    <row r="1569" spans="1:20" s="188" customFormat="1" x14ac:dyDescent="0.35">
      <c r="A1569" s="302"/>
      <c r="B1569" s="638"/>
      <c r="C1569" s="229"/>
      <c r="D1569" s="228"/>
      <c r="E1569" s="229"/>
      <c r="F1569" s="229"/>
      <c r="G1569" s="229"/>
      <c r="H1569" s="229"/>
      <c r="I1569" s="229"/>
      <c r="J1569" s="229"/>
      <c r="K1569" s="228"/>
      <c r="L1569" s="229"/>
      <c r="M1569" s="230"/>
      <c r="N1569" s="230"/>
      <c r="O1569" s="229"/>
      <c r="P1569" s="229"/>
      <c r="Q1569" s="229"/>
      <c r="R1569" s="193"/>
      <c r="S1569" s="532"/>
      <c r="T1569" s="189"/>
    </row>
    <row r="1570" spans="1:20" s="188" customFormat="1" x14ac:dyDescent="0.35">
      <c r="A1570" s="302"/>
      <c r="B1570" s="638"/>
      <c r="C1570" s="229"/>
      <c r="D1570" s="228"/>
      <c r="E1570" s="229"/>
      <c r="F1570" s="229"/>
      <c r="G1570" s="229"/>
      <c r="H1570" s="229"/>
      <c r="I1570" s="229"/>
      <c r="J1570" s="229"/>
      <c r="K1570" s="228"/>
      <c r="L1570" s="229"/>
      <c r="M1570" s="230"/>
      <c r="N1570" s="230"/>
      <c r="O1570" s="229"/>
      <c r="P1570" s="229"/>
      <c r="Q1570" s="229"/>
      <c r="R1570" s="193"/>
      <c r="S1570" s="532"/>
      <c r="T1570" s="189"/>
    </row>
    <row r="1571" spans="1:20" s="188" customFormat="1" x14ac:dyDescent="0.35">
      <c r="A1571" s="302"/>
      <c r="B1571" s="638"/>
      <c r="C1571" s="229"/>
      <c r="D1571" s="228"/>
      <c r="E1571" s="229"/>
      <c r="F1571" s="229"/>
      <c r="G1571" s="229"/>
      <c r="H1571" s="229"/>
      <c r="I1571" s="229"/>
      <c r="J1571" s="229"/>
      <c r="K1571" s="228"/>
      <c r="L1571" s="229"/>
      <c r="M1571" s="230"/>
      <c r="N1571" s="230"/>
      <c r="O1571" s="229"/>
      <c r="P1571" s="229"/>
      <c r="Q1571" s="229"/>
      <c r="R1571" s="193"/>
      <c r="S1571" s="532"/>
      <c r="T1571" s="189"/>
    </row>
    <row r="1572" spans="1:20" x14ac:dyDescent="0.35">
      <c r="S1572" s="532"/>
    </row>
    <row r="1573" spans="1:20" x14ac:dyDescent="0.35">
      <c r="S1573" s="532"/>
    </row>
  </sheetData>
  <mergeCells count="274">
    <mergeCell ref="B2:Q2"/>
    <mergeCell ref="B3:Q3"/>
    <mergeCell ref="B4:Q4"/>
    <mergeCell ref="B5:Q5"/>
    <mergeCell ref="B6:Q6"/>
    <mergeCell ref="J9:P9"/>
    <mergeCell ref="A9:A10"/>
    <mergeCell ref="B9:B10"/>
    <mergeCell ref="C9:I9"/>
    <mergeCell ref="A8:S8"/>
    <mergeCell ref="A38:A51"/>
    <mergeCell ref="B38:B51"/>
    <mergeCell ref="S38:S51"/>
    <mergeCell ref="A52:A61"/>
    <mergeCell ref="B52:B61"/>
    <mergeCell ref="S52:S61"/>
    <mergeCell ref="Q9:S9"/>
    <mergeCell ref="A12:A24"/>
    <mergeCell ref="B12:B24"/>
    <mergeCell ref="S12:S24"/>
    <mergeCell ref="A25:A37"/>
    <mergeCell ref="B25:B37"/>
    <mergeCell ref="S25:S37"/>
    <mergeCell ref="A85:A94"/>
    <mergeCell ref="B85:B94"/>
    <mergeCell ref="S85:S94"/>
    <mergeCell ref="A95:A104"/>
    <mergeCell ref="B95:B104"/>
    <mergeCell ref="S95:S104"/>
    <mergeCell ref="A62:A75"/>
    <mergeCell ref="B62:B75"/>
    <mergeCell ref="S62:S75"/>
    <mergeCell ref="A76:A84"/>
    <mergeCell ref="B76:B84"/>
    <mergeCell ref="S76:S84"/>
    <mergeCell ref="A128:A138"/>
    <mergeCell ref="B128:B138"/>
    <mergeCell ref="S128:S138"/>
    <mergeCell ref="A139:A147"/>
    <mergeCell ref="B139:B147"/>
    <mergeCell ref="S139:S147"/>
    <mergeCell ref="A105:A117"/>
    <mergeCell ref="B105:B117"/>
    <mergeCell ref="S105:S117"/>
    <mergeCell ref="A118:A127"/>
    <mergeCell ref="B118:B127"/>
    <mergeCell ref="S118:S127"/>
    <mergeCell ref="A171:A179"/>
    <mergeCell ref="B171:B179"/>
    <mergeCell ref="S171:S179"/>
    <mergeCell ref="A180:A189"/>
    <mergeCell ref="B180:B189"/>
    <mergeCell ref="S180:S189"/>
    <mergeCell ref="A148:A157"/>
    <mergeCell ref="B148:B157"/>
    <mergeCell ref="S148:S157"/>
    <mergeCell ref="A158:A170"/>
    <mergeCell ref="B158:B170"/>
    <mergeCell ref="S158:S170"/>
    <mergeCell ref="A210:A219"/>
    <mergeCell ref="B210:B219"/>
    <mergeCell ref="S210:S219"/>
    <mergeCell ref="A220:A231"/>
    <mergeCell ref="B220:B231"/>
    <mergeCell ref="S220:S231"/>
    <mergeCell ref="A190:A199"/>
    <mergeCell ref="B190:B199"/>
    <mergeCell ref="S190:S199"/>
    <mergeCell ref="A200:A209"/>
    <mergeCell ref="B200:B209"/>
    <mergeCell ref="S200:S209"/>
    <mergeCell ref="A250:A259"/>
    <mergeCell ref="B250:B259"/>
    <mergeCell ref="S250:S259"/>
    <mergeCell ref="A260:A270"/>
    <mergeCell ref="B260:B270"/>
    <mergeCell ref="S260:S270"/>
    <mergeCell ref="A232:A240"/>
    <mergeCell ref="B232:B240"/>
    <mergeCell ref="S232:S240"/>
    <mergeCell ref="A241:A249"/>
    <mergeCell ref="B241:B249"/>
    <mergeCell ref="S241:S249"/>
    <mergeCell ref="A294:A306"/>
    <mergeCell ref="B294:B306"/>
    <mergeCell ref="S294:S306"/>
    <mergeCell ref="A307:A316"/>
    <mergeCell ref="B307:B316"/>
    <mergeCell ref="S307:S316"/>
    <mergeCell ref="A271:A280"/>
    <mergeCell ref="B271:B280"/>
    <mergeCell ref="S271:S280"/>
    <mergeCell ref="A281:A293"/>
    <mergeCell ref="B281:B293"/>
    <mergeCell ref="S281:S293"/>
    <mergeCell ref="A338:A348"/>
    <mergeCell ref="B338:B348"/>
    <mergeCell ref="S338:S348"/>
    <mergeCell ref="A349:A358"/>
    <mergeCell ref="B349:B358"/>
    <mergeCell ref="S349:S358"/>
    <mergeCell ref="A317:A327"/>
    <mergeCell ref="B317:B327"/>
    <mergeCell ref="S317:S327"/>
    <mergeCell ref="A328:A337"/>
    <mergeCell ref="B328:B337"/>
    <mergeCell ref="S328:S337"/>
    <mergeCell ref="A379:A388"/>
    <mergeCell ref="B379:B388"/>
    <mergeCell ref="S379:S388"/>
    <mergeCell ref="A389:A397"/>
    <mergeCell ref="B389:B397"/>
    <mergeCell ref="S389:S397"/>
    <mergeCell ref="A359:A368"/>
    <mergeCell ref="B359:B368"/>
    <mergeCell ref="S359:S368"/>
    <mergeCell ref="A369:A378"/>
    <mergeCell ref="B369:B378"/>
    <mergeCell ref="S369:S378"/>
    <mergeCell ref="A418:A445"/>
    <mergeCell ref="B418:B445"/>
    <mergeCell ref="S419:S445"/>
    <mergeCell ref="A446:A473"/>
    <mergeCell ref="B446:B473"/>
    <mergeCell ref="S446:S473"/>
    <mergeCell ref="A398:A407"/>
    <mergeCell ref="B398:B407"/>
    <mergeCell ref="S398:S407"/>
    <mergeCell ref="A408:A417"/>
    <mergeCell ref="B408:B417"/>
    <mergeCell ref="S408:S417"/>
    <mergeCell ref="A542:A569"/>
    <mergeCell ref="B542:B569"/>
    <mergeCell ref="S542:S569"/>
    <mergeCell ref="A570:A597"/>
    <mergeCell ref="B570:B597"/>
    <mergeCell ref="S570:S597"/>
    <mergeCell ref="A474:A513"/>
    <mergeCell ref="B474:B513"/>
    <mergeCell ref="S474:S513"/>
    <mergeCell ref="A514:A541"/>
    <mergeCell ref="B514:B541"/>
    <mergeCell ref="S514:S541"/>
    <mergeCell ref="A657:A684"/>
    <mergeCell ref="B657:B684"/>
    <mergeCell ref="S657:S684"/>
    <mergeCell ref="A685:A712"/>
    <mergeCell ref="B685:B712"/>
    <mergeCell ref="S685:S712"/>
    <mergeCell ref="A598:A625"/>
    <mergeCell ref="B598:B625"/>
    <mergeCell ref="S598:S625"/>
    <mergeCell ref="A626:A656"/>
    <mergeCell ref="B626:B656"/>
    <mergeCell ref="S626:S656"/>
    <mergeCell ref="A769:A796"/>
    <mergeCell ref="B769:B796"/>
    <mergeCell ref="S769:S796"/>
    <mergeCell ref="A797:A824"/>
    <mergeCell ref="B797:B824"/>
    <mergeCell ref="S797:S824"/>
    <mergeCell ref="A713:A740"/>
    <mergeCell ref="B713:B740"/>
    <mergeCell ref="S713:S740"/>
    <mergeCell ref="A741:A768"/>
    <mergeCell ref="B741:B768"/>
    <mergeCell ref="S741:S768"/>
    <mergeCell ref="A881:A904"/>
    <mergeCell ref="B881:B904"/>
    <mergeCell ref="S881:S904"/>
    <mergeCell ref="A905:A932"/>
    <mergeCell ref="B905:B932"/>
    <mergeCell ref="S905:S932"/>
    <mergeCell ref="A825:A852"/>
    <mergeCell ref="B825:B852"/>
    <mergeCell ref="S825:S852"/>
    <mergeCell ref="A853:A880"/>
    <mergeCell ref="B853:B880"/>
    <mergeCell ref="S853:S880"/>
    <mergeCell ref="A998:A1025"/>
    <mergeCell ref="B998:B1025"/>
    <mergeCell ref="S998:S1025"/>
    <mergeCell ref="A1026:A1053"/>
    <mergeCell ref="B1026:B1053"/>
    <mergeCell ref="S1026:S1053"/>
    <mergeCell ref="A933:A960"/>
    <mergeCell ref="B933:B960"/>
    <mergeCell ref="S933:S960"/>
    <mergeCell ref="A961:A997"/>
    <mergeCell ref="B961:B997"/>
    <mergeCell ref="S961:S997"/>
    <mergeCell ref="A1116:A1143"/>
    <mergeCell ref="B1116:B1143"/>
    <mergeCell ref="S1116:S1143"/>
    <mergeCell ref="A1144:A1171"/>
    <mergeCell ref="B1144:B1171"/>
    <mergeCell ref="S1144:S1171"/>
    <mergeCell ref="A1054:A1087"/>
    <mergeCell ref="B1054:B1087"/>
    <mergeCell ref="S1054:S1087"/>
    <mergeCell ref="A1088:A1115"/>
    <mergeCell ref="B1088:B1115"/>
    <mergeCell ref="S1088:S1115"/>
    <mergeCell ref="A1228:A1255"/>
    <mergeCell ref="B1228:B1255"/>
    <mergeCell ref="S1228:S1255"/>
    <mergeCell ref="A1256:A1283"/>
    <mergeCell ref="B1256:B1283"/>
    <mergeCell ref="S1256:S1283"/>
    <mergeCell ref="A1172:A1199"/>
    <mergeCell ref="B1172:B1199"/>
    <mergeCell ref="S1172:S1199"/>
    <mergeCell ref="A1200:A1227"/>
    <mergeCell ref="B1200:B1227"/>
    <mergeCell ref="S1200:S1227"/>
    <mergeCell ref="A1340:A1367"/>
    <mergeCell ref="B1340:B1367"/>
    <mergeCell ref="S1340:S1367"/>
    <mergeCell ref="A1368:A1395"/>
    <mergeCell ref="B1368:B1395"/>
    <mergeCell ref="S1368:S1395"/>
    <mergeCell ref="A1284:A1311"/>
    <mergeCell ref="B1284:B1311"/>
    <mergeCell ref="S1284:S1311"/>
    <mergeCell ref="A1312:A1339"/>
    <mergeCell ref="B1312:B1339"/>
    <mergeCell ref="S1312:S1339"/>
    <mergeCell ref="F1459:F1460"/>
    <mergeCell ref="G1459:G1460"/>
    <mergeCell ref="H1459:H1460"/>
    <mergeCell ref="I1459:I1460"/>
    <mergeCell ref="A1396:A1423"/>
    <mergeCell ref="B1396:B1423"/>
    <mergeCell ref="S1396:S1423"/>
    <mergeCell ref="A1424:A1451"/>
    <mergeCell ref="B1424:B1451"/>
    <mergeCell ref="S1424:S1451"/>
    <mergeCell ref="A1483:A1500"/>
    <mergeCell ref="B1483:B1500"/>
    <mergeCell ref="S1483:S1500"/>
    <mergeCell ref="A1501:A1518"/>
    <mergeCell ref="B1501:B1518"/>
    <mergeCell ref="S1501:S1518"/>
    <mergeCell ref="P1459:P1460"/>
    <mergeCell ref="Q1459:Q1460"/>
    <mergeCell ref="R1459:R1460"/>
    <mergeCell ref="A1466:A1482"/>
    <mergeCell ref="B1466:B1482"/>
    <mergeCell ref="S1466:S1482"/>
    <mergeCell ref="J1459:J1460"/>
    <mergeCell ref="K1459:K1460"/>
    <mergeCell ref="L1459:L1460"/>
    <mergeCell ref="M1459:M1460"/>
    <mergeCell ref="N1459:N1460"/>
    <mergeCell ref="O1459:O1460"/>
    <mergeCell ref="A1452:A1465"/>
    <mergeCell ref="B1452:B1465"/>
    <mergeCell ref="S1452:S1465"/>
    <mergeCell ref="C1459:C1460"/>
    <mergeCell ref="D1459:D1460"/>
    <mergeCell ref="E1459:E1460"/>
    <mergeCell ref="P1568:Q1568"/>
    <mergeCell ref="A1553:A1560"/>
    <mergeCell ref="B1553:B1560"/>
    <mergeCell ref="S1553:S1560"/>
    <mergeCell ref="H1561:I1561"/>
    <mergeCell ref="P1566:Q1566"/>
    <mergeCell ref="P1567:Q1567"/>
    <mergeCell ref="A1519:A1537"/>
    <mergeCell ref="B1519:B1537"/>
    <mergeCell ref="S1519:S1537"/>
    <mergeCell ref="A1538:A1552"/>
    <mergeCell ref="B1538:B1552"/>
    <mergeCell ref="S1538:S1552"/>
  </mergeCells>
  <printOptions horizontalCentered="1"/>
  <pageMargins left="0.31496062992125984" right="0.19685039370078741" top="0.19685039370078741" bottom="0.19685039370078741" header="0.31496062992125984" footer="0.31496062992125984"/>
  <pageSetup paperSize="9" scale="29" fitToHeight="0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365"/>
  <sheetViews>
    <sheetView view="pageBreakPreview" zoomScale="60" zoomScaleNormal="100" workbookViewId="0">
      <selection activeCell="K22" sqref="K22"/>
    </sheetView>
  </sheetViews>
  <sheetFormatPr defaultRowHeight="17.25" x14ac:dyDescent="0.3"/>
  <cols>
    <col min="1" max="1" width="9.140625" style="537"/>
    <col min="2" max="2" width="29.5703125" style="227" customWidth="1"/>
    <col min="3" max="3" width="9.140625" style="22"/>
    <col min="4" max="4" width="38.140625" style="130" customWidth="1"/>
    <col min="5" max="5" width="18.85546875" style="22" customWidth="1"/>
    <col min="6" max="6" width="16.140625" style="22" customWidth="1"/>
    <col min="7" max="7" width="18" style="22" customWidth="1"/>
    <col min="8" max="8" width="17.7109375" style="22" customWidth="1"/>
    <col min="9" max="9" width="15.42578125" style="22" customWidth="1"/>
    <col min="10" max="10" width="12.5703125" style="22" customWidth="1"/>
    <col min="11" max="11" width="40.7109375" style="130" customWidth="1"/>
    <col min="12" max="12" width="16.5703125" style="22" customWidth="1"/>
    <col min="13" max="14" width="21" style="22" customWidth="1"/>
    <col min="15" max="15" width="13.42578125" style="22" customWidth="1"/>
    <col min="16" max="16" width="18.42578125" style="22" customWidth="1"/>
    <col min="17" max="17" width="14.42578125" style="22" customWidth="1"/>
    <col min="18" max="18" width="24" style="565" customWidth="1"/>
    <col min="19" max="19" width="21.7109375" style="558" customWidth="1"/>
    <col min="21" max="21" width="9.140625" style="66"/>
  </cols>
  <sheetData>
    <row r="1" spans="1:21" ht="18.75" x14ac:dyDescent="0.25">
      <c r="B1" s="538"/>
      <c r="C1" s="110"/>
      <c r="D1" s="111"/>
      <c r="E1" s="112"/>
      <c r="F1" s="113"/>
      <c r="G1" s="113"/>
      <c r="H1" s="113"/>
      <c r="I1" s="110"/>
      <c r="J1" s="110"/>
      <c r="K1" s="111"/>
      <c r="L1" s="110"/>
      <c r="M1" s="110"/>
      <c r="N1" s="110"/>
      <c r="O1" s="110"/>
      <c r="P1" s="110"/>
      <c r="Q1" s="110"/>
      <c r="R1" s="557"/>
    </row>
    <row r="2" spans="1:21" ht="20.25" x14ac:dyDescent="0.25">
      <c r="B2" s="539" t="s">
        <v>0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557"/>
    </row>
    <row r="3" spans="1:21" ht="16.5" customHeight="1" x14ac:dyDescent="0.25">
      <c r="B3" s="539" t="s">
        <v>296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557"/>
    </row>
    <row r="4" spans="1:21" ht="24" customHeight="1" x14ac:dyDescent="0.25">
      <c r="B4" s="540" t="s">
        <v>292</v>
      </c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557"/>
    </row>
    <row r="5" spans="1:21" ht="16.5" x14ac:dyDescent="0.25">
      <c r="B5" s="541" t="s">
        <v>33</v>
      </c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559"/>
    </row>
    <row r="6" spans="1:21" ht="20.25" x14ac:dyDescent="0.25">
      <c r="B6" s="539" t="s">
        <v>556</v>
      </c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557"/>
    </row>
    <row r="7" spans="1:21" ht="16.5" x14ac:dyDescent="0.25">
      <c r="B7" s="542"/>
      <c r="C7" s="114"/>
      <c r="D7" s="115"/>
      <c r="E7" s="114"/>
      <c r="F7" s="116"/>
      <c r="G7" s="114"/>
      <c r="H7" s="114"/>
      <c r="I7" s="114"/>
      <c r="J7" s="114"/>
      <c r="K7" s="115"/>
      <c r="L7" s="114"/>
      <c r="M7" s="114"/>
      <c r="N7" s="114"/>
      <c r="O7" s="114"/>
      <c r="P7" s="114"/>
      <c r="Q7" s="114"/>
      <c r="R7" s="557"/>
    </row>
    <row r="8" spans="1:21" s="567" customFormat="1" ht="65.25" customHeight="1" x14ac:dyDescent="0.25">
      <c r="A8" s="636" t="s">
        <v>2</v>
      </c>
      <c r="B8" s="579"/>
      <c r="C8" s="579"/>
      <c r="D8" s="579"/>
      <c r="E8" s="579"/>
      <c r="F8" s="579"/>
      <c r="G8" s="579"/>
      <c r="H8" s="579"/>
      <c r="I8" s="579"/>
      <c r="J8" s="579"/>
      <c r="K8" s="579"/>
      <c r="L8" s="579"/>
      <c r="M8" s="579"/>
      <c r="N8" s="579"/>
      <c r="O8" s="579"/>
      <c r="P8" s="579"/>
      <c r="Q8" s="579"/>
      <c r="R8" s="579"/>
      <c r="S8" s="579"/>
      <c r="U8" s="568"/>
    </row>
    <row r="9" spans="1:21" s="567" customFormat="1" ht="33" customHeight="1" x14ac:dyDescent="0.25">
      <c r="A9" s="635" t="s">
        <v>1</v>
      </c>
      <c r="B9" s="569" t="s">
        <v>624</v>
      </c>
      <c r="C9" s="572" t="s">
        <v>70</v>
      </c>
      <c r="D9" s="573"/>
      <c r="E9" s="573"/>
      <c r="F9" s="573"/>
      <c r="G9" s="573"/>
      <c r="H9" s="573"/>
      <c r="I9" s="574"/>
      <c r="J9" s="575" t="s">
        <v>71</v>
      </c>
      <c r="K9" s="576"/>
      <c r="L9" s="576"/>
      <c r="M9" s="576"/>
      <c r="N9" s="576"/>
      <c r="O9" s="576"/>
      <c r="P9" s="576"/>
      <c r="Q9" s="577" t="s">
        <v>24</v>
      </c>
      <c r="R9" s="577"/>
      <c r="S9" s="578"/>
      <c r="U9" s="568"/>
    </row>
    <row r="10" spans="1:21" s="567" customFormat="1" ht="63" x14ac:dyDescent="0.25">
      <c r="A10" s="577"/>
      <c r="B10" s="569"/>
      <c r="C10" s="99" t="s">
        <v>1</v>
      </c>
      <c r="D10" s="117" t="s">
        <v>5</v>
      </c>
      <c r="E10" s="99" t="s">
        <v>11</v>
      </c>
      <c r="F10" s="570" t="s">
        <v>615</v>
      </c>
      <c r="G10" s="570" t="s">
        <v>616</v>
      </c>
      <c r="H10" s="570" t="s">
        <v>617</v>
      </c>
      <c r="I10" s="570" t="s">
        <v>618</v>
      </c>
      <c r="J10" s="99" t="s">
        <v>1</v>
      </c>
      <c r="K10" s="117" t="s">
        <v>5</v>
      </c>
      <c r="L10" s="99" t="s">
        <v>11</v>
      </c>
      <c r="M10" s="570" t="s">
        <v>619</v>
      </c>
      <c r="N10" s="570" t="s">
        <v>620</v>
      </c>
      <c r="O10" s="570" t="s">
        <v>621</v>
      </c>
      <c r="P10" s="570" t="s">
        <v>622</v>
      </c>
      <c r="Q10" s="571" t="s">
        <v>623</v>
      </c>
      <c r="R10" s="4" t="s">
        <v>508</v>
      </c>
      <c r="S10" s="4" t="s">
        <v>509</v>
      </c>
      <c r="U10" s="568"/>
    </row>
    <row r="11" spans="1:21" s="217" customFormat="1" ht="16.5" customHeight="1" x14ac:dyDescent="0.25">
      <c r="A11" s="543">
        <v>1</v>
      </c>
      <c r="B11" s="544">
        <v>2</v>
      </c>
      <c r="C11" s="118">
        <v>3</v>
      </c>
      <c r="D11" s="216">
        <v>4</v>
      </c>
      <c r="E11" s="119">
        <v>5</v>
      </c>
      <c r="F11" s="118">
        <v>6</v>
      </c>
      <c r="G11" s="216">
        <v>7</v>
      </c>
      <c r="H11" s="119">
        <v>8</v>
      </c>
      <c r="I11" s="118">
        <v>9</v>
      </c>
      <c r="J11" s="119">
        <v>10</v>
      </c>
      <c r="K11" s="118">
        <v>11</v>
      </c>
      <c r="L11" s="216">
        <v>12</v>
      </c>
      <c r="M11" s="119">
        <v>13</v>
      </c>
      <c r="N11" s="118">
        <v>14</v>
      </c>
      <c r="O11" s="119">
        <v>15</v>
      </c>
      <c r="P11" s="216">
        <v>16</v>
      </c>
      <c r="Q11" s="216">
        <v>17</v>
      </c>
      <c r="R11" s="560">
        <v>18</v>
      </c>
      <c r="S11" s="560">
        <v>19</v>
      </c>
      <c r="U11" s="65"/>
    </row>
    <row r="12" spans="1:21" ht="66" x14ac:dyDescent="0.25">
      <c r="A12" s="479" t="s">
        <v>67</v>
      </c>
      <c r="B12" s="505" t="s">
        <v>332</v>
      </c>
      <c r="C12" s="369" t="s">
        <v>12</v>
      </c>
      <c r="D12" s="31" t="s">
        <v>403</v>
      </c>
      <c r="E12" s="369"/>
      <c r="F12" s="93"/>
      <c r="G12" s="23"/>
      <c r="H12" s="23"/>
      <c r="I12" s="23"/>
      <c r="J12" s="369" t="s">
        <v>12</v>
      </c>
      <c r="K12" s="31" t="str">
        <f>D12</f>
        <v xml:space="preserve">Спортивная подготовка по олимпийским видам спорта бокс (этап начальной подготовки) </v>
      </c>
      <c r="L12" s="24"/>
      <c r="M12" s="32"/>
      <c r="N12" s="32"/>
      <c r="O12" s="23"/>
      <c r="P12" s="97"/>
      <c r="Q12" s="23"/>
      <c r="R12" s="92"/>
      <c r="S12" s="561" t="s">
        <v>31</v>
      </c>
    </row>
    <row r="13" spans="1:21" ht="82.5" x14ac:dyDescent="0.25">
      <c r="A13" s="480"/>
      <c r="B13" s="506"/>
      <c r="C13" s="94" t="s">
        <v>7</v>
      </c>
      <c r="D13" s="29" t="s">
        <v>219</v>
      </c>
      <c r="E13" s="24" t="s">
        <v>25</v>
      </c>
      <c r="F13" s="90">
        <v>0</v>
      </c>
      <c r="G13" s="244">
        <v>0</v>
      </c>
      <c r="H13" s="32">
        <v>100</v>
      </c>
      <c r="I13" s="23"/>
      <c r="J13" s="94" t="s">
        <v>37</v>
      </c>
      <c r="K13" s="29" t="s">
        <v>382</v>
      </c>
      <c r="L13" s="24" t="s">
        <v>38</v>
      </c>
      <c r="M13" s="24">
        <v>39</v>
      </c>
      <c r="N13" s="24">
        <v>39</v>
      </c>
      <c r="O13" s="32">
        <f>(N13/M13)*100</f>
        <v>100</v>
      </c>
      <c r="P13" s="97"/>
      <c r="Q13" s="369"/>
      <c r="R13" s="255"/>
      <c r="S13" s="552"/>
    </row>
    <row r="14" spans="1:21" s="133" customFormat="1" ht="40.5" customHeight="1" x14ac:dyDescent="0.25">
      <c r="A14" s="546"/>
      <c r="B14" s="506"/>
      <c r="C14" s="42"/>
      <c r="D14" s="27" t="s">
        <v>6</v>
      </c>
      <c r="E14" s="42"/>
      <c r="F14" s="137"/>
      <c r="G14" s="138"/>
      <c r="H14" s="8"/>
      <c r="I14" s="8">
        <f>H13</f>
        <v>100</v>
      </c>
      <c r="J14" s="367"/>
      <c r="K14" s="27" t="s">
        <v>6</v>
      </c>
      <c r="L14" s="367"/>
      <c r="M14" s="367"/>
      <c r="N14" s="367"/>
      <c r="O14" s="8"/>
      <c r="P14" s="8">
        <f>O13</f>
        <v>100</v>
      </c>
      <c r="Q14" s="8">
        <f>(I14+P14)/2</f>
        <v>100</v>
      </c>
      <c r="R14" s="275" t="s">
        <v>31</v>
      </c>
      <c r="S14" s="552"/>
      <c r="U14" s="271"/>
    </row>
    <row r="15" spans="1:21" ht="82.5" x14ac:dyDescent="0.25">
      <c r="A15" s="480"/>
      <c r="B15" s="506"/>
      <c r="C15" s="96" t="s">
        <v>13</v>
      </c>
      <c r="D15" s="31" t="s">
        <v>390</v>
      </c>
      <c r="E15" s="24"/>
      <c r="F15" s="90"/>
      <c r="G15" s="244"/>
      <c r="H15" s="23"/>
      <c r="I15" s="23"/>
      <c r="J15" s="96" t="str">
        <f t="shared" ref="J15:J16" si="0">C15</f>
        <v>II</v>
      </c>
      <c r="K15" s="31" t="str">
        <f>D15</f>
        <v>Спортивная подготовка по олимпийским видам спорта 
бокс (тренировочный этап (этап спортивной специализации))</v>
      </c>
      <c r="L15" s="24"/>
      <c r="M15" s="139"/>
      <c r="N15" s="139"/>
      <c r="O15" s="23"/>
      <c r="P15" s="98"/>
      <c r="Q15" s="23"/>
      <c r="R15" s="92"/>
      <c r="S15" s="552"/>
    </row>
    <row r="16" spans="1:21" ht="99" x14ac:dyDescent="0.25">
      <c r="A16" s="480"/>
      <c r="B16" s="506"/>
      <c r="C16" s="94" t="s">
        <v>14</v>
      </c>
      <c r="D16" s="29" t="s">
        <v>319</v>
      </c>
      <c r="E16" s="24" t="s">
        <v>25</v>
      </c>
      <c r="F16" s="90">
        <v>0</v>
      </c>
      <c r="G16" s="244">
        <v>0</v>
      </c>
      <c r="H16" s="32">
        <v>100</v>
      </c>
      <c r="I16" s="23"/>
      <c r="J16" s="94" t="str">
        <f t="shared" si="0"/>
        <v>2.1.</v>
      </c>
      <c r="K16" s="29" t="s">
        <v>382</v>
      </c>
      <c r="L16" s="24" t="s">
        <v>38</v>
      </c>
      <c r="M16" s="24">
        <v>48</v>
      </c>
      <c r="N16" s="24">
        <v>48</v>
      </c>
      <c r="O16" s="32">
        <f>(N16/M16)*100</f>
        <v>100</v>
      </c>
      <c r="P16" s="97"/>
      <c r="Q16" s="23"/>
      <c r="R16" s="255"/>
      <c r="S16" s="552"/>
    </row>
    <row r="17" spans="1:21" s="133" customFormat="1" ht="33" x14ac:dyDescent="0.25">
      <c r="A17" s="546"/>
      <c r="B17" s="506"/>
      <c r="C17" s="42"/>
      <c r="D17" s="27" t="s">
        <v>6</v>
      </c>
      <c r="E17" s="42"/>
      <c r="F17" s="137"/>
      <c r="G17" s="138"/>
      <c r="H17" s="8"/>
      <c r="I17" s="8">
        <f>H16</f>
        <v>100</v>
      </c>
      <c r="J17" s="367"/>
      <c r="K17" s="27" t="s">
        <v>6</v>
      </c>
      <c r="L17" s="367"/>
      <c r="M17" s="367"/>
      <c r="N17" s="367"/>
      <c r="O17" s="8"/>
      <c r="P17" s="8">
        <f>O16</f>
        <v>100</v>
      </c>
      <c r="Q17" s="8">
        <f t="shared" ref="Q17" si="1">(I17+P17)/2</f>
        <v>100</v>
      </c>
      <c r="R17" s="275" t="s">
        <v>31</v>
      </c>
      <c r="S17" s="552"/>
      <c r="U17" s="271"/>
    </row>
    <row r="18" spans="1:21" s="15" customFormat="1" ht="66" x14ac:dyDescent="0.25">
      <c r="A18" s="480"/>
      <c r="B18" s="506"/>
      <c r="C18" s="96" t="s">
        <v>28</v>
      </c>
      <c r="D18" s="31" t="s">
        <v>404</v>
      </c>
      <c r="E18" s="369"/>
      <c r="F18" s="93"/>
      <c r="G18" s="245"/>
      <c r="H18" s="23"/>
      <c r="I18" s="23"/>
      <c r="J18" s="96" t="str">
        <f>C18</f>
        <v>III</v>
      </c>
      <c r="K18" s="31" t="str">
        <f>D18</f>
        <v>Спортивная подготовка по олимпийским видам спорта 
спортивная борьба (этап начальной подготовки)</v>
      </c>
      <c r="L18" s="24"/>
      <c r="M18" s="139"/>
      <c r="N18" s="139"/>
      <c r="O18" s="23"/>
      <c r="P18" s="97"/>
      <c r="Q18" s="23"/>
      <c r="R18" s="92"/>
      <c r="S18" s="552"/>
      <c r="T18"/>
      <c r="U18" s="214"/>
    </row>
    <row r="19" spans="1:21" ht="82.5" x14ac:dyDescent="0.25">
      <c r="A19" s="480"/>
      <c r="B19" s="506"/>
      <c r="C19" s="94" t="s">
        <v>29</v>
      </c>
      <c r="D19" s="29" t="s">
        <v>219</v>
      </c>
      <c r="E19" s="24" t="s">
        <v>25</v>
      </c>
      <c r="F19" s="90">
        <v>0</v>
      </c>
      <c r="G19" s="244">
        <v>0</v>
      </c>
      <c r="H19" s="32">
        <v>100</v>
      </c>
      <c r="I19" s="23"/>
      <c r="J19" s="94" t="str">
        <f t="shared" ref="J19:J25" si="2">C19</f>
        <v>3.1.</v>
      </c>
      <c r="K19" s="29" t="s">
        <v>382</v>
      </c>
      <c r="L19" s="24" t="s">
        <v>38</v>
      </c>
      <c r="M19" s="24">
        <v>73</v>
      </c>
      <c r="N19" s="24">
        <v>73</v>
      </c>
      <c r="O19" s="32">
        <f>(N19/M19)*100</f>
        <v>100</v>
      </c>
      <c r="P19" s="97"/>
      <c r="Q19" s="23"/>
      <c r="R19" s="255"/>
      <c r="S19" s="552"/>
    </row>
    <row r="20" spans="1:21" s="133" customFormat="1" ht="33" x14ac:dyDescent="0.25">
      <c r="A20" s="546"/>
      <c r="B20" s="506"/>
      <c r="C20" s="42"/>
      <c r="D20" s="27" t="s">
        <v>6</v>
      </c>
      <c r="E20" s="42"/>
      <c r="F20" s="137"/>
      <c r="G20" s="138"/>
      <c r="H20" s="8"/>
      <c r="I20" s="8">
        <f>H19</f>
        <v>100</v>
      </c>
      <c r="J20" s="367"/>
      <c r="K20" s="27" t="s">
        <v>6</v>
      </c>
      <c r="L20" s="367"/>
      <c r="M20" s="367"/>
      <c r="N20" s="367"/>
      <c r="O20" s="8"/>
      <c r="P20" s="8">
        <f>O19</f>
        <v>100</v>
      </c>
      <c r="Q20" s="8">
        <f t="shared" ref="Q20" si="3">(I20+P20)/2</f>
        <v>100</v>
      </c>
      <c r="R20" s="275" t="s">
        <v>31</v>
      </c>
      <c r="S20" s="552"/>
      <c r="U20" s="271"/>
    </row>
    <row r="21" spans="1:21" s="15" customFormat="1" ht="82.5" x14ac:dyDescent="0.25">
      <c r="A21" s="480"/>
      <c r="B21" s="506"/>
      <c r="C21" s="96" t="s">
        <v>42</v>
      </c>
      <c r="D21" s="31" t="s">
        <v>405</v>
      </c>
      <c r="E21" s="369"/>
      <c r="F21" s="93"/>
      <c r="G21" s="245"/>
      <c r="H21" s="23"/>
      <c r="I21" s="23"/>
      <c r="J21" s="96" t="str">
        <f t="shared" si="2"/>
        <v>IV</v>
      </c>
      <c r="K21" s="31" t="str">
        <f>D21</f>
        <v>Спортивная подготовка по олимпийским видам спорта 
спортивная борьба (тренировочный этап (этап спортивной специализации))</v>
      </c>
      <c r="L21" s="24"/>
      <c r="M21" s="139"/>
      <c r="N21" s="139"/>
      <c r="O21" s="23"/>
      <c r="P21" s="97"/>
      <c r="Q21" s="23"/>
      <c r="R21" s="92"/>
      <c r="S21" s="552"/>
      <c r="T21"/>
      <c r="U21" s="214"/>
    </row>
    <row r="22" spans="1:21" ht="99" x14ac:dyDescent="0.25">
      <c r="A22" s="480"/>
      <c r="B22" s="506"/>
      <c r="C22" s="94" t="s">
        <v>43</v>
      </c>
      <c r="D22" s="29" t="s">
        <v>319</v>
      </c>
      <c r="E22" s="24" t="s">
        <v>25</v>
      </c>
      <c r="F22" s="90">
        <v>0</v>
      </c>
      <c r="G22" s="244">
        <v>0</v>
      </c>
      <c r="H22" s="32">
        <v>100</v>
      </c>
      <c r="I22" s="23"/>
      <c r="J22" s="94" t="str">
        <f t="shared" si="2"/>
        <v>4.1.</v>
      </c>
      <c r="K22" s="29" t="s">
        <v>382</v>
      </c>
      <c r="L22" s="24" t="s">
        <v>38</v>
      </c>
      <c r="M22" s="24">
        <v>43</v>
      </c>
      <c r="N22" s="24">
        <v>43</v>
      </c>
      <c r="O22" s="32">
        <f>(N22/M22)*100</f>
        <v>100</v>
      </c>
      <c r="P22" s="97"/>
      <c r="Q22" s="23"/>
      <c r="R22" s="255"/>
      <c r="S22" s="552"/>
    </row>
    <row r="23" spans="1:21" s="133" customFormat="1" ht="33" x14ac:dyDescent="0.25">
      <c r="A23" s="546"/>
      <c r="B23" s="506"/>
      <c r="C23" s="42"/>
      <c r="D23" s="27" t="s">
        <v>6</v>
      </c>
      <c r="E23" s="42"/>
      <c r="F23" s="137"/>
      <c r="G23" s="138"/>
      <c r="H23" s="8"/>
      <c r="I23" s="8">
        <f>H22</f>
        <v>100</v>
      </c>
      <c r="J23" s="367"/>
      <c r="K23" s="27" t="s">
        <v>6</v>
      </c>
      <c r="L23" s="367"/>
      <c r="M23" s="367"/>
      <c r="N23" s="367"/>
      <c r="O23" s="8"/>
      <c r="P23" s="8">
        <f>O22</f>
        <v>100</v>
      </c>
      <c r="Q23" s="8">
        <f t="shared" ref="Q23" si="4">(I23+P23)/2</f>
        <v>100</v>
      </c>
      <c r="R23" s="275" t="s">
        <v>31</v>
      </c>
      <c r="S23" s="552"/>
      <c r="U23" s="271"/>
    </row>
    <row r="24" spans="1:21" ht="66" x14ac:dyDescent="0.25">
      <c r="A24" s="480"/>
      <c r="B24" s="506"/>
      <c r="C24" s="96" t="s">
        <v>168</v>
      </c>
      <c r="D24" s="31" t="s">
        <v>406</v>
      </c>
      <c r="E24" s="369"/>
      <c r="F24" s="93"/>
      <c r="G24" s="245"/>
      <c r="H24" s="23"/>
      <c r="I24" s="23"/>
      <c r="J24" s="96" t="str">
        <f t="shared" si="2"/>
        <v>V</v>
      </c>
      <c r="K24" s="31" t="str">
        <f>D24</f>
        <v xml:space="preserve">Спортивная подготовка по олимпийским видам спорта дзюдо (этап начальной подготовки) </v>
      </c>
      <c r="L24" s="24"/>
      <c r="M24" s="139"/>
      <c r="N24" s="139"/>
      <c r="O24" s="23"/>
      <c r="P24" s="97"/>
      <c r="Q24" s="23"/>
      <c r="R24" s="92"/>
      <c r="S24" s="552"/>
    </row>
    <row r="25" spans="1:21" ht="106.5" customHeight="1" x14ac:dyDescent="0.25">
      <c r="A25" s="480"/>
      <c r="B25" s="506"/>
      <c r="C25" s="94" t="s">
        <v>169</v>
      </c>
      <c r="D25" s="29" t="s">
        <v>219</v>
      </c>
      <c r="E25" s="24" t="s">
        <v>25</v>
      </c>
      <c r="F25" s="90">
        <v>0</v>
      </c>
      <c r="G25" s="244">
        <v>0</v>
      </c>
      <c r="H25" s="32">
        <v>100</v>
      </c>
      <c r="I25" s="23"/>
      <c r="J25" s="94" t="str">
        <f t="shared" si="2"/>
        <v>5.1.</v>
      </c>
      <c r="K25" s="29" t="s">
        <v>382</v>
      </c>
      <c r="L25" s="24" t="s">
        <v>38</v>
      </c>
      <c r="M25" s="24">
        <v>110</v>
      </c>
      <c r="N25" s="24">
        <v>110</v>
      </c>
      <c r="O25" s="32">
        <f>(N25/M25)*100</f>
        <v>100</v>
      </c>
      <c r="P25" s="97"/>
      <c r="Q25" s="23"/>
      <c r="R25" s="255"/>
      <c r="S25" s="552"/>
    </row>
    <row r="26" spans="1:21" s="133" customFormat="1" ht="33" x14ac:dyDescent="0.25">
      <c r="A26" s="546"/>
      <c r="B26" s="506"/>
      <c r="C26" s="42"/>
      <c r="D26" s="27" t="s">
        <v>6</v>
      </c>
      <c r="E26" s="42"/>
      <c r="F26" s="137"/>
      <c r="G26" s="138"/>
      <c r="H26" s="8"/>
      <c r="I26" s="8">
        <f>H25</f>
        <v>100</v>
      </c>
      <c r="J26" s="367"/>
      <c r="K26" s="27" t="s">
        <v>6</v>
      </c>
      <c r="L26" s="367"/>
      <c r="M26" s="367"/>
      <c r="N26" s="367"/>
      <c r="O26" s="8"/>
      <c r="P26" s="8">
        <f>O25</f>
        <v>100</v>
      </c>
      <c r="Q26" s="8">
        <f t="shared" ref="Q26" si="5">(I26+P26)/2</f>
        <v>100</v>
      </c>
      <c r="R26" s="275" t="s">
        <v>31</v>
      </c>
      <c r="S26" s="552"/>
      <c r="U26" s="271"/>
    </row>
    <row r="27" spans="1:21" ht="82.5" x14ac:dyDescent="0.25">
      <c r="A27" s="480"/>
      <c r="B27" s="506"/>
      <c r="C27" s="96" t="s">
        <v>174</v>
      </c>
      <c r="D27" s="31" t="s">
        <v>516</v>
      </c>
      <c r="E27" s="369"/>
      <c r="F27" s="93"/>
      <c r="G27" s="245"/>
      <c r="H27" s="23"/>
      <c r="I27" s="23"/>
      <c r="J27" s="96" t="str">
        <f t="shared" ref="J27:J28" si="6">C27</f>
        <v>VI</v>
      </c>
      <c r="K27" s="31" t="str">
        <f>D27</f>
        <v>Спортивная подготовка по олимпийским видам спорта дзюдо (тренировочный этап (этап спортивной специализации))</v>
      </c>
      <c r="L27" s="24"/>
      <c r="M27" s="139"/>
      <c r="N27" s="139"/>
      <c r="O27" s="23"/>
      <c r="P27" s="97"/>
      <c r="Q27" s="23"/>
      <c r="R27" s="92"/>
      <c r="S27" s="552"/>
    </row>
    <row r="28" spans="1:21" ht="106.5" customHeight="1" x14ac:dyDescent="0.25">
      <c r="A28" s="480"/>
      <c r="B28" s="506"/>
      <c r="C28" s="94" t="s">
        <v>175</v>
      </c>
      <c r="D28" s="29" t="s">
        <v>319</v>
      </c>
      <c r="E28" s="24" t="s">
        <v>25</v>
      </c>
      <c r="F28" s="90">
        <v>0</v>
      </c>
      <c r="G28" s="244">
        <v>0</v>
      </c>
      <c r="H28" s="32">
        <v>100</v>
      </c>
      <c r="I28" s="23"/>
      <c r="J28" s="94" t="str">
        <f t="shared" si="6"/>
        <v>6.1.</v>
      </c>
      <c r="K28" s="29" t="s">
        <v>382</v>
      </c>
      <c r="L28" s="24" t="s">
        <v>38</v>
      </c>
      <c r="M28" s="24">
        <v>34</v>
      </c>
      <c r="N28" s="24">
        <v>34</v>
      </c>
      <c r="O28" s="32">
        <f>(N28/M28)*100</f>
        <v>100</v>
      </c>
      <c r="P28" s="97"/>
      <c r="Q28" s="23"/>
      <c r="R28" s="255"/>
      <c r="S28" s="552"/>
    </row>
    <row r="29" spans="1:21" s="133" customFormat="1" ht="33" x14ac:dyDescent="0.25">
      <c r="A29" s="546"/>
      <c r="B29" s="506"/>
      <c r="C29" s="42"/>
      <c r="D29" s="27" t="s">
        <v>6</v>
      </c>
      <c r="E29" s="42"/>
      <c r="F29" s="137"/>
      <c r="G29" s="138"/>
      <c r="H29" s="8"/>
      <c r="I29" s="8">
        <f>H28</f>
        <v>100</v>
      </c>
      <c r="J29" s="367"/>
      <c r="K29" s="27" t="s">
        <v>6</v>
      </c>
      <c r="L29" s="367"/>
      <c r="M29" s="367"/>
      <c r="N29" s="367"/>
      <c r="O29" s="8"/>
      <c r="P29" s="8">
        <f>O28</f>
        <v>100</v>
      </c>
      <c r="Q29" s="8">
        <f t="shared" ref="Q29" si="7">(I29+P29)/2</f>
        <v>100</v>
      </c>
      <c r="R29" s="275" t="s">
        <v>31</v>
      </c>
      <c r="S29" s="552"/>
      <c r="U29" s="271"/>
    </row>
    <row r="30" spans="1:21" ht="66" x14ac:dyDescent="0.25">
      <c r="A30" s="480"/>
      <c r="B30" s="506"/>
      <c r="C30" s="96" t="s">
        <v>212</v>
      </c>
      <c r="D30" s="31" t="s">
        <v>407</v>
      </c>
      <c r="E30" s="369"/>
      <c r="F30" s="93"/>
      <c r="G30" s="245"/>
      <c r="H30" s="23"/>
      <c r="I30" s="23"/>
      <c r="J30" s="31" t="str">
        <f>C30</f>
        <v>VII</v>
      </c>
      <c r="K30" s="31" t="str">
        <f>D30</f>
        <v xml:space="preserve">Спортивная подготовка по олимпийским видам спорта каратэ (этап начальной подготовки) </v>
      </c>
      <c r="L30" s="24"/>
      <c r="M30" s="139"/>
      <c r="N30" s="139"/>
      <c r="O30" s="23"/>
      <c r="P30" s="97"/>
      <c r="Q30" s="23"/>
      <c r="R30" s="92"/>
      <c r="S30" s="552"/>
    </row>
    <row r="31" spans="1:21" ht="82.5" x14ac:dyDescent="0.25">
      <c r="A31" s="480"/>
      <c r="B31" s="506"/>
      <c r="C31" s="94" t="s">
        <v>213</v>
      </c>
      <c r="D31" s="29" t="s">
        <v>219</v>
      </c>
      <c r="E31" s="24" t="s">
        <v>25</v>
      </c>
      <c r="F31" s="90">
        <v>0</v>
      </c>
      <c r="G31" s="244">
        <v>0</v>
      </c>
      <c r="H31" s="32">
        <v>100</v>
      </c>
      <c r="I31" s="23"/>
      <c r="J31" s="94" t="str">
        <f>C31</f>
        <v>7.1.</v>
      </c>
      <c r="K31" s="29" t="s">
        <v>585</v>
      </c>
      <c r="L31" s="24" t="s">
        <v>38</v>
      </c>
      <c r="M31" s="24">
        <v>17</v>
      </c>
      <c r="N31" s="24">
        <v>17</v>
      </c>
      <c r="O31" s="32">
        <f>(N31/M31)*100</f>
        <v>100</v>
      </c>
      <c r="P31" s="97"/>
      <c r="Q31" s="23"/>
      <c r="R31" s="255"/>
      <c r="S31" s="552"/>
    </row>
    <row r="32" spans="1:21" s="133" customFormat="1" ht="33" x14ac:dyDescent="0.25">
      <c r="A32" s="546"/>
      <c r="B32" s="506"/>
      <c r="C32" s="42"/>
      <c r="D32" s="27" t="s">
        <v>6</v>
      </c>
      <c r="E32" s="42"/>
      <c r="F32" s="137"/>
      <c r="G32" s="138"/>
      <c r="H32" s="8"/>
      <c r="I32" s="8">
        <f>H31</f>
        <v>100</v>
      </c>
      <c r="J32" s="367"/>
      <c r="K32" s="27" t="s">
        <v>6</v>
      </c>
      <c r="L32" s="367"/>
      <c r="M32" s="367"/>
      <c r="N32" s="367"/>
      <c r="O32" s="8"/>
      <c r="P32" s="8">
        <f>O31</f>
        <v>100</v>
      </c>
      <c r="Q32" s="8">
        <f t="shared" ref="Q32" si="8">(I32+P32)/2</f>
        <v>100</v>
      </c>
      <c r="R32" s="275" t="s">
        <v>31</v>
      </c>
      <c r="S32" s="552"/>
      <c r="U32" s="271"/>
    </row>
    <row r="33" spans="1:21" ht="82.5" x14ac:dyDescent="0.25">
      <c r="A33" s="480"/>
      <c r="B33" s="506"/>
      <c r="C33" s="96" t="s">
        <v>214</v>
      </c>
      <c r="D33" s="31" t="s">
        <v>408</v>
      </c>
      <c r="E33" s="24"/>
      <c r="F33" s="90"/>
      <c r="G33" s="244"/>
      <c r="H33" s="23"/>
      <c r="I33" s="23"/>
      <c r="J33" s="96" t="str">
        <f>C33</f>
        <v>VIII</v>
      </c>
      <c r="K33" s="31" t="str">
        <f>D33</f>
        <v>Спортивная подготовка по олимпийским видам спорта 
каратэ (тренировочный этап (этап спортивной специализации))</v>
      </c>
      <c r="L33" s="24"/>
      <c r="M33" s="24"/>
      <c r="N33" s="24"/>
      <c r="O33" s="23"/>
      <c r="P33" s="97"/>
      <c r="Q33" s="23"/>
      <c r="R33" s="92"/>
      <c r="S33" s="552"/>
    </row>
    <row r="34" spans="1:21" ht="99" x14ac:dyDescent="0.25">
      <c r="A34" s="480"/>
      <c r="B34" s="506"/>
      <c r="C34" s="94" t="s">
        <v>215</v>
      </c>
      <c r="D34" s="29" t="s">
        <v>586</v>
      </c>
      <c r="E34" s="24" t="s">
        <v>25</v>
      </c>
      <c r="F34" s="90">
        <v>0</v>
      </c>
      <c r="G34" s="244">
        <v>0</v>
      </c>
      <c r="H34" s="32">
        <v>100</v>
      </c>
      <c r="I34" s="23"/>
      <c r="J34" s="94" t="str">
        <f t="shared" ref="J34:J47" si="9">C34</f>
        <v>8.1.</v>
      </c>
      <c r="K34" s="29" t="s">
        <v>382</v>
      </c>
      <c r="L34" s="24" t="s">
        <v>38</v>
      </c>
      <c r="M34" s="24">
        <v>19</v>
      </c>
      <c r="N34" s="24">
        <v>19</v>
      </c>
      <c r="O34" s="32">
        <f>(N34/M34)*100</f>
        <v>100</v>
      </c>
      <c r="P34" s="97"/>
      <c r="Q34" s="23"/>
      <c r="R34" s="255"/>
      <c r="S34" s="552"/>
    </row>
    <row r="35" spans="1:21" s="133" customFormat="1" ht="33" x14ac:dyDescent="0.25">
      <c r="A35" s="546"/>
      <c r="B35" s="506"/>
      <c r="C35" s="42"/>
      <c r="D35" s="27" t="s">
        <v>6</v>
      </c>
      <c r="E35" s="42"/>
      <c r="F35" s="137"/>
      <c r="G35" s="138"/>
      <c r="H35" s="8"/>
      <c r="I35" s="8">
        <f>H34</f>
        <v>100</v>
      </c>
      <c r="J35" s="367"/>
      <c r="K35" s="27" t="s">
        <v>6</v>
      </c>
      <c r="L35" s="367"/>
      <c r="M35" s="367"/>
      <c r="N35" s="367"/>
      <c r="O35" s="8"/>
      <c r="P35" s="8">
        <f>O34</f>
        <v>100</v>
      </c>
      <c r="Q35" s="8">
        <f t="shared" ref="Q35" si="10">(I35+P35)/2</f>
        <v>100</v>
      </c>
      <c r="R35" s="275" t="s">
        <v>31</v>
      </c>
      <c r="S35" s="552"/>
      <c r="U35" s="271"/>
    </row>
    <row r="36" spans="1:21" ht="66" x14ac:dyDescent="0.25">
      <c r="A36" s="480"/>
      <c r="B36" s="506"/>
      <c r="C36" s="96" t="s">
        <v>420</v>
      </c>
      <c r="D36" s="31" t="s">
        <v>465</v>
      </c>
      <c r="E36" s="369"/>
      <c r="F36" s="93"/>
      <c r="G36" s="245"/>
      <c r="H36" s="23"/>
      <c r="I36" s="23"/>
      <c r="J36" s="369" t="str">
        <f>C36</f>
        <v>IX</v>
      </c>
      <c r="K36" s="31" t="str">
        <f>D36</f>
        <v xml:space="preserve">Спортивная подготовка по олимпийским видам спорта самбо (этап начальной подготовки) </v>
      </c>
      <c r="L36" s="24"/>
      <c r="M36" s="139"/>
      <c r="N36" s="139"/>
      <c r="O36" s="23"/>
      <c r="P36" s="97"/>
      <c r="Q36" s="23"/>
      <c r="R36" s="92"/>
      <c r="S36" s="552"/>
    </row>
    <row r="37" spans="1:21" ht="82.5" x14ac:dyDescent="0.25">
      <c r="A37" s="480"/>
      <c r="B37" s="506"/>
      <c r="C37" s="94" t="s">
        <v>421</v>
      </c>
      <c r="D37" s="29" t="s">
        <v>219</v>
      </c>
      <c r="E37" s="24" t="s">
        <v>25</v>
      </c>
      <c r="F37" s="90">
        <v>0</v>
      </c>
      <c r="G37" s="244">
        <v>0</v>
      </c>
      <c r="H37" s="32">
        <v>100</v>
      </c>
      <c r="I37" s="23"/>
      <c r="J37" s="94" t="str">
        <f>C37</f>
        <v>9.1.</v>
      </c>
      <c r="K37" s="29" t="s">
        <v>585</v>
      </c>
      <c r="L37" s="24" t="s">
        <v>38</v>
      </c>
      <c r="M37" s="24">
        <v>59</v>
      </c>
      <c r="N37" s="24">
        <v>59</v>
      </c>
      <c r="O37" s="32">
        <f>(N37/M37)*100</f>
        <v>100</v>
      </c>
      <c r="P37" s="97"/>
      <c r="Q37" s="23"/>
      <c r="R37" s="255"/>
      <c r="S37" s="552"/>
    </row>
    <row r="38" spans="1:21" s="133" customFormat="1" ht="33" x14ac:dyDescent="0.25">
      <c r="A38" s="546"/>
      <c r="B38" s="506"/>
      <c r="C38" s="42"/>
      <c r="D38" s="27" t="s">
        <v>6</v>
      </c>
      <c r="E38" s="42"/>
      <c r="F38" s="137"/>
      <c r="G38" s="138"/>
      <c r="H38" s="8"/>
      <c r="I38" s="8">
        <f>H37</f>
        <v>100</v>
      </c>
      <c r="J38" s="367"/>
      <c r="K38" s="27" t="s">
        <v>6</v>
      </c>
      <c r="L38" s="367"/>
      <c r="M38" s="367"/>
      <c r="N38" s="367"/>
      <c r="O38" s="8"/>
      <c r="P38" s="8">
        <f>O37</f>
        <v>100</v>
      </c>
      <c r="Q38" s="8">
        <f t="shared" ref="Q38" si="11">(I38+P38)/2</f>
        <v>100</v>
      </c>
      <c r="R38" s="275" t="s">
        <v>31</v>
      </c>
      <c r="S38" s="552"/>
      <c r="U38" s="271"/>
    </row>
    <row r="39" spans="1:21" ht="82.5" x14ac:dyDescent="0.25">
      <c r="A39" s="480"/>
      <c r="B39" s="506"/>
      <c r="C39" s="96" t="s">
        <v>462</v>
      </c>
      <c r="D39" s="31" t="s">
        <v>587</v>
      </c>
      <c r="E39" s="369"/>
      <c r="F39" s="93"/>
      <c r="G39" s="245"/>
      <c r="H39" s="23"/>
      <c r="I39" s="23"/>
      <c r="J39" s="369" t="str">
        <f>C39</f>
        <v>X</v>
      </c>
      <c r="K39" s="31" t="str">
        <f>D39</f>
        <v>Спортивная подготовка по олимпийским видам спорта самбо (тренировочный этап (этап спортивной специализации))</v>
      </c>
      <c r="L39" s="24"/>
      <c r="M39" s="139"/>
      <c r="N39" s="139"/>
      <c r="O39" s="23"/>
      <c r="P39" s="97"/>
      <c r="Q39" s="23"/>
      <c r="R39" s="92"/>
      <c r="S39" s="552"/>
    </row>
    <row r="40" spans="1:21" ht="99" x14ac:dyDescent="0.25">
      <c r="A40" s="480"/>
      <c r="B40" s="506"/>
      <c r="C40" s="94" t="s">
        <v>463</v>
      </c>
      <c r="D40" s="29" t="s">
        <v>586</v>
      </c>
      <c r="E40" s="24" t="s">
        <v>25</v>
      </c>
      <c r="F40" s="90">
        <v>0</v>
      </c>
      <c r="G40" s="244">
        <v>0</v>
      </c>
      <c r="H40" s="32">
        <v>100</v>
      </c>
      <c r="I40" s="23"/>
      <c r="J40" s="94" t="str">
        <f>C40</f>
        <v>10.1.</v>
      </c>
      <c r="K40" s="29" t="s">
        <v>585</v>
      </c>
      <c r="L40" s="24" t="s">
        <v>38</v>
      </c>
      <c r="M40" s="24">
        <v>24</v>
      </c>
      <c r="N40" s="24">
        <v>24</v>
      </c>
      <c r="O40" s="32">
        <f>(N40/M40)*100</f>
        <v>100</v>
      </c>
      <c r="P40" s="97"/>
      <c r="Q40" s="23"/>
      <c r="R40" s="255"/>
      <c r="S40" s="552"/>
    </row>
    <row r="41" spans="1:21" s="133" customFormat="1" ht="33" x14ac:dyDescent="0.25">
      <c r="A41" s="546"/>
      <c r="B41" s="506"/>
      <c r="C41" s="42"/>
      <c r="D41" s="27" t="s">
        <v>6</v>
      </c>
      <c r="E41" s="42"/>
      <c r="F41" s="137"/>
      <c r="G41" s="138"/>
      <c r="H41" s="8"/>
      <c r="I41" s="8">
        <f>H40</f>
        <v>100</v>
      </c>
      <c r="J41" s="367"/>
      <c r="K41" s="27" t="s">
        <v>6</v>
      </c>
      <c r="L41" s="367"/>
      <c r="M41" s="367"/>
      <c r="N41" s="367"/>
      <c r="O41" s="8"/>
      <c r="P41" s="8">
        <f>O40</f>
        <v>100</v>
      </c>
      <c r="Q41" s="8">
        <f t="shared" ref="Q41" si="12">(I41+P41)/2</f>
        <v>100</v>
      </c>
      <c r="R41" s="275" t="s">
        <v>31</v>
      </c>
      <c r="S41" s="552"/>
      <c r="U41" s="271"/>
    </row>
    <row r="42" spans="1:21" ht="49.5" x14ac:dyDescent="0.25">
      <c r="A42" s="480"/>
      <c r="B42" s="506"/>
      <c r="C42" s="96" t="s">
        <v>461</v>
      </c>
      <c r="D42" s="31" t="s">
        <v>387</v>
      </c>
      <c r="E42" s="369"/>
      <c r="F42" s="93"/>
      <c r="G42" s="244"/>
      <c r="H42" s="23"/>
      <c r="I42" s="23"/>
      <c r="J42" s="96" t="str">
        <f t="shared" si="9"/>
        <v>XI</v>
      </c>
      <c r="K42" s="31" t="str">
        <f>D42</f>
        <v>Организация и обеспечение подготовки спортивного резерва</v>
      </c>
      <c r="L42" s="24"/>
      <c r="M42" s="24"/>
      <c r="N42" s="24"/>
      <c r="O42" s="23"/>
      <c r="P42" s="97"/>
      <c r="Q42" s="23"/>
      <c r="R42" s="92"/>
      <c r="S42" s="552"/>
    </row>
    <row r="43" spans="1:21" ht="49.5" x14ac:dyDescent="0.25">
      <c r="A43" s="480"/>
      <c r="B43" s="506"/>
      <c r="C43" s="94" t="s">
        <v>482</v>
      </c>
      <c r="D43" s="29" t="s">
        <v>588</v>
      </c>
      <c r="E43" s="24" t="s">
        <v>25</v>
      </c>
      <c r="F43" s="90" t="s">
        <v>589</v>
      </c>
      <c r="G43" s="244">
        <v>0</v>
      </c>
      <c r="H43" s="413">
        <v>100</v>
      </c>
      <c r="I43" s="23"/>
      <c r="J43" s="94" t="str">
        <f t="shared" si="9"/>
        <v>11.1.</v>
      </c>
      <c r="K43" s="29" t="s">
        <v>383</v>
      </c>
      <c r="L43" s="24" t="s">
        <v>38</v>
      </c>
      <c r="M43" s="90">
        <v>191</v>
      </c>
      <c r="N43" s="90">
        <v>191</v>
      </c>
      <c r="O43" s="32">
        <f>(N43/M43)*100</f>
        <v>100</v>
      </c>
      <c r="P43" s="97"/>
      <c r="Q43" s="23"/>
      <c r="R43" s="255"/>
      <c r="S43" s="552"/>
    </row>
    <row r="44" spans="1:21" ht="73.5" customHeight="1" x14ac:dyDescent="0.25">
      <c r="A44" s="480"/>
      <c r="B44" s="506"/>
      <c r="C44" s="94" t="s">
        <v>483</v>
      </c>
      <c r="D44" s="29" t="s">
        <v>590</v>
      </c>
      <c r="E44" s="24" t="s">
        <v>25</v>
      </c>
      <c r="F44" s="90" t="s">
        <v>591</v>
      </c>
      <c r="G44" s="260">
        <v>100</v>
      </c>
      <c r="H44" s="413">
        <v>100</v>
      </c>
      <c r="I44" s="23"/>
      <c r="J44" s="94"/>
      <c r="K44" s="29"/>
      <c r="L44" s="24"/>
      <c r="M44" s="24"/>
      <c r="N44" s="24"/>
      <c r="O44" s="32"/>
      <c r="P44" s="97"/>
      <c r="Q44" s="23"/>
      <c r="R44" s="255"/>
      <c r="S44" s="552"/>
    </row>
    <row r="45" spans="1:21" s="133" customFormat="1" ht="33" x14ac:dyDescent="0.25">
      <c r="A45" s="546"/>
      <c r="B45" s="506"/>
      <c r="C45" s="42"/>
      <c r="D45" s="27" t="s">
        <v>6</v>
      </c>
      <c r="E45" s="42"/>
      <c r="F45" s="137"/>
      <c r="G45" s="138"/>
      <c r="H45" s="8"/>
      <c r="I45" s="8">
        <f>(H44+H43)/2</f>
        <v>100</v>
      </c>
      <c r="J45" s="367"/>
      <c r="K45" s="27" t="s">
        <v>6</v>
      </c>
      <c r="L45" s="367"/>
      <c r="M45" s="367"/>
      <c r="N45" s="367"/>
      <c r="O45" s="8"/>
      <c r="P45" s="8">
        <f>O43</f>
        <v>100</v>
      </c>
      <c r="Q45" s="8">
        <f>(I45+P45)/2</f>
        <v>100</v>
      </c>
      <c r="R45" s="275" t="s">
        <v>31</v>
      </c>
      <c r="S45" s="552"/>
      <c r="U45" s="271"/>
    </row>
    <row r="46" spans="1:21" ht="49.5" customHeight="1" x14ac:dyDescent="0.25">
      <c r="A46" s="480"/>
      <c r="B46" s="506"/>
      <c r="C46" s="96" t="s">
        <v>481</v>
      </c>
      <c r="D46" s="31" t="s">
        <v>320</v>
      </c>
      <c r="E46" s="369"/>
      <c r="F46" s="93"/>
      <c r="G46" s="23"/>
      <c r="H46" s="23"/>
      <c r="I46" s="23"/>
      <c r="J46" s="96" t="str">
        <f t="shared" si="9"/>
        <v>XII</v>
      </c>
      <c r="K46" s="31" t="str">
        <f>D46</f>
        <v>Организация мероприятий по подготовке спортивных сборных команд</v>
      </c>
      <c r="L46" s="24"/>
      <c r="M46" s="24"/>
      <c r="N46" s="24"/>
      <c r="O46" s="23"/>
      <c r="P46" s="97"/>
      <c r="Q46" s="23"/>
      <c r="R46" s="92"/>
      <c r="S46" s="552"/>
    </row>
    <row r="47" spans="1:21" s="22" customFormat="1" ht="83.25" customHeight="1" x14ac:dyDescent="0.25">
      <c r="A47" s="480"/>
      <c r="B47" s="506"/>
      <c r="C47" s="94" t="s">
        <v>484</v>
      </c>
      <c r="D47" s="29" t="s">
        <v>321</v>
      </c>
      <c r="E47" s="24" t="s">
        <v>409</v>
      </c>
      <c r="F47" s="90" t="s">
        <v>592</v>
      </c>
      <c r="G47" s="260">
        <v>21.9</v>
      </c>
      <c r="H47" s="32">
        <v>100</v>
      </c>
      <c r="I47" s="23"/>
      <c r="J47" s="94" t="str">
        <f t="shared" si="9"/>
        <v>12.1.</v>
      </c>
      <c r="K47" s="29" t="s">
        <v>467</v>
      </c>
      <c r="L47" s="24" t="s">
        <v>38</v>
      </c>
      <c r="M47" s="24">
        <v>90</v>
      </c>
      <c r="N47" s="24">
        <v>144</v>
      </c>
      <c r="O47" s="32">
        <v>110</v>
      </c>
      <c r="P47" s="97"/>
      <c r="Q47" s="23"/>
      <c r="R47" s="255"/>
      <c r="S47" s="552"/>
      <c r="U47" s="215"/>
    </row>
    <row r="48" spans="1:21" s="133" customFormat="1" ht="33" x14ac:dyDescent="0.25">
      <c r="A48" s="547"/>
      <c r="B48" s="507"/>
      <c r="C48" s="257"/>
      <c r="D48" s="27" t="s">
        <v>6</v>
      </c>
      <c r="E48" s="367"/>
      <c r="F48" s="258"/>
      <c r="G48" s="134"/>
      <c r="H48" s="8"/>
      <c r="I48" s="8">
        <f>H47</f>
        <v>100</v>
      </c>
      <c r="J48" s="42"/>
      <c r="K48" s="27" t="s">
        <v>6</v>
      </c>
      <c r="L48" s="42"/>
      <c r="M48" s="134"/>
      <c r="N48" s="134"/>
      <c r="O48" s="8"/>
      <c r="P48" s="8">
        <f>O47</f>
        <v>110</v>
      </c>
      <c r="Q48" s="8">
        <f>(I48+P48)/2</f>
        <v>105</v>
      </c>
      <c r="R48" s="275" t="s">
        <v>31</v>
      </c>
      <c r="S48" s="553"/>
      <c r="U48" s="271"/>
    </row>
    <row r="49" spans="1:21" ht="95.25" customHeight="1" x14ac:dyDescent="0.25">
      <c r="A49" s="479">
        <v>2</v>
      </c>
      <c r="B49" s="505" t="s">
        <v>318</v>
      </c>
      <c r="C49" s="96" t="s">
        <v>12</v>
      </c>
      <c r="D49" s="31" t="s">
        <v>466</v>
      </c>
      <c r="E49" s="24"/>
      <c r="F49" s="139"/>
      <c r="G49" s="32"/>
      <c r="H49" s="23"/>
      <c r="I49" s="23"/>
      <c r="J49" s="96" t="s">
        <v>12</v>
      </c>
      <c r="K49" s="31" t="str">
        <f>D49</f>
        <v>Спортивная подготовка по олимпийским видам спорта волейбол (этап начальной подготовки)</v>
      </c>
      <c r="L49" s="24"/>
      <c r="M49" s="139"/>
      <c r="N49" s="139"/>
      <c r="O49" s="23"/>
      <c r="P49" s="98"/>
      <c r="Q49" s="23"/>
      <c r="R49" s="92"/>
      <c r="S49" s="562" t="s">
        <v>424</v>
      </c>
    </row>
    <row r="50" spans="1:21" ht="82.5" x14ac:dyDescent="0.25">
      <c r="A50" s="480"/>
      <c r="B50" s="506"/>
      <c r="C50" s="94" t="s">
        <v>7</v>
      </c>
      <c r="D50" s="29" t="s">
        <v>219</v>
      </c>
      <c r="E50" s="24" t="s">
        <v>25</v>
      </c>
      <c r="F50" s="90">
        <v>0</v>
      </c>
      <c r="G50" s="90">
        <v>0</v>
      </c>
      <c r="H50" s="32">
        <v>100</v>
      </c>
      <c r="I50" s="23"/>
      <c r="J50" s="94" t="s">
        <v>37</v>
      </c>
      <c r="K50" s="29" t="s">
        <v>382</v>
      </c>
      <c r="L50" s="24" t="s">
        <v>38</v>
      </c>
      <c r="M50" s="24">
        <v>77</v>
      </c>
      <c r="N50" s="24">
        <v>77</v>
      </c>
      <c r="O50" s="95">
        <f>(N50/M50)*100</f>
        <v>100</v>
      </c>
      <c r="P50" s="97"/>
      <c r="Q50" s="23"/>
      <c r="R50" s="255"/>
      <c r="S50" s="441"/>
    </row>
    <row r="51" spans="1:21" s="133" customFormat="1" ht="33" x14ac:dyDescent="0.25">
      <c r="A51" s="546"/>
      <c r="B51" s="506"/>
      <c r="C51" s="42"/>
      <c r="D51" s="27" t="s">
        <v>6</v>
      </c>
      <c r="E51" s="42"/>
      <c r="F51" s="137"/>
      <c r="G51" s="138"/>
      <c r="H51" s="8"/>
      <c r="I51" s="8">
        <f>H50</f>
        <v>100</v>
      </c>
      <c r="J51" s="367"/>
      <c r="K51" s="27" t="s">
        <v>6</v>
      </c>
      <c r="L51" s="367"/>
      <c r="M51" s="367"/>
      <c r="N51" s="367"/>
      <c r="O51" s="8"/>
      <c r="P51" s="8">
        <f>O50</f>
        <v>100</v>
      </c>
      <c r="Q51" s="8">
        <f t="shared" ref="Q51" si="13">(I51+P51)/2</f>
        <v>100</v>
      </c>
      <c r="R51" s="275" t="s">
        <v>31</v>
      </c>
      <c r="S51" s="441"/>
      <c r="U51" s="271"/>
    </row>
    <row r="52" spans="1:21" ht="95.25" customHeight="1" x14ac:dyDescent="0.25">
      <c r="A52" s="480"/>
      <c r="B52" s="506"/>
      <c r="C52" s="96" t="s">
        <v>13</v>
      </c>
      <c r="D52" s="31" t="s">
        <v>216</v>
      </c>
      <c r="E52" s="24"/>
      <c r="F52" s="139"/>
      <c r="G52" s="32"/>
      <c r="H52" s="23"/>
      <c r="I52" s="23"/>
      <c r="J52" s="96" t="str">
        <f>C52</f>
        <v>II</v>
      </c>
      <c r="K52" s="31" t="str">
        <f>D52</f>
        <v>Спортивная подготовка по олимпийским видам спорта волейбол (тренировочный этап (этап спортивной специализации)</v>
      </c>
      <c r="L52" s="24"/>
      <c r="M52" s="139"/>
      <c r="N52" s="139"/>
      <c r="O52" s="23"/>
      <c r="P52" s="98"/>
      <c r="Q52" s="23"/>
      <c r="R52" s="425"/>
      <c r="S52" s="441"/>
    </row>
    <row r="53" spans="1:21" ht="99" x14ac:dyDescent="0.25">
      <c r="A53" s="480"/>
      <c r="B53" s="506"/>
      <c r="C53" s="94" t="s">
        <v>14</v>
      </c>
      <c r="D53" s="29" t="s">
        <v>319</v>
      </c>
      <c r="E53" s="24" t="s">
        <v>25</v>
      </c>
      <c r="F53" s="90">
        <v>0</v>
      </c>
      <c r="G53" s="90">
        <v>0</v>
      </c>
      <c r="H53" s="32">
        <v>100</v>
      </c>
      <c r="I53" s="23"/>
      <c r="J53" s="94" t="str">
        <f>C53</f>
        <v>2.1.</v>
      </c>
      <c r="K53" s="29" t="s">
        <v>382</v>
      </c>
      <c r="L53" s="24" t="s">
        <v>38</v>
      </c>
      <c r="M53" s="24">
        <v>104</v>
      </c>
      <c r="N53" s="24">
        <v>104</v>
      </c>
      <c r="O53" s="95">
        <f>(N53/M53)*100</f>
        <v>100</v>
      </c>
      <c r="P53" s="97"/>
      <c r="Q53" s="23"/>
      <c r="R53" s="255"/>
      <c r="S53" s="441"/>
    </row>
    <row r="54" spans="1:21" s="133" customFormat="1" ht="33" x14ac:dyDescent="0.25">
      <c r="A54" s="546"/>
      <c r="B54" s="506"/>
      <c r="C54" s="42"/>
      <c r="D54" s="27" t="s">
        <v>6</v>
      </c>
      <c r="E54" s="42"/>
      <c r="F54" s="137"/>
      <c r="G54" s="138"/>
      <c r="H54" s="8"/>
      <c r="I54" s="8">
        <f>H53</f>
        <v>100</v>
      </c>
      <c r="J54" s="367"/>
      <c r="K54" s="27" t="s">
        <v>6</v>
      </c>
      <c r="L54" s="367"/>
      <c r="M54" s="367"/>
      <c r="N54" s="367"/>
      <c r="O54" s="8"/>
      <c r="P54" s="8">
        <f>O53</f>
        <v>100</v>
      </c>
      <c r="Q54" s="8">
        <f t="shared" ref="Q54" si="14">(I54+P54)/2</f>
        <v>100</v>
      </c>
      <c r="R54" s="275" t="s">
        <v>31</v>
      </c>
      <c r="S54" s="441"/>
      <c r="U54" s="271"/>
    </row>
    <row r="55" spans="1:21" ht="66" x14ac:dyDescent="0.25">
      <c r="A55" s="480"/>
      <c r="B55" s="506"/>
      <c r="C55" s="369" t="s">
        <v>28</v>
      </c>
      <c r="D55" s="31" t="s">
        <v>381</v>
      </c>
      <c r="E55" s="369"/>
      <c r="F55" s="93"/>
      <c r="G55" s="23"/>
      <c r="H55" s="23"/>
      <c r="I55" s="23"/>
      <c r="J55" s="369" t="str">
        <f t="shared" ref="J55:J66" si="15">C55</f>
        <v>III</v>
      </c>
      <c r="K55" s="31" t="str">
        <f>D55</f>
        <v>Спортивная подготовка по олимпийским видам спорта баскетбол (этап начальной подготовки)</v>
      </c>
      <c r="L55" s="24"/>
      <c r="M55" s="32"/>
      <c r="N55" s="32"/>
      <c r="O55" s="23"/>
      <c r="P55" s="23"/>
      <c r="Q55" s="23"/>
      <c r="R55" s="92"/>
      <c r="S55" s="441"/>
    </row>
    <row r="56" spans="1:21" ht="82.5" x14ac:dyDescent="0.25">
      <c r="A56" s="480"/>
      <c r="B56" s="506"/>
      <c r="C56" s="94" t="s">
        <v>29</v>
      </c>
      <c r="D56" s="29" t="s">
        <v>219</v>
      </c>
      <c r="E56" s="24" t="s">
        <v>25</v>
      </c>
      <c r="F56" s="90">
        <v>0</v>
      </c>
      <c r="G56" s="90">
        <v>0</v>
      </c>
      <c r="H56" s="32">
        <v>100</v>
      </c>
      <c r="I56" s="23"/>
      <c r="J56" s="94" t="str">
        <f t="shared" si="15"/>
        <v>3.1.</v>
      </c>
      <c r="K56" s="29" t="s">
        <v>382</v>
      </c>
      <c r="L56" s="24" t="s">
        <v>25</v>
      </c>
      <c r="M56" s="24">
        <v>274</v>
      </c>
      <c r="N56" s="24">
        <v>259</v>
      </c>
      <c r="O56" s="32">
        <f>(N56/M56)*100</f>
        <v>94.525547445255469</v>
      </c>
      <c r="P56" s="97"/>
      <c r="Q56" s="23"/>
      <c r="R56" s="255"/>
      <c r="S56" s="441"/>
    </row>
    <row r="57" spans="1:21" s="133" customFormat="1" ht="33" x14ac:dyDescent="0.25">
      <c r="A57" s="546"/>
      <c r="B57" s="506"/>
      <c r="C57" s="42"/>
      <c r="D57" s="27" t="s">
        <v>6</v>
      </c>
      <c r="E57" s="42"/>
      <c r="F57" s="137"/>
      <c r="G57" s="138"/>
      <c r="H57" s="8"/>
      <c r="I57" s="8">
        <f>H56</f>
        <v>100</v>
      </c>
      <c r="J57" s="367"/>
      <c r="K57" s="27" t="s">
        <v>6</v>
      </c>
      <c r="L57" s="367"/>
      <c r="M57" s="367"/>
      <c r="N57" s="367"/>
      <c r="O57" s="8"/>
      <c r="P57" s="8">
        <f>O56</f>
        <v>94.525547445255469</v>
      </c>
      <c r="Q57" s="8">
        <f>(I57+P57)/2</f>
        <v>97.262773722627742</v>
      </c>
      <c r="R57" s="275" t="s">
        <v>424</v>
      </c>
      <c r="S57" s="441"/>
      <c r="U57" s="271"/>
    </row>
    <row r="58" spans="1:21" ht="82.5" x14ac:dyDescent="0.25">
      <c r="A58" s="480"/>
      <c r="B58" s="506"/>
      <c r="C58" s="96" t="s">
        <v>42</v>
      </c>
      <c r="D58" s="31" t="s">
        <v>281</v>
      </c>
      <c r="E58" s="369"/>
      <c r="F58" s="93"/>
      <c r="G58" s="23"/>
      <c r="H58" s="23"/>
      <c r="I58" s="23"/>
      <c r="J58" s="96" t="str">
        <f t="shared" si="15"/>
        <v>IV</v>
      </c>
      <c r="K58" s="31" t="str">
        <f>D58</f>
        <v>Спортивная подготовка по олимпийским видам спорта баскетбол (тренировочный этап (этап спортивной специализации)</v>
      </c>
      <c r="L58" s="24"/>
      <c r="M58" s="139"/>
      <c r="N58" s="139"/>
      <c r="O58" s="23"/>
      <c r="P58" s="97"/>
      <c r="Q58" s="23"/>
      <c r="R58" s="92"/>
      <c r="S58" s="441"/>
    </row>
    <row r="59" spans="1:21" ht="99" x14ac:dyDescent="0.25">
      <c r="A59" s="480"/>
      <c r="B59" s="506"/>
      <c r="C59" s="94" t="s">
        <v>43</v>
      </c>
      <c r="D59" s="29" t="s">
        <v>319</v>
      </c>
      <c r="E59" s="24" t="s">
        <v>25</v>
      </c>
      <c r="F59" s="90">
        <v>0</v>
      </c>
      <c r="G59" s="90">
        <v>0</v>
      </c>
      <c r="H59" s="32">
        <v>100</v>
      </c>
      <c r="I59" s="23"/>
      <c r="J59" s="94" t="str">
        <f t="shared" si="15"/>
        <v>4.1.</v>
      </c>
      <c r="K59" s="29" t="s">
        <v>382</v>
      </c>
      <c r="L59" s="24" t="s">
        <v>38</v>
      </c>
      <c r="M59" s="24">
        <v>150</v>
      </c>
      <c r="N59" s="24">
        <v>150</v>
      </c>
      <c r="O59" s="32">
        <f>(N59/M59)*100</f>
        <v>100</v>
      </c>
      <c r="P59" s="97"/>
      <c r="Q59" s="23"/>
      <c r="R59" s="255"/>
      <c r="S59" s="441"/>
    </row>
    <row r="60" spans="1:21" s="133" customFormat="1" ht="33" x14ac:dyDescent="0.25">
      <c r="A60" s="546"/>
      <c r="B60" s="506"/>
      <c r="C60" s="42"/>
      <c r="D60" s="27" t="s">
        <v>6</v>
      </c>
      <c r="E60" s="42"/>
      <c r="F60" s="137"/>
      <c r="G60" s="138"/>
      <c r="H60" s="8"/>
      <c r="I60" s="8">
        <f>H59</f>
        <v>100</v>
      </c>
      <c r="J60" s="367"/>
      <c r="K60" s="27" t="s">
        <v>6</v>
      </c>
      <c r="L60" s="367"/>
      <c r="M60" s="367"/>
      <c r="N60" s="367"/>
      <c r="O60" s="8"/>
      <c r="P60" s="8">
        <f>O59</f>
        <v>100</v>
      </c>
      <c r="Q60" s="8">
        <f t="shared" ref="Q60" si="16">(I60+P60)/2</f>
        <v>100</v>
      </c>
      <c r="R60" s="275" t="s">
        <v>31</v>
      </c>
      <c r="S60" s="441"/>
      <c r="U60" s="271"/>
    </row>
    <row r="61" spans="1:21" ht="63.75" customHeight="1" x14ac:dyDescent="0.25">
      <c r="A61" s="480"/>
      <c r="B61" s="506"/>
      <c r="C61" s="96" t="s">
        <v>168</v>
      </c>
      <c r="D61" s="31" t="s">
        <v>399</v>
      </c>
      <c r="E61" s="24"/>
      <c r="F61" s="90"/>
      <c r="G61" s="32"/>
      <c r="H61" s="23"/>
      <c r="I61" s="23"/>
      <c r="J61" s="96" t="str">
        <f t="shared" si="15"/>
        <v>V</v>
      </c>
      <c r="K61" s="31" t="str">
        <f>D61</f>
        <v>Организация мероприятий по подготовке спортивного резерва</v>
      </c>
      <c r="L61" s="24"/>
      <c r="M61" s="139"/>
      <c r="N61" s="139"/>
      <c r="O61" s="23"/>
      <c r="P61" s="97"/>
      <c r="Q61" s="23"/>
      <c r="R61" s="92"/>
      <c r="S61" s="441"/>
    </row>
    <row r="62" spans="1:21" ht="49.5" x14ac:dyDescent="0.25">
      <c r="A62" s="480"/>
      <c r="B62" s="506"/>
      <c r="C62" s="94" t="s">
        <v>169</v>
      </c>
      <c r="D62" s="29" t="s">
        <v>588</v>
      </c>
      <c r="E62" s="24" t="s">
        <v>25</v>
      </c>
      <c r="F62" s="90" t="s">
        <v>589</v>
      </c>
      <c r="G62" s="260">
        <v>0</v>
      </c>
      <c r="H62" s="260">
        <v>100</v>
      </c>
      <c r="I62" s="23"/>
      <c r="J62" s="94" t="str">
        <f t="shared" si="15"/>
        <v>5.1.</v>
      </c>
      <c r="K62" s="29" t="s">
        <v>383</v>
      </c>
      <c r="L62" s="24" t="s">
        <v>38</v>
      </c>
      <c r="M62" s="90">
        <v>230</v>
      </c>
      <c r="N62" s="90">
        <v>207</v>
      </c>
      <c r="O62" s="32">
        <f t="shared" ref="O62" si="17">(N62/M62)*100</f>
        <v>90</v>
      </c>
      <c r="P62" s="97"/>
      <c r="Q62" s="23"/>
      <c r="R62" s="92"/>
      <c r="S62" s="441"/>
    </row>
    <row r="63" spans="1:21" ht="78" customHeight="1" x14ac:dyDescent="0.25">
      <c r="A63" s="480"/>
      <c r="B63" s="506"/>
      <c r="C63" s="94" t="s">
        <v>170</v>
      </c>
      <c r="D63" s="29" t="s">
        <v>590</v>
      </c>
      <c r="E63" s="24" t="s">
        <v>25</v>
      </c>
      <c r="F63" s="90" t="s">
        <v>591</v>
      </c>
      <c r="G63" s="260">
        <v>90</v>
      </c>
      <c r="H63" s="260">
        <v>90</v>
      </c>
      <c r="I63" s="23"/>
      <c r="J63" s="94"/>
      <c r="K63" s="29"/>
      <c r="L63" s="24"/>
      <c r="M63" s="139"/>
      <c r="N63" s="139"/>
      <c r="O63" s="23"/>
      <c r="P63" s="97"/>
      <c r="Q63" s="23"/>
      <c r="R63" s="92"/>
      <c r="S63" s="441"/>
    </row>
    <row r="64" spans="1:21" s="133" customFormat="1" ht="33" x14ac:dyDescent="0.25">
      <c r="A64" s="546"/>
      <c r="B64" s="506"/>
      <c r="C64" s="42"/>
      <c r="D64" s="27" t="s">
        <v>6</v>
      </c>
      <c r="E64" s="42"/>
      <c r="F64" s="137"/>
      <c r="G64" s="138"/>
      <c r="H64" s="8"/>
      <c r="I64" s="8">
        <f>(H63+H62)/2</f>
        <v>95</v>
      </c>
      <c r="J64" s="367"/>
      <c r="K64" s="27" t="s">
        <v>6</v>
      </c>
      <c r="L64" s="367"/>
      <c r="M64" s="367"/>
      <c r="N64" s="367"/>
      <c r="O64" s="8"/>
      <c r="P64" s="8">
        <f>O62</f>
        <v>90</v>
      </c>
      <c r="Q64" s="8">
        <f>(I64+P64)/2</f>
        <v>92.5</v>
      </c>
      <c r="R64" s="275" t="s">
        <v>424</v>
      </c>
      <c r="S64" s="441"/>
      <c r="U64" s="271"/>
    </row>
    <row r="65" spans="1:21" ht="53.25" customHeight="1" x14ac:dyDescent="0.25">
      <c r="A65" s="480"/>
      <c r="B65" s="506"/>
      <c r="C65" s="96" t="s">
        <v>174</v>
      </c>
      <c r="D65" s="31" t="s">
        <v>320</v>
      </c>
      <c r="E65" s="369"/>
      <c r="F65" s="93"/>
      <c r="G65" s="23"/>
      <c r="H65" s="23"/>
      <c r="I65" s="23"/>
      <c r="J65" s="96" t="str">
        <f t="shared" si="15"/>
        <v>VI</v>
      </c>
      <c r="K65" s="31" t="str">
        <f>D65</f>
        <v>Организация мероприятий по подготовке спортивных сборных команд</v>
      </c>
      <c r="L65" s="24"/>
      <c r="M65" s="139"/>
      <c r="N65" s="139"/>
      <c r="O65" s="23"/>
      <c r="P65" s="97"/>
      <c r="Q65" s="23"/>
      <c r="R65" s="92"/>
      <c r="S65" s="441"/>
    </row>
    <row r="66" spans="1:21" s="218" customFormat="1" ht="75" customHeight="1" x14ac:dyDescent="0.25">
      <c r="A66" s="480"/>
      <c r="B66" s="506"/>
      <c r="C66" s="94" t="s">
        <v>175</v>
      </c>
      <c r="D66" s="29" t="s">
        <v>321</v>
      </c>
      <c r="E66" s="24" t="s">
        <v>25</v>
      </c>
      <c r="F66" s="90" t="s">
        <v>592</v>
      </c>
      <c r="G66" s="260">
        <v>14.2</v>
      </c>
      <c r="H66" s="32">
        <v>100</v>
      </c>
      <c r="I66" s="32"/>
      <c r="J66" s="94" t="str">
        <f t="shared" si="15"/>
        <v>6.1.</v>
      </c>
      <c r="K66" s="29" t="s">
        <v>467</v>
      </c>
      <c r="L66" s="24" t="s">
        <v>38</v>
      </c>
      <c r="M66" s="139">
        <v>74</v>
      </c>
      <c r="N66" s="139">
        <v>110</v>
      </c>
      <c r="O66" s="32">
        <v>110</v>
      </c>
      <c r="P66" s="414"/>
      <c r="Q66" s="23"/>
      <c r="R66" s="92"/>
      <c r="S66" s="441"/>
      <c r="U66" s="273"/>
    </row>
    <row r="67" spans="1:21" s="133" customFormat="1" ht="33" x14ac:dyDescent="0.25">
      <c r="A67" s="547"/>
      <c r="B67" s="507"/>
      <c r="C67" s="42"/>
      <c r="D67" s="27" t="s">
        <v>6</v>
      </c>
      <c r="E67" s="42"/>
      <c r="F67" s="131"/>
      <c r="G67" s="134"/>
      <c r="H67" s="8"/>
      <c r="I67" s="8">
        <f>H66</f>
        <v>100</v>
      </c>
      <c r="J67" s="8"/>
      <c r="K67" s="27" t="s">
        <v>6</v>
      </c>
      <c r="L67" s="8"/>
      <c r="M67" s="8"/>
      <c r="N67" s="8"/>
      <c r="O67" s="8"/>
      <c r="P67" s="8">
        <f>O66</f>
        <v>110</v>
      </c>
      <c r="Q67" s="8">
        <f>(I67+P67)/2</f>
        <v>105</v>
      </c>
      <c r="R67" s="275" t="s">
        <v>31</v>
      </c>
      <c r="S67" s="442"/>
      <c r="U67" s="271"/>
    </row>
    <row r="68" spans="1:21" ht="66" x14ac:dyDescent="0.25">
      <c r="A68" s="479" t="s">
        <v>69</v>
      </c>
      <c r="B68" s="505" t="s">
        <v>322</v>
      </c>
      <c r="C68" s="96" t="s">
        <v>12</v>
      </c>
      <c r="D68" s="31" t="s">
        <v>323</v>
      </c>
      <c r="E68" s="24"/>
      <c r="F68" s="90"/>
      <c r="G68" s="32"/>
      <c r="H68" s="23"/>
      <c r="I68" s="23"/>
      <c r="J68" s="96" t="str">
        <f t="shared" ref="J68:J98" si="18">C68</f>
        <v>I</v>
      </c>
      <c r="K68" s="31" t="str">
        <f>D68</f>
        <v>Спортивная подготовка по олимпийским видам спорта прыжки на батуте (этап начальной подготовки )</v>
      </c>
      <c r="L68" s="24"/>
      <c r="M68" s="139"/>
      <c r="N68" s="139"/>
      <c r="O68" s="23"/>
      <c r="P68" s="98"/>
      <c r="Q68" s="23"/>
      <c r="R68" s="92"/>
      <c r="S68" s="562" t="s">
        <v>31</v>
      </c>
    </row>
    <row r="69" spans="1:21" s="66" customFormat="1" ht="82.5" x14ac:dyDescent="0.25">
      <c r="A69" s="480"/>
      <c r="B69" s="506"/>
      <c r="C69" s="94" t="s">
        <v>7</v>
      </c>
      <c r="D69" s="29" t="s">
        <v>219</v>
      </c>
      <c r="E69" s="24" t="s">
        <v>25</v>
      </c>
      <c r="F69" s="90">
        <v>0</v>
      </c>
      <c r="G69" s="90">
        <v>0</v>
      </c>
      <c r="H69" s="32">
        <v>100</v>
      </c>
      <c r="I69" s="23"/>
      <c r="J69" s="94" t="str">
        <f t="shared" si="18"/>
        <v>1.1.</v>
      </c>
      <c r="K69" s="29" t="s">
        <v>382</v>
      </c>
      <c r="L69" s="24" t="s">
        <v>38</v>
      </c>
      <c r="M69" s="24">
        <v>52</v>
      </c>
      <c r="N69" s="24">
        <v>52</v>
      </c>
      <c r="O69" s="32">
        <f>(N69/M69)*100</f>
        <v>100</v>
      </c>
      <c r="P69" s="97"/>
      <c r="Q69" s="23"/>
      <c r="R69" s="255"/>
      <c r="S69" s="441"/>
      <c r="T69"/>
    </row>
    <row r="70" spans="1:21" s="133" customFormat="1" ht="33" x14ac:dyDescent="0.25">
      <c r="A70" s="546"/>
      <c r="B70" s="506"/>
      <c r="C70" s="42"/>
      <c r="D70" s="27" t="s">
        <v>6</v>
      </c>
      <c r="E70" s="42"/>
      <c r="F70" s="137"/>
      <c r="G70" s="138"/>
      <c r="H70" s="8"/>
      <c r="I70" s="8">
        <f>H69</f>
        <v>100</v>
      </c>
      <c r="J70" s="367"/>
      <c r="K70" s="27" t="s">
        <v>6</v>
      </c>
      <c r="L70" s="367"/>
      <c r="M70" s="367"/>
      <c r="N70" s="367"/>
      <c r="O70" s="8"/>
      <c r="P70" s="8">
        <f>O69</f>
        <v>100</v>
      </c>
      <c r="Q70" s="8">
        <f t="shared" ref="Q70:Q104" si="19">(I70+P70)/2</f>
        <v>100</v>
      </c>
      <c r="R70" s="275" t="s">
        <v>31</v>
      </c>
      <c r="S70" s="441"/>
      <c r="U70" s="271"/>
    </row>
    <row r="71" spans="1:21" s="66" customFormat="1" ht="82.5" x14ac:dyDescent="0.25">
      <c r="A71" s="480"/>
      <c r="B71" s="506"/>
      <c r="C71" s="369" t="s">
        <v>13</v>
      </c>
      <c r="D71" s="31" t="s">
        <v>324</v>
      </c>
      <c r="E71" s="369"/>
      <c r="F71" s="93"/>
      <c r="G71" s="23"/>
      <c r="H71" s="23"/>
      <c r="I71" s="23"/>
      <c r="J71" s="96" t="str">
        <f t="shared" si="18"/>
        <v>II</v>
      </c>
      <c r="K71" s="31" t="str">
        <f>D71</f>
        <v>Спортивная подготовка по олимпийским видам спорта 
прыжки на батуте (тренировочный этап (этап спортивной специализации))</v>
      </c>
      <c r="L71" s="24"/>
      <c r="M71" s="32"/>
      <c r="N71" s="32"/>
      <c r="O71" s="23"/>
      <c r="P71" s="97"/>
      <c r="Q71" s="23"/>
      <c r="R71" s="92"/>
      <c r="S71" s="441"/>
      <c r="T71"/>
    </row>
    <row r="72" spans="1:21" s="66" customFormat="1" ht="99" x14ac:dyDescent="0.25">
      <c r="A72" s="480"/>
      <c r="B72" s="506"/>
      <c r="C72" s="94" t="s">
        <v>14</v>
      </c>
      <c r="D72" s="29" t="s">
        <v>319</v>
      </c>
      <c r="E72" s="24" t="s">
        <v>25</v>
      </c>
      <c r="F72" s="90">
        <v>0</v>
      </c>
      <c r="G72" s="90">
        <v>0</v>
      </c>
      <c r="H72" s="32">
        <v>100</v>
      </c>
      <c r="I72" s="23"/>
      <c r="J72" s="94" t="str">
        <f t="shared" si="18"/>
        <v>2.1.</v>
      </c>
      <c r="K72" s="29" t="s">
        <v>211</v>
      </c>
      <c r="L72" s="24" t="s">
        <v>25</v>
      </c>
      <c r="M72" s="24">
        <v>71</v>
      </c>
      <c r="N72" s="24">
        <v>71</v>
      </c>
      <c r="O72" s="32">
        <f>(N72/M72)*100</f>
        <v>100</v>
      </c>
      <c r="P72" s="97"/>
      <c r="Q72" s="23"/>
      <c r="R72" s="255"/>
      <c r="S72" s="441"/>
      <c r="T72"/>
    </row>
    <row r="73" spans="1:21" s="133" customFormat="1" ht="33" x14ac:dyDescent="0.25">
      <c r="A73" s="546"/>
      <c r="B73" s="506"/>
      <c r="C73" s="42"/>
      <c r="D73" s="27" t="s">
        <v>6</v>
      </c>
      <c r="E73" s="42"/>
      <c r="F73" s="137"/>
      <c r="G73" s="138"/>
      <c r="H73" s="8"/>
      <c r="I73" s="8">
        <f>H72</f>
        <v>100</v>
      </c>
      <c r="J73" s="367"/>
      <c r="K73" s="27" t="s">
        <v>6</v>
      </c>
      <c r="L73" s="367"/>
      <c r="M73" s="367"/>
      <c r="N73" s="367"/>
      <c r="O73" s="8"/>
      <c r="P73" s="8">
        <f>O72</f>
        <v>100</v>
      </c>
      <c r="Q73" s="8">
        <f t="shared" si="19"/>
        <v>100</v>
      </c>
      <c r="R73" s="275" t="s">
        <v>31</v>
      </c>
      <c r="S73" s="441"/>
      <c r="U73" s="271"/>
    </row>
    <row r="74" spans="1:21" s="66" customFormat="1" ht="66" x14ac:dyDescent="0.25">
      <c r="A74" s="480"/>
      <c r="B74" s="506"/>
      <c r="C74" s="96" t="s">
        <v>28</v>
      </c>
      <c r="D74" s="31" t="s">
        <v>325</v>
      </c>
      <c r="E74" s="369"/>
      <c r="F74" s="93"/>
      <c r="G74" s="23"/>
      <c r="H74" s="23"/>
      <c r="I74" s="23"/>
      <c r="J74" s="96" t="str">
        <f t="shared" si="18"/>
        <v>III</v>
      </c>
      <c r="K74" s="31" t="str">
        <f>D74</f>
        <v>Спортивная подготовка по неолимпийским видам спорта спортивная акробатика (этап начальной подготовки )</v>
      </c>
      <c r="L74" s="24"/>
      <c r="M74" s="139"/>
      <c r="N74" s="139"/>
      <c r="O74" s="23"/>
      <c r="P74" s="97"/>
      <c r="Q74" s="23"/>
      <c r="R74" s="92"/>
      <c r="S74" s="441"/>
      <c r="T74"/>
    </row>
    <row r="75" spans="1:21" s="66" customFormat="1" ht="82.5" x14ac:dyDescent="0.25">
      <c r="A75" s="480"/>
      <c r="B75" s="506"/>
      <c r="C75" s="94" t="s">
        <v>29</v>
      </c>
      <c r="D75" s="29" t="s">
        <v>219</v>
      </c>
      <c r="E75" s="24" t="s">
        <v>25</v>
      </c>
      <c r="F75" s="90">
        <v>0</v>
      </c>
      <c r="G75" s="90">
        <v>0</v>
      </c>
      <c r="H75" s="32">
        <v>100</v>
      </c>
      <c r="I75" s="23"/>
      <c r="J75" s="94" t="str">
        <f t="shared" si="18"/>
        <v>3.1.</v>
      </c>
      <c r="K75" s="29" t="s">
        <v>382</v>
      </c>
      <c r="L75" s="24" t="s">
        <v>38</v>
      </c>
      <c r="M75" s="24">
        <v>88</v>
      </c>
      <c r="N75" s="24">
        <v>88</v>
      </c>
      <c r="O75" s="32">
        <f>(N75/M75)*100</f>
        <v>100</v>
      </c>
      <c r="P75" s="97"/>
      <c r="Q75" s="23"/>
      <c r="R75" s="91"/>
      <c r="S75" s="441"/>
      <c r="T75"/>
    </row>
    <row r="76" spans="1:21" s="133" customFormat="1" ht="33" x14ac:dyDescent="0.25">
      <c r="A76" s="546"/>
      <c r="B76" s="506"/>
      <c r="C76" s="42"/>
      <c r="D76" s="27" t="s">
        <v>6</v>
      </c>
      <c r="E76" s="42"/>
      <c r="F76" s="137"/>
      <c r="G76" s="138"/>
      <c r="H76" s="8"/>
      <c r="I76" s="8">
        <f>H75</f>
        <v>100</v>
      </c>
      <c r="J76" s="367"/>
      <c r="K76" s="27" t="s">
        <v>6</v>
      </c>
      <c r="L76" s="367"/>
      <c r="M76" s="367"/>
      <c r="N76" s="367"/>
      <c r="O76" s="8"/>
      <c r="P76" s="8">
        <f>O75</f>
        <v>100</v>
      </c>
      <c r="Q76" s="8">
        <f t="shared" ref="Q76" si="20">(I76+P76)/2</f>
        <v>100</v>
      </c>
      <c r="R76" s="275" t="s">
        <v>31</v>
      </c>
      <c r="S76" s="441"/>
      <c r="U76" s="271"/>
    </row>
    <row r="77" spans="1:21" s="66" customFormat="1" ht="82.5" x14ac:dyDescent="0.25">
      <c r="A77" s="480"/>
      <c r="B77" s="506"/>
      <c r="C77" s="96" t="s">
        <v>42</v>
      </c>
      <c r="D77" s="31" t="s">
        <v>384</v>
      </c>
      <c r="E77" s="369"/>
      <c r="F77" s="93"/>
      <c r="G77" s="23"/>
      <c r="H77" s="23"/>
      <c r="I77" s="23"/>
      <c r="J77" s="96" t="str">
        <f t="shared" si="18"/>
        <v>IV</v>
      </c>
      <c r="K77" s="31" t="str">
        <f>D77</f>
        <v>Спортивная подготовка по неолимпийским видам спорта 
спортивная акробатика  (тренировочный этап (этап спортивной специализации))</v>
      </c>
      <c r="L77" s="24"/>
      <c r="M77" s="139"/>
      <c r="N77" s="139"/>
      <c r="O77" s="23"/>
      <c r="P77" s="97"/>
      <c r="Q77" s="23"/>
      <c r="R77" s="92"/>
      <c r="S77" s="441"/>
      <c r="T77"/>
    </row>
    <row r="78" spans="1:21" s="66" customFormat="1" ht="99" x14ac:dyDescent="0.25">
      <c r="A78" s="480"/>
      <c r="B78" s="506"/>
      <c r="C78" s="94" t="s">
        <v>43</v>
      </c>
      <c r="D78" s="29" t="s">
        <v>319</v>
      </c>
      <c r="E78" s="24" t="s">
        <v>25</v>
      </c>
      <c r="F78" s="90">
        <v>0</v>
      </c>
      <c r="G78" s="90">
        <v>0</v>
      </c>
      <c r="H78" s="32">
        <v>100</v>
      </c>
      <c r="I78" s="23"/>
      <c r="J78" s="94" t="str">
        <f t="shared" si="18"/>
        <v>4.1.</v>
      </c>
      <c r="K78" s="29" t="s">
        <v>211</v>
      </c>
      <c r="L78" s="24" t="s">
        <v>36</v>
      </c>
      <c r="M78" s="24">
        <v>81</v>
      </c>
      <c r="N78" s="24">
        <v>81</v>
      </c>
      <c r="O78" s="32">
        <f>(N78/M78)*100</f>
        <v>100</v>
      </c>
      <c r="P78" s="97"/>
      <c r="Q78" s="23"/>
      <c r="R78" s="255"/>
      <c r="S78" s="441"/>
      <c r="T78"/>
    </row>
    <row r="79" spans="1:21" s="133" customFormat="1" ht="40.5" customHeight="1" x14ac:dyDescent="0.25">
      <c r="A79" s="546"/>
      <c r="B79" s="506"/>
      <c r="C79" s="42"/>
      <c r="D79" s="27" t="s">
        <v>6</v>
      </c>
      <c r="E79" s="42"/>
      <c r="F79" s="137"/>
      <c r="G79" s="138"/>
      <c r="H79" s="8"/>
      <c r="I79" s="8">
        <f>H78</f>
        <v>100</v>
      </c>
      <c r="J79" s="367"/>
      <c r="K79" s="27" t="s">
        <v>6</v>
      </c>
      <c r="L79" s="367"/>
      <c r="M79" s="367"/>
      <c r="N79" s="367"/>
      <c r="O79" s="8"/>
      <c r="P79" s="8">
        <f>O78</f>
        <v>100</v>
      </c>
      <c r="Q79" s="8">
        <f t="shared" ref="Q79" si="21">(I79+P79)/2</f>
        <v>100</v>
      </c>
      <c r="R79" s="275" t="s">
        <v>31</v>
      </c>
      <c r="S79" s="441"/>
      <c r="U79" s="271"/>
    </row>
    <row r="80" spans="1:21" s="66" customFormat="1" ht="82.5" x14ac:dyDescent="0.25">
      <c r="A80" s="480"/>
      <c r="B80" s="506"/>
      <c r="C80" s="96" t="s">
        <v>168</v>
      </c>
      <c r="D80" s="31" t="s">
        <v>385</v>
      </c>
      <c r="E80" s="369"/>
      <c r="F80" s="93"/>
      <c r="G80" s="23"/>
      <c r="H80" s="23"/>
      <c r="I80" s="23"/>
      <c r="J80" s="96" t="str">
        <f t="shared" si="18"/>
        <v>V</v>
      </c>
      <c r="K80" s="31" t="str">
        <f>D80</f>
        <v>Спортивная подготовка по неолимпийским видам спорта 
спортивная акробатика (этап совершенствования спортивного мастерства)</v>
      </c>
      <c r="L80" s="24"/>
      <c r="M80" s="139"/>
      <c r="N80" s="139"/>
      <c r="O80" s="23"/>
      <c r="P80" s="97"/>
      <c r="Q80" s="23"/>
      <c r="R80" s="92"/>
      <c r="S80" s="441"/>
      <c r="T80"/>
    </row>
    <row r="81" spans="1:21" s="66" customFormat="1" ht="82.5" x14ac:dyDescent="0.25">
      <c r="A81" s="480"/>
      <c r="B81" s="506"/>
      <c r="C81" s="94" t="s">
        <v>169</v>
      </c>
      <c r="D81" s="29" t="s">
        <v>220</v>
      </c>
      <c r="E81" s="24" t="s">
        <v>25</v>
      </c>
      <c r="F81" s="90">
        <v>0</v>
      </c>
      <c r="G81" s="90">
        <v>0</v>
      </c>
      <c r="H81" s="32">
        <v>100</v>
      </c>
      <c r="I81" s="23"/>
      <c r="J81" s="94" t="str">
        <f t="shared" si="18"/>
        <v>5.1.</v>
      </c>
      <c r="K81" s="29" t="s">
        <v>211</v>
      </c>
      <c r="L81" s="24" t="s">
        <v>36</v>
      </c>
      <c r="M81" s="24">
        <v>24</v>
      </c>
      <c r="N81" s="24">
        <v>24</v>
      </c>
      <c r="O81" s="32">
        <f>(N81/M81)*100</f>
        <v>100</v>
      </c>
      <c r="P81" s="97"/>
      <c r="Q81" s="23"/>
      <c r="R81" s="255"/>
      <c r="S81" s="441"/>
      <c r="T81"/>
    </row>
    <row r="82" spans="1:21" s="133" customFormat="1" ht="33" x14ac:dyDescent="0.25">
      <c r="A82" s="546"/>
      <c r="B82" s="506"/>
      <c r="C82" s="42"/>
      <c r="D82" s="27" t="s">
        <v>6</v>
      </c>
      <c r="E82" s="42"/>
      <c r="F82" s="137"/>
      <c r="G82" s="138"/>
      <c r="H82" s="8"/>
      <c r="I82" s="8">
        <f>H81</f>
        <v>100</v>
      </c>
      <c r="J82" s="367"/>
      <c r="K82" s="27" t="s">
        <v>6</v>
      </c>
      <c r="L82" s="367"/>
      <c r="M82" s="367"/>
      <c r="N82" s="367"/>
      <c r="O82" s="8"/>
      <c r="P82" s="8">
        <f>O81</f>
        <v>100</v>
      </c>
      <c r="Q82" s="8">
        <f t="shared" si="19"/>
        <v>100</v>
      </c>
      <c r="R82" s="275" t="s">
        <v>31</v>
      </c>
      <c r="S82" s="441"/>
      <c r="U82" s="271"/>
    </row>
    <row r="83" spans="1:21" s="66" customFormat="1" ht="66" x14ac:dyDescent="0.25">
      <c r="A83" s="480"/>
      <c r="B83" s="506"/>
      <c r="C83" s="96" t="s">
        <v>174</v>
      </c>
      <c r="D83" s="31" t="s">
        <v>386</v>
      </c>
      <c r="E83" s="369"/>
      <c r="F83" s="93"/>
      <c r="G83" s="23"/>
      <c r="H83" s="23"/>
      <c r="I83" s="23"/>
      <c r="J83" s="96" t="str">
        <f t="shared" si="18"/>
        <v>VI</v>
      </c>
      <c r="K83" s="31" t="str">
        <f>D83</f>
        <v>Спортивная подготовка по олимпийским видам спорта 
спортивная гимнастика (этап начальной подготовки)</v>
      </c>
      <c r="L83" s="24"/>
      <c r="M83" s="139"/>
      <c r="N83" s="139"/>
      <c r="O83" s="23"/>
      <c r="P83" s="97"/>
      <c r="Q83" s="23"/>
      <c r="R83" s="92"/>
      <c r="S83" s="441"/>
      <c r="T83"/>
    </row>
    <row r="84" spans="1:21" s="66" customFormat="1" ht="82.5" x14ac:dyDescent="0.25">
      <c r="A84" s="480"/>
      <c r="B84" s="506"/>
      <c r="C84" s="94" t="s">
        <v>175</v>
      </c>
      <c r="D84" s="29" t="s">
        <v>219</v>
      </c>
      <c r="E84" s="24" t="s">
        <v>25</v>
      </c>
      <c r="F84" s="90">
        <v>0</v>
      </c>
      <c r="G84" s="90">
        <v>0</v>
      </c>
      <c r="H84" s="32">
        <v>100</v>
      </c>
      <c r="I84" s="23"/>
      <c r="J84" s="94" t="str">
        <f t="shared" si="18"/>
        <v>6.1.</v>
      </c>
      <c r="K84" s="29" t="s">
        <v>211</v>
      </c>
      <c r="L84" s="24" t="s">
        <v>38</v>
      </c>
      <c r="M84" s="24">
        <v>60</v>
      </c>
      <c r="N84" s="24">
        <v>60</v>
      </c>
      <c r="O84" s="32">
        <f>(N84/M84)*100</f>
        <v>100</v>
      </c>
      <c r="P84" s="97"/>
      <c r="Q84" s="23"/>
      <c r="R84" s="255"/>
      <c r="S84" s="441"/>
      <c r="T84"/>
    </row>
    <row r="85" spans="1:21" s="133" customFormat="1" ht="33" x14ac:dyDescent="0.25">
      <c r="A85" s="546"/>
      <c r="B85" s="506"/>
      <c r="C85" s="42"/>
      <c r="D85" s="27" t="s">
        <v>6</v>
      </c>
      <c r="E85" s="42"/>
      <c r="F85" s="137"/>
      <c r="G85" s="138"/>
      <c r="H85" s="8"/>
      <c r="I85" s="8">
        <f>H84</f>
        <v>100</v>
      </c>
      <c r="J85" s="367"/>
      <c r="K85" s="27" t="s">
        <v>6</v>
      </c>
      <c r="L85" s="367"/>
      <c r="M85" s="367"/>
      <c r="N85" s="367"/>
      <c r="O85" s="8"/>
      <c r="P85" s="8">
        <f>O84</f>
        <v>100</v>
      </c>
      <c r="Q85" s="8">
        <f t="shared" ref="Q85" si="22">(I85+P85)/2</f>
        <v>100</v>
      </c>
      <c r="R85" s="275" t="s">
        <v>31</v>
      </c>
      <c r="S85" s="441"/>
      <c r="U85" s="271"/>
    </row>
    <row r="86" spans="1:21" s="66" customFormat="1" ht="82.5" x14ac:dyDescent="0.25">
      <c r="A86" s="480"/>
      <c r="B86" s="506"/>
      <c r="C86" s="96" t="s">
        <v>212</v>
      </c>
      <c r="D86" s="31" t="s">
        <v>593</v>
      </c>
      <c r="E86" s="369"/>
      <c r="F86" s="93"/>
      <c r="G86" s="23"/>
      <c r="H86" s="23"/>
      <c r="I86" s="23"/>
      <c r="J86" s="96" t="str">
        <f t="shared" si="18"/>
        <v>VII</v>
      </c>
      <c r="K86" s="31" t="str">
        <f>D86</f>
        <v>Спортивная подготовка по олимпийским видам спорта 
спортивная гимнастика (тренировочный этап (этап спортивной специализации))</v>
      </c>
      <c r="L86" s="24"/>
      <c r="M86" s="139"/>
      <c r="N86" s="139"/>
      <c r="O86" s="23"/>
      <c r="P86" s="97"/>
      <c r="Q86" s="23"/>
      <c r="R86" s="92"/>
      <c r="S86" s="441"/>
      <c r="T86"/>
    </row>
    <row r="87" spans="1:21" s="66" customFormat="1" ht="99" x14ac:dyDescent="0.25">
      <c r="A87" s="480"/>
      <c r="B87" s="506"/>
      <c r="C87" s="94" t="s">
        <v>213</v>
      </c>
      <c r="D87" s="29" t="s">
        <v>319</v>
      </c>
      <c r="E87" s="24" t="s">
        <v>25</v>
      </c>
      <c r="F87" s="90">
        <v>0</v>
      </c>
      <c r="G87" s="90">
        <v>0</v>
      </c>
      <c r="H87" s="32">
        <v>100</v>
      </c>
      <c r="I87" s="23"/>
      <c r="J87" s="94" t="str">
        <f t="shared" si="18"/>
        <v>7.1.</v>
      </c>
      <c r="K87" s="29" t="s">
        <v>211</v>
      </c>
      <c r="L87" s="24" t="s">
        <v>36</v>
      </c>
      <c r="M87" s="24">
        <v>58</v>
      </c>
      <c r="N87" s="24">
        <v>58</v>
      </c>
      <c r="O87" s="32">
        <f>(N87/M87)*100</f>
        <v>100</v>
      </c>
      <c r="P87" s="97"/>
      <c r="Q87" s="23"/>
      <c r="R87" s="255"/>
      <c r="S87" s="441"/>
      <c r="T87"/>
    </row>
    <row r="88" spans="1:21" s="133" customFormat="1" ht="33" x14ac:dyDescent="0.25">
      <c r="A88" s="546"/>
      <c r="B88" s="506"/>
      <c r="C88" s="42"/>
      <c r="D88" s="27" t="s">
        <v>6</v>
      </c>
      <c r="E88" s="42"/>
      <c r="F88" s="137"/>
      <c r="G88" s="138"/>
      <c r="H88" s="8"/>
      <c r="I88" s="8">
        <f>H87</f>
        <v>100</v>
      </c>
      <c r="J88" s="367"/>
      <c r="K88" s="27" t="s">
        <v>6</v>
      </c>
      <c r="L88" s="367"/>
      <c r="M88" s="367"/>
      <c r="N88" s="367"/>
      <c r="O88" s="8"/>
      <c r="P88" s="8">
        <f>O87</f>
        <v>100</v>
      </c>
      <c r="Q88" s="8">
        <f t="shared" ref="Q88" si="23">(I88+P88)/2</f>
        <v>100</v>
      </c>
      <c r="R88" s="275" t="s">
        <v>31</v>
      </c>
      <c r="S88" s="441"/>
      <c r="U88" s="271"/>
    </row>
    <row r="89" spans="1:21" s="66" customFormat="1" ht="82.5" x14ac:dyDescent="0.25">
      <c r="A89" s="480"/>
      <c r="B89" s="506"/>
      <c r="C89" s="96" t="s">
        <v>214</v>
      </c>
      <c r="D89" s="31" t="s">
        <v>519</v>
      </c>
      <c r="E89" s="369"/>
      <c r="F89" s="93"/>
      <c r="G89" s="23"/>
      <c r="H89" s="23"/>
      <c r="I89" s="23"/>
      <c r="J89" s="96" t="str">
        <f t="shared" ref="J89:J90" si="24">C89</f>
        <v>VIII</v>
      </c>
      <c r="K89" s="31" t="str">
        <f>D89</f>
        <v>Спортивная подготовка по олимпийским видам спорта 
спортивная гимнастика  (этап совершенствования спортивного мастерства)</v>
      </c>
      <c r="L89" s="24"/>
      <c r="M89" s="139"/>
      <c r="N89" s="139"/>
      <c r="O89" s="23"/>
      <c r="P89" s="97"/>
      <c r="Q89" s="23"/>
      <c r="R89" s="92"/>
      <c r="S89" s="441"/>
      <c r="T89"/>
    </row>
    <row r="90" spans="1:21" s="66" customFormat="1" ht="82.5" x14ac:dyDescent="0.25">
      <c r="A90" s="480"/>
      <c r="B90" s="506"/>
      <c r="C90" s="94" t="s">
        <v>215</v>
      </c>
      <c r="D90" s="29" t="s">
        <v>220</v>
      </c>
      <c r="E90" s="24" t="s">
        <v>25</v>
      </c>
      <c r="F90" s="90">
        <v>0</v>
      </c>
      <c r="G90" s="90">
        <v>0</v>
      </c>
      <c r="H90" s="32">
        <v>100</v>
      </c>
      <c r="I90" s="23"/>
      <c r="J90" s="94" t="str">
        <f t="shared" si="24"/>
        <v>8.1.</v>
      </c>
      <c r="K90" s="29" t="s">
        <v>211</v>
      </c>
      <c r="L90" s="24" t="s">
        <v>36</v>
      </c>
      <c r="M90" s="24">
        <v>1</v>
      </c>
      <c r="N90" s="24">
        <v>1</v>
      </c>
      <c r="O90" s="32">
        <f>(N90/M90)*100</f>
        <v>100</v>
      </c>
      <c r="P90" s="97"/>
      <c r="Q90" s="23"/>
      <c r="R90" s="255"/>
      <c r="S90" s="441"/>
      <c r="T90"/>
    </row>
    <row r="91" spans="1:21" s="133" customFormat="1" ht="33" x14ac:dyDescent="0.25">
      <c r="A91" s="546"/>
      <c r="B91" s="506"/>
      <c r="C91" s="42"/>
      <c r="D91" s="27" t="s">
        <v>6</v>
      </c>
      <c r="E91" s="42"/>
      <c r="F91" s="137"/>
      <c r="G91" s="138"/>
      <c r="H91" s="8"/>
      <c r="I91" s="8">
        <f>H90</f>
        <v>100</v>
      </c>
      <c r="J91" s="367"/>
      <c r="K91" s="27" t="s">
        <v>6</v>
      </c>
      <c r="L91" s="367"/>
      <c r="M91" s="367"/>
      <c r="N91" s="367"/>
      <c r="O91" s="8"/>
      <c r="P91" s="8">
        <f>O90</f>
        <v>100</v>
      </c>
      <c r="Q91" s="8">
        <f t="shared" ref="Q91" si="25">(I91+P91)/2</f>
        <v>100</v>
      </c>
      <c r="R91" s="275" t="s">
        <v>31</v>
      </c>
      <c r="S91" s="441"/>
      <c r="U91" s="271"/>
    </row>
    <row r="92" spans="1:21" s="66" customFormat="1" ht="66" x14ac:dyDescent="0.25">
      <c r="A92" s="480"/>
      <c r="B92" s="506"/>
      <c r="C92" s="96" t="s">
        <v>420</v>
      </c>
      <c r="D92" s="31" t="s">
        <v>468</v>
      </c>
      <c r="E92" s="369"/>
      <c r="F92" s="93"/>
      <c r="G92" s="23"/>
      <c r="H92" s="23"/>
      <c r="I92" s="23"/>
      <c r="J92" s="96" t="str">
        <f t="shared" si="18"/>
        <v>IX</v>
      </c>
      <c r="K92" s="31" t="str">
        <f>D92</f>
        <v>Спортивная подготовка по олимпийским видам спорта 
художественная гимнастика (этап начальной подготовки)</v>
      </c>
      <c r="L92" s="24"/>
      <c r="M92" s="139"/>
      <c r="N92" s="139"/>
      <c r="O92" s="23"/>
      <c r="P92" s="97"/>
      <c r="Q92" s="23"/>
      <c r="R92" s="92"/>
      <c r="S92" s="441"/>
      <c r="T92"/>
    </row>
    <row r="93" spans="1:21" s="66" customFormat="1" ht="82.5" x14ac:dyDescent="0.25">
      <c r="A93" s="480"/>
      <c r="B93" s="506"/>
      <c r="C93" s="94" t="s">
        <v>421</v>
      </c>
      <c r="D93" s="29" t="s">
        <v>219</v>
      </c>
      <c r="E93" s="24" t="s">
        <v>25</v>
      </c>
      <c r="F93" s="90">
        <v>0</v>
      </c>
      <c r="G93" s="90">
        <v>0</v>
      </c>
      <c r="H93" s="32">
        <v>100</v>
      </c>
      <c r="I93" s="23"/>
      <c r="J93" s="94" t="str">
        <f t="shared" si="18"/>
        <v>9.1.</v>
      </c>
      <c r="K93" s="29" t="s">
        <v>211</v>
      </c>
      <c r="L93" s="24" t="s">
        <v>38</v>
      </c>
      <c r="M93" s="24">
        <v>100</v>
      </c>
      <c r="N93" s="24">
        <v>100</v>
      </c>
      <c r="O93" s="32">
        <f>(N93/M93)*100</f>
        <v>100</v>
      </c>
      <c r="P93" s="97"/>
      <c r="Q93" s="23"/>
      <c r="R93" s="255"/>
      <c r="S93" s="441"/>
      <c r="T93"/>
    </row>
    <row r="94" spans="1:21" s="133" customFormat="1" ht="33" x14ac:dyDescent="0.25">
      <c r="A94" s="546"/>
      <c r="B94" s="506"/>
      <c r="C94" s="42"/>
      <c r="D94" s="27" t="s">
        <v>6</v>
      </c>
      <c r="E94" s="42"/>
      <c r="F94" s="137"/>
      <c r="G94" s="138"/>
      <c r="H94" s="8"/>
      <c r="I94" s="8">
        <f>H93</f>
        <v>100</v>
      </c>
      <c r="J94" s="367"/>
      <c r="K94" s="27" t="s">
        <v>6</v>
      </c>
      <c r="L94" s="367"/>
      <c r="M94" s="367"/>
      <c r="N94" s="367"/>
      <c r="O94" s="8"/>
      <c r="P94" s="8">
        <f>O93</f>
        <v>100</v>
      </c>
      <c r="Q94" s="8">
        <f t="shared" ref="Q94" si="26">(I94+P94)/2</f>
        <v>100</v>
      </c>
      <c r="R94" s="275" t="s">
        <v>31</v>
      </c>
      <c r="S94" s="441"/>
      <c r="U94" s="271"/>
    </row>
    <row r="95" spans="1:21" ht="82.5" x14ac:dyDescent="0.25">
      <c r="A95" s="480"/>
      <c r="B95" s="506"/>
      <c r="C95" s="96" t="s">
        <v>462</v>
      </c>
      <c r="D95" s="31" t="s">
        <v>594</v>
      </c>
      <c r="E95" s="369"/>
      <c r="F95" s="93"/>
      <c r="G95" s="23"/>
      <c r="H95" s="23"/>
      <c r="I95" s="23"/>
      <c r="J95" s="96" t="str">
        <f t="shared" ref="J95:J96" si="27">C95</f>
        <v>X</v>
      </c>
      <c r="K95" s="31" t="str">
        <f>D95</f>
        <v>Спортивная подготовка по олимпийским видам спорта 
художественная гимнастика (тренировочный этап (этап спортивной специализации))</v>
      </c>
      <c r="L95" s="24"/>
      <c r="M95" s="139"/>
      <c r="N95" s="139"/>
      <c r="O95" s="23"/>
      <c r="P95" s="97"/>
      <c r="Q95" s="23"/>
      <c r="R95" s="92"/>
      <c r="S95" s="441"/>
    </row>
    <row r="96" spans="1:21" ht="99" x14ac:dyDescent="0.25">
      <c r="A96" s="480"/>
      <c r="B96" s="506"/>
      <c r="C96" s="140" t="s">
        <v>463</v>
      </c>
      <c r="D96" s="29" t="s">
        <v>319</v>
      </c>
      <c r="E96" s="24" t="s">
        <v>25</v>
      </c>
      <c r="F96" s="90">
        <v>0</v>
      </c>
      <c r="G96" s="90">
        <v>0</v>
      </c>
      <c r="H96" s="32">
        <v>100</v>
      </c>
      <c r="I96" s="23"/>
      <c r="J96" s="94" t="str">
        <f t="shared" si="27"/>
        <v>10.1.</v>
      </c>
      <c r="K96" s="29" t="s">
        <v>211</v>
      </c>
      <c r="L96" s="24" t="s">
        <v>38</v>
      </c>
      <c r="M96" s="24">
        <v>12</v>
      </c>
      <c r="N96" s="24">
        <v>12</v>
      </c>
      <c r="O96" s="32">
        <f>(N96/M96)*100</f>
        <v>100</v>
      </c>
      <c r="P96" s="97"/>
      <c r="Q96" s="23"/>
      <c r="R96" s="255"/>
      <c r="S96" s="441"/>
    </row>
    <row r="97" spans="1:21" s="133" customFormat="1" ht="33" x14ac:dyDescent="0.25">
      <c r="A97" s="546"/>
      <c r="B97" s="506"/>
      <c r="C97" s="42"/>
      <c r="D97" s="27" t="s">
        <v>6</v>
      </c>
      <c r="E97" s="42"/>
      <c r="F97" s="137"/>
      <c r="G97" s="138"/>
      <c r="H97" s="8"/>
      <c r="I97" s="8">
        <f>H96</f>
        <v>100</v>
      </c>
      <c r="J97" s="367"/>
      <c r="K97" s="27" t="s">
        <v>6</v>
      </c>
      <c r="L97" s="367"/>
      <c r="M97" s="367"/>
      <c r="N97" s="367"/>
      <c r="O97" s="8"/>
      <c r="P97" s="8">
        <f>O96</f>
        <v>100</v>
      </c>
      <c r="Q97" s="8">
        <f t="shared" ref="Q97" si="28">(I97+P97)/2</f>
        <v>100</v>
      </c>
      <c r="R97" s="275" t="s">
        <v>31</v>
      </c>
      <c r="S97" s="441"/>
      <c r="U97" s="271"/>
    </row>
    <row r="98" spans="1:21" s="66" customFormat="1" ht="57" customHeight="1" x14ac:dyDescent="0.25">
      <c r="A98" s="480"/>
      <c r="B98" s="506"/>
      <c r="C98" s="96" t="s">
        <v>461</v>
      </c>
      <c r="D98" s="31" t="s">
        <v>387</v>
      </c>
      <c r="E98" s="24"/>
      <c r="F98" s="90"/>
      <c r="G98" s="32"/>
      <c r="H98" s="23"/>
      <c r="I98" s="23"/>
      <c r="J98" s="96" t="str">
        <f t="shared" si="18"/>
        <v>XI</v>
      </c>
      <c r="K98" s="31" t="str">
        <f>D98</f>
        <v>Организация и обеспечение подготовки спортивного резерва</v>
      </c>
      <c r="L98" s="24"/>
      <c r="M98" s="24"/>
      <c r="N98" s="24"/>
      <c r="O98" s="32"/>
      <c r="P98" s="97"/>
      <c r="Q98" s="23"/>
      <c r="R98" s="92"/>
      <c r="S98" s="441"/>
      <c r="T98"/>
    </row>
    <row r="99" spans="1:21" ht="56.25" customHeight="1" x14ac:dyDescent="0.25">
      <c r="A99" s="480"/>
      <c r="B99" s="506"/>
      <c r="C99" s="140" t="s">
        <v>482</v>
      </c>
      <c r="D99" s="29" t="s">
        <v>588</v>
      </c>
      <c r="E99" s="24" t="s">
        <v>25</v>
      </c>
      <c r="F99" s="90" t="s">
        <v>589</v>
      </c>
      <c r="G99" s="260">
        <v>0</v>
      </c>
      <c r="H99" s="260">
        <v>100</v>
      </c>
      <c r="I99" s="23"/>
      <c r="J99" s="94" t="str">
        <f>C99</f>
        <v>11.1.</v>
      </c>
      <c r="K99" s="29" t="s">
        <v>383</v>
      </c>
      <c r="L99" s="24" t="s">
        <v>38</v>
      </c>
      <c r="M99" s="90">
        <v>99</v>
      </c>
      <c r="N99" s="90">
        <v>99</v>
      </c>
      <c r="O99" s="32">
        <f>N99/M99*100</f>
        <v>100</v>
      </c>
      <c r="P99" s="97"/>
      <c r="Q99" s="23"/>
      <c r="R99" s="255"/>
      <c r="S99" s="441"/>
    </row>
    <row r="100" spans="1:21" ht="75" customHeight="1" x14ac:dyDescent="0.25">
      <c r="A100" s="480"/>
      <c r="B100" s="506"/>
      <c r="C100" s="140" t="s">
        <v>483</v>
      </c>
      <c r="D100" s="29" t="s">
        <v>595</v>
      </c>
      <c r="E100" s="24" t="s">
        <v>25</v>
      </c>
      <c r="F100" s="90" t="s">
        <v>591</v>
      </c>
      <c r="G100" s="415">
        <v>100</v>
      </c>
      <c r="H100" s="260">
        <v>100</v>
      </c>
      <c r="I100" s="23"/>
      <c r="J100" s="94"/>
      <c r="K100" s="29"/>
      <c r="L100" s="24"/>
      <c r="M100" s="24"/>
      <c r="N100" s="24"/>
      <c r="O100" s="32"/>
      <c r="P100" s="97"/>
      <c r="Q100" s="23"/>
      <c r="R100" s="255"/>
      <c r="S100" s="441"/>
    </row>
    <row r="101" spans="1:21" s="133" customFormat="1" ht="33" x14ac:dyDescent="0.25">
      <c r="A101" s="546"/>
      <c r="B101" s="506"/>
      <c r="C101" s="42"/>
      <c r="D101" s="27" t="s">
        <v>6</v>
      </c>
      <c r="E101" s="42"/>
      <c r="F101" s="137"/>
      <c r="G101" s="138"/>
      <c r="H101" s="8"/>
      <c r="I101" s="8">
        <f>(H100+H99)/2</f>
        <v>100</v>
      </c>
      <c r="J101" s="367"/>
      <c r="K101" s="27" t="s">
        <v>6</v>
      </c>
      <c r="L101" s="367"/>
      <c r="M101" s="367"/>
      <c r="N101" s="367"/>
      <c r="O101" s="8"/>
      <c r="P101" s="8">
        <f>O99</f>
        <v>100</v>
      </c>
      <c r="Q101" s="8">
        <f t="shared" ref="Q101" si="29">(I101+P101)/2</f>
        <v>100</v>
      </c>
      <c r="R101" s="275" t="s">
        <v>31</v>
      </c>
      <c r="S101" s="441"/>
      <c r="U101" s="271"/>
    </row>
    <row r="102" spans="1:21" ht="48.75" customHeight="1" x14ac:dyDescent="0.25">
      <c r="A102" s="480"/>
      <c r="B102" s="506"/>
      <c r="C102" s="96" t="s">
        <v>481</v>
      </c>
      <c r="D102" s="31" t="s">
        <v>320</v>
      </c>
      <c r="E102" s="24"/>
      <c r="F102" s="90"/>
      <c r="G102" s="32"/>
      <c r="H102" s="23"/>
      <c r="I102" s="23"/>
      <c r="J102" s="96" t="str">
        <f t="shared" ref="J102" si="30">C102</f>
        <v>XII</v>
      </c>
      <c r="K102" s="31" t="str">
        <f>D102</f>
        <v>Организация мероприятий по подготовке спортивных сборных команд</v>
      </c>
      <c r="L102" s="24"/>
      <c r="M102" s="24"/>
      <c r="N102" s="24"/>
      <c r="O102" s="32"/>
      <c r="P102" s="97"/>
      <c r="Q102" s="23"/>
      <c r="R102" s="92"/>
      <c r="S102" s="441"/>
    </row>
    <row r="103" spans="1:21" s="22" customFormat="1" ht="96" customHeight="1" x14ac:dyDescent="0.25">
      <c r="A103" s="480"/>
      <c r="B103" s="506"/>
      <c r="C103" s="140" t="s">
        <v>484</v>
      </c>
      <c r="D103" s="29" t="s">
        <v>321</v>
      </c>
      <c r="E103" s="24" t="s">
        <v>25</v>
      </c>
      <c r="F103" s="90" t="s">
        <v>592</v>
      </c>
      <c r="G103" s="94">
        <v>34.6</v>
      </c>
      <c r="H103" s="32">
        <v>100</v>
      </c>
      <c r="I103" s="23"/>
      <c r="J103" s="94" t="str">
        <f>C103</f>
        <v>12.1.</v>
      </c>
      <c r="K103" s="29" t="s">
        <v>467</v>
      </c>
      <c r="L103" s="24" t="s">
        <v>38</v>
      </c>
      <c r="M103" s="24">
        <v>61</v>
      </c>
      <c r="N103" s="24">
        <v>224</v>
      </c>
      <c r="O103" s="32">
        <v>110</v>
      </c>
      <c r="P103" s="97"/>
      <c r="Q103" s="23"/>
      <c r="R103" s="255"/>
      <c r="S103" s="441"/>
      <c r="U103" s="215"/>
    </row>
    <row r="104" spans="1:21" s="133" customFormat="1" ht="33" x14ac:dyDescent="0.25">
      <c r="A104" s="546"/>
      <c r="B104" s="506"/>
      <c r="C104" s="42"/>
      <c r="D104" s="27" t="s">
        <v>6</v>
      </c>
      <c r="E104" s="42"/>
      <c r="F104" s="131"/>
      <c r="G104" s="134"/>
      <c r="H104" s="8"/>
      <c r="I104" s="8">
        <f>H103</f>
        <v>100</v>
      </c>
      <c r="J104" s="42"/>
      <c r="K104" s="27" t="s">
        <v>6</v>
      </c>
      <c r="L104" s="42"/>
      <c r="M104" s="132"/>
      <c r="N104" s="132"/>
      <c r="O104" s="8"/>
      <c r="P104" s="8">
        <f>O103</f>
        <v>110</v>
      </c>
      <c r="Q104" s="8">
        <f t="shared" si="19"/>
        <v>105</v>
      </c>
      <c r="R104" s="275" t="s">
        <v>31</v>
      </c>
      <c r="S104" s="441"/>
      <c r="U104" s="271"/>
    </row>
    <row r="105" spans="1:21" s="133" customFormat="1" ht="49.5" x14ac:dyDescent="0.25">
      <c r="A105" s="480"/>
      <c r="B105" s="506"/>
      <c r="C105" s="96" t="s">
        <v>522</v>
      </c>
      <c r="D105" s="31" t="s">
        <v>596</v>
      </c>
      <c r="E105" s="369"/>
      <c r="F105" s="93"/>
      <c r="G105" s="104"/>
      <c r="H105" s="23"/>
      <c r="I105" s="23"/>
      <c r="J105" s="369" t="str">
        <f>C105</f>
        <v>XIII</v>
      </c>
      <c r="K105" s="31" t="str">
        <f>D105</f>
        <v>Проведение занятий физкультурно-спортивной направленности</v>
      </c>
      <c r="L105" s="369"/>
      <c r="M105" s="369"/>
      <c r="N105" s="369"/>
      <c r="O105" s="23"/>
      <c r="P105" s="23"/>
      <c r="Q105" s="23"/>
      <c r="R105" s="92"/>
      <c r="S105" s="441"/>
      <c r="T105"/>
      <c r="U105" s="271"/>
    </row>
    <row r="106" spans="1:21" s="133" customFormat="1" ht="42" customHeight="1" x14ac:dyDescent="0.25">
      <c r="A106" s="480"/>
      <c r="B106" s="506"/>
      <c r="C106" s="94" t="s">
        <v>523</v>
      </c>
      <c r="D106" s="29" t="s">
        <v>51</v>
      </c>
      <c r="E106" s="24" t="s">
        <v>41</v>
      </c>
      <c r="F106" s="90" t="s">
        <v>597</v>
      </c>
      <c r="G106" s="90">
        <v>0</v>
      </c>
      <c r="H106" s="32">
        <v>100</v>
      </c>
      <c r="I106" s="23"/>
      <c r="J106" s="24" t="str">
        <f>C106</f>
        <v>13.1.</v>
      </c>
      <c r="K106" s="29" t="s">
        <v>230</v>
      </c>
      <c r="L106" s="24" t="s">
        <v>38</v>
      </c>
      <c r="M106" s="24">
        <v>36</v>
      </c>
      <c r="N106" s="24">
        <v>36</v>
      </c>
      <c r="O106" s="32">
        <f t="shared" ref="O106" si="31">(N106/M106)*100</f>
        <v>100</v>
      </c>
      <c r="P106" s="369"/>
      <c r="Q106" s="23"/>
      <c r="R106" s="255"/>
      <c r="S106" s="441"/>
      <c r="T106"/>
      <c r="U106" s="271"/>
    </row>
    <row r="107" spans="1:21" s="133" customFormat="1" ht="33" x14ac:dyDescent="0.25">
      <c r="A107" s="547"/>
      <c r="B107" s="507"/>
      <c r="C107" s="267"/>
      <c r="D107" s="27" t="s">
        <v>6</v>
      </c>
      <c r="E107" s="42"/>
      <c r="F107" s="131"/>
      <c r="G107" s="134"/>
      <c r="H107" s="8"/>
      <c r="I107" s="8">
        <f>H106</f>
        <v>100</v>
      </c>
      <c r="J107" s="42"/>
      <c r="K107" s="27" t="s">
        <v>6</v>
      </c>
      <c r="L107" s="42"/>
      <c r="M107" s="132"/>
      <c r="N107" s="132"/>
      <c r="O107" s="8"/>
      <c r="P107" s="8">
        <f>O106</f>
        <v>100</v>
      </c>
      <c r="Q107" s="8">
        <f>(I107+P107)/2</f>
        <v>100</v>
      </c>
      <c r="R107" s="275" t="s">
        <v>31</v>
      </c>
      <c r="S107" s="442"/>
      <c r="U107" s="271"/>
    </row>
    <row r="108" spans="1:21" ht="66" x14ac:dyDescent="0.25">
      <c r="A108" s="426">
        <v>4</v>
      </c>
      <c r="B108" s="505" t="s">
        <v>598</v>
      </c>
      <c r="C108" s="96" t="s">
        <v>12</v>
      </c>
      <c r="D108" s="31" t="s">
        <v>469</v>
      </c>
      <c r="E108" s="24"/>
      <c r="F108" s="90"/>
      <c r="G108" s="32"/>
      <c r="H108" s="23"/>
      <c r="I108" s="23"/>
      <c r="J108" s="96" t="s">
        <v>12</v>
      </c>
      <c r="K108" s="31" t="str">
        <f>D108</f>
        <v>Спортивная подготовка по олимпийским видам спорта 
легкая атлетика (этап начальной подготовки)</v>
      </c>
      <c r="L108" s="24"/>
      <c r="M108" s="139"/>
      <c r="N108" s="139"/>
      <c r="O108" s="23"/>
      <c r="P108" s="98"/>
      <c r="Q108" s="23"/>
      <c r="R108" s="92"/>
      <c r="S108" s="561" t="s">
        <v>424</v>
      </c>
    </row>
    <row r="109" spans="1:21" ht="82.5" x14ac:dyDescent="0.25">
      <c r="A109" s="426"/>
      <c r="B109" s="506"/>
      <c r="C109" s="94" t="s">
        <v>7</v>
      </c>
      <c r="D109" s="29" t="s">
        <v>219</v>
      </c>
      <c r="E109" s="24" t="s">
        <v>25</v>
      </c>
      <c r="F109" s="90">
        <v>0</v>
      </c>
      <c r="G109" s="90">
        <v>0</v>
      </c>
      <c r="H109" s="32">
        <v>100</v>
      </c>
      <c r="I109" s="23"/>
      <c r="J109" s="94" t="s">
        <v>37</v>
      </c>
      <c r="K109" s="29" t="s">
        <v>382</v>
      </c>
      <c r="L109" s="24" t="s">
        <v>38</v>
      </c>
      <c r="M109" s="24">
        <v>70</v>
      </c>
      <c r="N109" s="24">
        <v>70</v>
      </c>
      <c r="O109" s="32">
        <f>N109/M109*100</f>
        <v>100</v>
      </c>
      <c r="P109" s="97"/>
      <c r="Q109" s="23"/>
      <c r="R109" s="255"/>
      <c r="S109" s="552"/>
    </row>
    <row r="110" spans="1:21" s="133" customFormat="1" ht="33" x14ac:dyDescent="0.25">
      <c r="A110" s="545"/>
      <c r="B110" s="506"/>
      <c r="C110" s="42"/>
      <c r="D110" s="27" t="s">
        <v>6</v>
      </c>
      <c r="E110" s="42"/>
      <c r="F110" s="137"/>
      <c r="G110" s="138"/>
      <c r="H110" s="8"/>
      <c r="I110" s="8">
        <f>H109</f>
        <v>100</v>
      </c>
      <c r="J110" s="367"/>
      <c r="K110" s="27" t="s">
        <v>6</v>
      </c>
      <c r="L110" s="367"/>
      <c r="M110" s="367"/>
      <c r="N110" s="367"/>
      <c r="O110" s="8"/>
      <c r="P110" s="8">
        <f>O109</f>
        <v>100</v>
      </c>
      <c r="Q110" s="8">
        <f t="shared" ref="Q110" si="32">(I110+P110)/2</f>
        <v>100</v>
      </c>
      <c r="R110" s="275" t="s">
        <v>31</v>
      </c>
      <c r="S110" s="552"/>
      <c r="U110" s="271"/>
    </row>
    <row r="111" spans="1:21" ht="66" x14ac:dyDescent="0.25">
      <c r="A111" s="426"/>
      <c r="B111" s="506"/>
      <c r="C111" s="96" t="s">
        <v>13</v>
      </c>
      <c r="D111" s="31" t="s">
        <v>470</v>
      </c>
      <c r="E111" s="24"/>
      <c r="F111" s="90"/>
      <c r="G111" s="32"/>
      <c r="H111" s="23"/>
      <c r="I111" s="23"/>
      <c r="J111" s="96" t="str">
        <f>C111</f>
        <v>II</v>
      </c>
      <c r="K111" s="31" t="str">
        <f>D111</f>
        <v>Спортивная подготовка по олимпийским видам спорта 
легкая атлетика (этап спортивной специализации)</v>
      </c>
      <c r="L111" s="24"/>
      <c r="M111" s="139"/>
      <c r="N111" s="139"/>
      <c r="O111" s="23"/>
      <c r="P111" s="98"/>
      <c r="Q111" s="23"/>
      <c r="R111" s="92"/>
      <c r="S111" s="552"/>
    </row>
    <row r="112" spans="1:21" ht="99" x14ac:dyDescent="0.25">
      <c r="A112" s="426"/>
      <c r="B112" s="506"/>
      <c r="C112" s="94" t="s">
        <v>14</v>
      </c>
      <c r="D112" s="29" t="s">
        <v>471</v>
      </c>
      <c r="E112" s="24" t="s">
        <v>25</v>
      </c>
      <c r="F112" s="90">
        <v>0</v>
      </c>
      <c r="G112" s="90">
        <v>0</v>
      </c>
      <c r="H112" s="32">
        <v>100</v>
      </c>
      <c r="I112" s="23"/>
      <c r="J112" s="94" t="str">
        <f>C112</f>
        <v>2.1.</v>
      </c>
      <c r="K112" s="29" t="s">
        <v>382</v>
      </c>
      <c r="L112" s="24" t="s">
        <v>38</v>
      </c>
      <c r="M112" s="24">
        <v>140</v>
      </c>
      <c r="N112" s="24">
        <v>139</v>
      </c>
      <c r="O112" s="32">
        <f>(N112/M112)*100</f>
        <v>99.285714285714292</v>
      </c>
      <c r="P112" s="97"/>
      <c r="Q112" s="23"/>
      <c r="R112" s="255"/>
      <c r="S112" s="552"/>
    </row>
    <row r="113" spans="1:21" s="133" customFormat="1" ht="33" x14ac:dyDescent="0.25">
      <c r="A113" s="545"/>
      <c r="B113" s="506"/>
      <c r="C113" s="42"/>
      <c r="D113" s="27" t="s">
        <v>6</v>
      </c>
      <c r="E113" s="42"/>
      <c r="F113" s="137"/>
      <c r="G113" s="138"/>
      <c r="H113" s="8"/>
      <c r="I113" s="8">
        <f>H112</f>
        <v>100</v>
      </c>
      <c r="J113" s="367"/>
      <c r="K113" s="27" t="s">
        <v>6</v>
      </c>
      <c r="L113" s="367"/>
      <c r="M113" s="367"/>
      <c r="N113" s="367"/>
      <c r="O113" s="8"/>
      <c r="P113" s="8">
        <f>O112</f>
        <v>99.285714285714292</v>
      </c>
      <c r="Q113" s="8">
        <f>(I113+P113)/2</f>
        <v>99.642857142857139</v>
      </c>
      <c r="R113" s="275" t="s">
        <v>424</v>
      </c>
      <c r="S113" s="552"/>
      <c r="U113" s="271"/>
    </row>
    <row r="114" spans="1:21" ht="66" x14ac:dyDescent="0.25">
      <c r="A114" s="426"/>
      <c r="B114" s="506"/>
      <c r="C114" s="96" t="s">
        <v>28</v>
      </c>
      <c r="D114" s="31" t="s">
        <v>599</v>
      </c>
      <c r="E114" s="369"/>
      <c r="F114" s="93"/>
      <c r="G114" s="23"/>
      <c r="H114" s="23"/>
      <c r="I114" s="23"/>
      <c r="J114" s="96" t="str">
        <f>C114</f>
        <v>III</v>
      </c>
      <c r="K114" s="31" t="str">
        <f>D114</f>
        <v>Спортивная подготовка по олимпийским видам спорта 
лыжные гонки (этап начальной подготовки)</v>
      </c>
      <c r="L114" s="24"/>
      <c r="M114" s="32"/>
      <c r="N114" s="32"/>
      <c r="O114" s="23"/>
      <c r="P114" s="97"/>
      <c r="Q114" s="23"/>
      <c r="R114" s="92"/>
      <c r="S114" s="552"/>
    </row>
    <row r="115" spans="1:21" ht="82.5" x14ac:dyDescent="0.25">
      <c r="A115" s="426"/>
      <c r="B115" s="506"/>
      <c r="C115" s="94" t="s">
        <v>29</v>
      </c>
      <c r="D115" s="29" t="s">
        <v>219</v>
      </c>
      <c r="E115" s="24" t="s">
        <v>25</v>
      </c>
      <c r="F115" s="90">
        <v>0</v>
      </c>
      <c r="G115" s="90">
        <v>0</v>
      </c>
      <c r="H115" s="32">
        <v>100</v>
      </c>
      <c r="I115" s="23"/>
      <c r="J115" s="94" t="str">
        <f>C115</f>
        <v>3.1.</v>
      </c>
      <c r="K115" s="29" t="s">
        <v>382</v>
      </c>
      <c r="L115" s="24" t="s">
        <v>38</v>
      </c>
      <c r="M115" s="24">
        <v>56</v>
      </c>
      <c r="N115" s="24">
        <v>56</v>
      </c>
      <c r="O115" s="32">
        <f>N115/M115*100</f>
        <v>100</v>
      </c>
      <c r="P115" s="97"/>
      <c r="Q115" s="23"/>
      <c r="R115" s="255"/>
      <c r="S115" s="552"/>
    </row>
    <row r="116" spans="1:21" s="133" customFormat="1" ht="33" x14ac:dyDescent="0.25">
      <c r="A116" s="545"/>
      <c r="B116" s="506"/>
      <c r="C116" s="42"/>
      <c r="D116" s="27" t="s">
        <v>6</v>
      </c>
      <c r="E116" s="42"/>
      <c r="F116" s="137"/>
      <c r="G116" s="138"/>
      <c r="H116" s="8"/>
      <c r="I116" s="8">
        <f>H115</f>
        <v>100</v>
      </c>
      <c r="J116" s="367"/>
      <c r="K116" s="27" t="s">
        <v>6</v>
      </c>
      <c r="L116" s="367"/>
      <c r="M116" s="367"/>
      <c r="N116" s="367"/>
      <c r="O116" s="8"/>
      <c r="P116" s="8">
        <f>O115</f>
        <v>100</v>
      </c>
      <c r="Q116" s="8">
        <f t="shared" ref="Q116" si="33">(I116+P116)/2</f>
        <v>100</v>
      </c>
      <c r="R116" s="275" t="s">
        <v>31</v>
      </c>
      <c r="S116" s="552"/>
      <c r="U116" s="271"/>
    </row>
    <row r="117" spans="1:21" ht="82.5" x14ac:dyDescent="0.25">
      <c r="A117" s="480"/>
      <c r="B117" s="506"/>
      <c r="C117" s="369" t="s">
        <v>42</v>
      </c>
      <c r="D117" s="31" t="s">
        <v>395</v>
      </c>
      <c r="E117" s="369"/>
      <c r="F117" s="93"/>
      <c r="G117" s="23"/>
      <c r="H117" s="23"/>
      <c r="I117" s="23"/>
      <c r="J117" s="96" t="str">
        <f>C117</f>
        <v>IV</v>
      </c>
      <c r="K117" s="31" t="str">
        <f>D117</f>
        <v>Спортивная подготовка по олимпийским видам спорта 
лыжные гонки (тренировочный этап (этап спортивной специализации)</v>
      </c>
      <c r="L117" s="24"/>
      <c r="M117" s="32"/>
      <c r="N117" s="32"/>
      <c r="O117" s="23"/>
      <c r="P117" s="97"/>
      <c r="Q117" s="23"/>
      <c r="R117" s="92"/>
      <c r="S117" s="552"/>
      <c r="U117" s="261"/>
    </row>
    <row r="118" spans="1:21" ht="132" x14ac:dyDescent="0.25">
      <c r="A118" s="480"/>
      <c r="B118" s="506"/>
      <c r="C118" s="94" t="s">
        <v>43</v>
      </c>
      <c r="D118" s="29" t="s">
        <v>472</v>
      </c>
      <c r="E118" s="24" t="s">
        <v>25</v>
      </c>
      <c r="F118" s="90">
        <v>0</v>
      </c>
      <c r="G118" s="90">
        <v>0</v>
      </c>
      <c r="H118" s="32">
        <v>100</v>
      </c>
      <c r="I118" s="23"/>
      <c r="J118" s="94" t="str">
        <f>C118</f>
        <v>4.1.</v>
      </c>
      <c r="K118" s="29" t="s">
        <v>382</v>
      </c>
      <c r="L118" s="24" t="s">
        <v>38</v>
      </c>
      <c r="M118" s="24">
        <v>52</v>
      </c>
      <c r="N118" s="24">
        <v>50</v>
      </c>
      <c r="O118" s="32">
        <f>N118/M118*100</f>
        <v>96.15384615384616</v>
      </c>
      <c r="P118" s="97"/>
      <c r="Q118" s="23"/>
      <c r="R118" s="255"/>
      <c r="S118" s="552"/>
      <c r="U118" s="262"/>
    </row>
    <row r="119" spans="1:21" s="133" customFormat="1" ht="33" x14ac:dyDescent="0.25">
      <c r="A119" s="546"/>
      <c r="B119" s="506"/>
      <c r="C119" s="42"/>
      <c r="D119" s="27" t="s">
        <v>6</v>
      </c>
      <c r="E119" s="42"/>
      <c r="F119" s="137"/>
      <c r="G119" s="138"/>
      <c r="H119" s="8"/>
      <c r="I119" s="8">
        <f>H118</f>
        <v>100</v>
      </c>
      <c r="J119" s="367"/>
      <c r="K119" s="27" t="s">
        <v>6</v>
      </c>
      <c r="L119" s="367"/>
      <c r="M119" s="367"/>
      <c r="N119" s="367"/>
      <c r="O119" s="8"/>
      <c r="P119" s="8">
        <f>O118</f>
        <v>96.15384615384616</v>
      </c>
      <c r="Q119" s="8">
        <f>(I119+P119)/2</f>
        <v>98.07692307692308</v>
      </c>
      <c r="R119" s="275" t="s">
        <v>424</v>
      </c>
      <c r="S119" s="552"/>
      <c r="U119" s="416"/>
    </row>
    <row r="120" spans="1:21" ht="66" x14ac:dyDescent="0.25">
      <c r="A120" s="480"/>
      <c r="B120" s="506"/>
      <c r="C120" s="369" t="s">
        <v>168</v>
      </c>
      <c r="D120" s="31" t="s">
        <v>520</v>
      </c>
      <c r="E120" s="369"/>
      <c r="F120" s="93"/>
      <c r="G120" s="23"/>
      <c r="H120" s="23"/>
      <c r="I120" s="23"/>
      <c r="J120" s="96" t="str">
        <f>C120</f>
        <v>V</v>
      </c>
      <c r="K120" s="31" t="str">
        <f>D120</f>
        <v>Спортивная подготовка по олимпийским видам спорта фехтование (этап начальной подготовки)</v>
      </c>
      <c r="L120" s="24"/>
      <c r="M120" s="139"/>
      <c r="N120" s="139"/>
      <c r="O120" s="23"/>
      <c r="P120" s="97"/>
      <c r="Q120" s="23"/>
      <c r="R120" s="92"/>
      <c r="S120" s="552"/>
      <c r="U120" s="263"/>
    </row>
    <row r="121" spans="1:21" ht="82.5" x14ac:dyDescent="0.25">
      <c r="A121" s="480"/>
      <c r="B121" s="506"/>
      <c r="C121" s="94" t="s">
        <v>169</v>
      </c>
      <c r="D121" s="29" t="s">
        <v>219</v>
      </c>
      <c r="E121" s="24" t="s">
        <v>25</v>
      </c>
      <c r="F121" s="90">
        <v>0</v>
      </c>
      <c r="G121" s="90">
        <v>0</v>
      </c>
      <c r="H121" s="32">
        <v>100</v>
      </c>
      <c r="I121" s="23"/>
      <c r="J121" s="94" t="str">
        <f>C121</f>
        <v>5.1.</v>
      </c>
      <c r="K121" s="29" t="s">
        <v>211</v>
      </c>
      <c r="L121" s="24" t="s">
        <v>38</v>
      </c>
      <c r="M121" s="24">
        <v>24</v>
      </c>
      <c r="N121" s="24">
        <v>24</v>
      </c>
      <c r="O121" s="32">
        <f>N121/M121*100</f>
        <v>100</v>
      </c>
      <c r="P121" s="97"/>
      <c r="Q121" s="23"/>
      <c r="R121" s="255"/>
      <c r="S121" s="552"/>
      <c r="U121" s="261"/>
    </row>
    <row r="122" spans="1:21" s="133" customFormat="1" ht="33" x14ac:dyDescent="0.25">
      <c r="A122" s="546"/>
      <c r="B122" s="506"/>
      <c r="C122" s="42"/>
      <c r="D122" s="27" t="s">
        <v>6</v>
      </c>
      <c r="E122" s="42"/>
      <c r="F122" s="137"/>
      <c r="G122" s="138"/>
      <c r="H122" s="8"/>
      <c r="I122" s="8">
        <f>H121</f>
        <v>100</v>
      </c>
      <c r="J122" s="367"/>
      <c r="K122" s="27" t="s">
        <v>6</v>
      </c>
      <c r="L122" s="367"/>
      <c r="M122" s="367"/>
      <c r="N122" s="367"/>
      <c r="O122" s="8"/>
      <c r="P122" s="8">
        <f>O121</f>
        <v>100</v>
      </c>
      <c r="Q122" s="8">
        <f t="shared" ref="Q122:Q132" si="34">(I122+P122)/2</f>
        <v>100</v>
      </c>
      <c r="R122" s="275" t="s">
        <v>31</v>
      </c>
      <c r="S122" s="552"/>
      <c r="U122" s="271"/>
    </row>
    <row r="123" spans="1:21" ht="82.5" x14ac:dyDescent="0.25">
      <c r="A123" s="480"/>
      <c r="B123" s="506"/>
      <c r="C123" s="96" t="s">
        <v>174</v>
      </c>
      <c r="D123" s="31" t="s">
        <v>473</v>
      </c>
      <c r="E123" s="369"/>
      <c r="F123" s="93"/>
      <c r="G123" s="23"/>
      <c r="H123" s="23"/>
      <c r="I123" s="23"/>
      <c r="J123" s="96" t="str">
        <f>C123</f>
        <v>VI</v>
      </c>
      <c r="K123" s="31" t="str">
        <f>D123</f>
        <v>Спортивная подготовка по олимпийским видам спорта фехтование (тренировочный этап (этап спортивной специализации)</v>
      </c>
      <c r="L123" s="24"/>
      <c r="M123" s="139"/>
      <c r="N123" s="139"/>
      <c r="O123" s="23"/>
      <c r="P123" s="97"/>
      <c r="Q123" s="23"/>
      <c r="R123" s="92"/>
      <c r="S123" s="552"/>
      <c r="U123" s="263"/>
    </row>
    <row r="124" spans="1:21" ht="99" x14ac:dyDescent="0.25">
      <c r="A124" s="480"/>
      <c r="B124" s="506"/>
      <c r="C124" s="94" t="s">
        <v>175</v>
      </c>
      <c r="D124" s="29" t="s">
        <v>471</v>
      </c>
      <c r="E124" s="24" t="s">
        <v>25</v>
      </c>
      <c r="F124" s="90">
        <v>0</v>
      </c>
      <c r="G124" s="90">
        <v>0</v>
      </c>
      <c r="H124" s="32">
        <v>100</v>
      </c>
      <c r="I124" s="23"/>
      <c r="J124" s="94" t="str">
        <f>C124</f>
        <v>6.1.</v>
      </c>
      <c r="K124" s="29" t="s">
        <v>211</v>
      </c>
      <c r="L124" s="24" t="s">
        <v>38</v>
      </c>
      <c r="M124" s="24">
        <v>21</v>
      </c>
      <c r="N124" s="24">
        <v>21</v>
      </c>
      <c r="O124" s="32">
        <f>N124/M124*100</f>
        <v>100</v>
      </c>
      <c r="P124" s="97"/>
      <c r="Q124" s="23"/>
      <c r="R124" s="255"/>
      <c r="S124" s="552"/>
      <c r="U124" s="261"/>
    </row>
    <row r="125" spans="1:21" s="133" customFormat="1" ht="33" x14ac:dyDescent="0.25">
      <c r="A125" s="546"/>
      <c r="B125" s="506"/>
      <c r="C125" s="42"/>
      <c r="D125" s="27" t="s">
        <v>6</v>
      </c>
      <c r="E125" s="42"/>
      <c r="F125" s="137"/>
      <c r="G125" s="138"/>
      <c r="H125" s="8"/>
      <c r="I125" s="8">
        <f>H124</f>
        <v>100</v>
      </c>
      <c r="J125" s="367"/>
      <c r="K125" s="27" t="s">
        <v>6</v>
      </c>
      <c r="L125" s="367"/>
      <c r="M125" s="367"/>
      <c r="N125" s="367"/>
      <c r="O125" s="8"/>
      <c r="P125" s="8">
        <f>O124</f>
        <v>100</v>
      </c>
      <c r="Q125" s="8">
        <f t="shared" ref="Q125" si="35">(I125+P125)/2</f>
        <v>100</v>
      </c>
      <c r="R125" s="275" t="s">
        <v>31</v>
      </c>
      <c r="S125" s="552"/>
      <c r="U125" s="271"/>
    </row>
    <row r="126" spans="1:21" s="15" customFormat="1" ht="49.5" x14ac:dyDescent="0.25">
      <c r="A126" s="480"/>
      <c r="B126" s="506"/>
      <c r="C126" s="96" t="s">
        <v>212</v>
      </c>
      <c r="D126" s="31" t="s">
        <v>387</v>
      </c>
      <c r="E126" s="369"/>
      <c r="F126" s="93"/>
      <c r="G126" s="23"/>
      <c r="H126" s="23"/>
      <c r="I126" s="23"/>
      <c r="J126" s="96" t="str">
        <f>C126</f>
        <v>VII</v>
      </c>
      <c r="K126" s="31" t="str">
        <f>D126</f>
        <v>Организация и обеспечение подготовки спортивного резерва</v>
      </c>
      <c r="L126" s="369"/>
      <c r="M126" s="369"/>
      <c r="N126" s="369"/>
      <c r="O126" s="23"/>
      <c r="P126" s="97"/>
      <c r="Q126" s="23"/>
      <c r="R126" s="92"/>
      <c r="S126" s="552"/>
      <c r="T126"/>
      <c r="U126" s="263"/>
    </row>
    <row r="127" spans="1:21" ht="56.25" customHeight="1" x14ac:dyDescent="0.25">
      <c r="A127" s="480"/>
      <c r="B127" s="506"/>
      <c r="C127" s="94" t="s">
        <v>213</v>
      </c>
      <c r="D127" s="29" t="s">
        <v>588</v>
      </c>
      <c r="E127" s="24" t="s">
        <v>25</v>
      </c>
      <c r="F127" s="90" t="s">
        <v>589</v>
      </c>
      <c r="G127" s="244">
        <v>0</v>
      </c>
      <c r="H127" s="32">
        <v>100</v>
      </c>
      <c r="I127" s="23"/>
      <c r="J127" s="94" t="str">
        <f>C127</f>
        <v>7.1.</v>
      </c>
      <c r="K127" s="29" t="s">
        <v>383</v>
      </c>
      <c r="L127" s="24" t="s">
        <v>38</v>
      </c>
      <c r="M127" s="90">
        <v>294</v>
      </c>
      <c r="N127" s="90">
        <v>293</v>
      </c>
      <c r="O127" s="32">
        <f>N127/M127*100</f>
        <v>99.659863945578238</v>
      </c>
      <c r="P127" s="97"/>
      <c r="Q127" s="23"/>
      <c r="R127" s="255"/>
      <c r="S127" s="552"/>
      <c r="U127" s="261"/>
    </row>
    <row r="128" spans="1:21" ht="68.25" customHeight="1" x14ac:dyDescent="0.25">
      <c r="A128" s="480"/>
      <c r="B128" s="506"/>
      <c r="C128" s="94" t="s">
        <v>221</v>
      </c>
      <c r="D128" s="29" t="s">
        <v>590</v>
      </c>
      <c r="E128" s="24" t="s">
        <v>25</v>
      </c>
      <c r="F128" s="90" t="s">
        <v>591</v>
      </c>
      <c r="G128" s="260">
        <v>99.7</v>
      </c>
      <c r="H128" s="32">
        <f>G128</f>
        <v>99.7</v>
      </c>
      <c r="I128" s="23"/>
      <c r="J128" s="94"/>
      <c r="K128" s="29"/>
      <c r="L128" s="24"/>
      <c r="M128" s="24"/>
      <c r="N128" s="24"/>
      <c r="O128" s="32"/>
      <c r="P128" s="97"/>
      <c r="Q128" s="23"/>
      <c r="R128" s="255"/>
      <c r="S128" s="552"/>
    </row>
    <row r="129" spans="1:21" s="133" customFormat="1" ht="33" x14ac:dyDescent="0.25">
      <c r="A129" s="546"/>
      <c r="B129" s="506"/>
      <c r="C129" s="42"/>
      <c r="D129" s="27" t="s">
        <v>6</v>
      </c>
      <c r="E129" s="42"/>
      <c r="F129" s="137"/>
      <c r="G129" s="138"/>
      <c r="H129" s="8"/>
      <c r="I129" s="8">
        <f>(H128+H127)/2</f>
        <v>99.85</v>
      </c>
      <c r="J129" s="367"/>
      <c r="K129" s="27" t="s">
        <v>6</v>
      </c>
      <c r="L129" s="367"/>
      <c r="M129" s="367"/>
      <c r="N129" s="367"/>
      <c r="O129" s="8"/>
      <c r="P129" s="8">
        <f>O127</f>
        <v>99.659863945578238</v>
      </c>
      <c r="Q129" s="8">
        <f>(I129+P129)/2</f>
        <v>99.754931972789109</v>
      </c>
      <c r="R129" s="275" t="s">
        <v>424</v>
      </c>
      <c r="S129" s="552"/>
      <c r="U129" s="417"/>
    </row>
    <row r="130" spans="1:21" ht="49.5" x14ac:dyDescent="0.25">
      <c r="A130" s="480"/>
      <c r="B130" s="506"/>
      <c r="C130" s="96" t="s">
        <v>214</v>
      </c>
      <c r="D130" s="31" t="s">
        <v>320</v>
      </c>
      <c r="E130" s="369"/>
      <c r="F130" s="93"/>
      <c r="G130" s="23"/>
      <c r="H130" s="23"/>
      <c r="I130" s="23"/>
      <c r="J130" s="96" t="str">
        <f t="shared" ref="J130:J131" si="36">C130</f>
        <v>VIII</v>
      </c>
      <c r="K130" s="31" t="str">
        <f>D130</f>
        <v>Организация мероприятий по подготовке спортивных сборных команд</v>
      </c>
      <c r="L130" s="369"/>
      <c r="M130" s="369"/>
      <c r="N130" s="369"/>
      <c r="O130" s="23"/>
      <c r="P130" s="97"/>
      <c r="Q130" s="23"/>
      <c r="R130" s="92"/>
      <c r="S130" s="552"/>
      <c r="U130" s="261"/>
    </row>
    <row r="131" spans="1:21" s="22" customFormat="1" ht="78.75" customHeight="1" x14ac:dyDescent="0.25">
      <c r="A131" s="480"/>
      <c r="B131" s="506"/>
      <c r="C131" s="94" t="s">
        <v>215</v>
      </c>
      <c r="D131" s="29" t="s">
        <v>321</v>
      </c>
      <c r="E131" s="24" t="s">
        <v>25</v>
      </c>
      <c r="F131" s="90" t="s">
        <v>592</v>
      </c>
      <c r="G131" s="260">
        <v>14.9</v>
      </c>
      <c r="H131" s="32">
        <v>100</v>
      </c>
      <c r="I131" s="23"/>
      <c r="J131" s="94" t="str">
        <f t="shared" si="36"/>
        <v>8.1.</v>
      </c>
      <c r="K131" s="29" t="s">
        <v>467</v>
      </c>
      <c r="L131" s="24" t="s">
        <v>38</v>
      </c>
      <c r="M131" s="24">
        <v>60</v>
      </c>
      <c r="N131" s="24">
        <v>97</v>
      </c>
      <c r="O131" s="32">
        <v>110</v>
      </c>
      <c r="P131" s="97"/>
      <c r="Q131" s="23"/>
      <c r="R131" s="255"/>
      <c r="S131" s="552"/>
      <c r="U131" s="215"/>
    </row>
    <row r="132" spans="1:21" s="133" customFormat="1" ht="33" x14ac:dyDescent="0.25">
      <c r="A132" s="547"/>
      <c r="B132" s="507"/>
      <c r="C132" s="42"/>
      <c r="D132" s="27" t="s">
        <v>6</v>
      </c>
      <c r="E132" s="42"/>
      <c r="F132" s="137"/>
      <c r="G132" s="138"/>
      <c r="H132" s="8"/>
      <c r="I132" s="8">
        <f>H131</f>
        <v>100</v>
      </c>
      <c r="J132" s="367"/>
      <c r="K132" s="27" t="s">
        <v>6</v>
      </c>
      <c r="L132" s="367"/>
      <c r="M132" s="367"/>
      <c r="N132" s="367"/>
      <c r="O132" s="8"/>
      <c r="P132" s="8">
        <f>O131</f>
        <v>110</v>
      </c>
      <c r="Q132" s="8">
        <f t="shared" si="34"/>
        <v>105</v>
      </c>
      <c r="R132" s="275" t="s">
        <v>31</v>
      </c>
      <c r="S132" s="553"/>
      <c r="U132" s="271"/>
    </row>
    <row r="133" spans="1:21" ht="66" x14ac:dyDescent="0.25">
      <c r="A133" s="479" t="s">
        <v>76</v>
      </c>
      <c r="B133" s="505" t="s">
        <v>326</v>
      </c>
      <c r="C133" s="96" t="s">
        <v>12</v>
      </c>
      <c r="D133" s="31" t="s">
        <v>327</v>
      </c>
      <c r="E133" s="24"/>
      <c r="F133" s="139"/>
      <c r="G133" s="32"/>
      <c r="H133" s="23"/>
      <c r="I133" s="23"/>
      <c r="J133" s="96" t="s">
        <v>12</v>
      </c>
      <c r="K133" s="31" t="str">
        <f>D133</f>
        <v>Спортивная подготовка по олимпийским видам спорта 
бокс (этап начальной подготовки )</v>
      </c>
      <c r="L133" s="24"/>
      <c r="M133" s="139"/>
      <c r="N133" s="139"/>
      <c r="O133" s="23"/>
      <c r="P133" s="98"/>
      <c r="Q133" s="23"/>
      <c r="R133" s="92"/>
      <c r="S133" s="561" t="s">
        <v>31</v>
      </c>
      <c r="T133" s="19"/>
    </row>
    <row r="134" spans="1:21" ht="82.5" x14ac:dyDescent="0.25">
      <c r="A134" s="480"/>
      <c r="B134" s="506"/>
      <c r="C134" s="94" t="s">
        <v>7</v>
      </c>
      <c r="D134" s="29" t="s">
        <v>219</v>
      </c>
      <c r="E134" s="24" t="s">
        <v>25</v>
      </c>
      <c r="F134" s="90">
        <v>0</v>
      </c>
      <c r="G134" s="90">
        <v>0</v>
      </c>
      <c r="H134" s="32">
        <v>100</v>
      </c>
      <c r="I134" s="23"/>
      <c r="J134" s="94" t="s">
        <v>37</v>
      </c>
      <c r="K134" s="29" t="s">
        <v>382</v>
      </c>
      <c r="L134" s="24" t="s">
        <v>38</v>
      </c>
      <c r="M134" s="24">
        <v>72</v>
      </c>
      <c r="N134" s="24">
        <v>72</v>
      </c>
      <c r="O134" s="32">
        <f>N134/M134*100</f>
        <v>100</v>
      </c>
      <c r="P134" s="97"/>
      <c r="Q134" s="23"/>
      <c r="R134" s="255"/>
      <c r="S134" s="552"/>
      <c r="T134" s="19"/>
    </row>
    <row r="135" spans="1:21" s="133" customFormat="1" ht="33" x14ac:dyDescent="0.25">
      <c r="A135" s="546"/>
      <c r="B135" s="506"/>
      <c r="C135" s="42"/>
      <c r="D135" s="27" t="s">
        <v>6</v>
      </c>
      <c r="E135" s="42"/>
      <c r="F135" s="137"/>
      <c r="G135" s="138"/>
      <c r="H135" s="8"/>
      <c r="I135" s="8">
        <f>H134</f>
        <v>100</v>
      </c>
      <c r="J135" s="367"/>
      <c r="K135" s="27" t="s">
        <v>6</v>
      </c>
      <c r="L135" s="367"/>
      <c r="M135" s="367"/>
      <c r="N135" s="367"/>
      <c r="O135" s="8"/>
      <c r="P135" s="8">
        <f>O134</f>
        <v>100</v>
      </c>
      <c r="Q135" s="8">
        <f t="shared" ref="Q135" si="37">(I135+P135)/2</f>
        <v>100</v>
      </c>
      <c r="R135" s="275" t="s">
        <v>31</v>
      </c>
      <c r="S135" s="552"/>
      <c r="U135" s="271"/>
    </row>
    <row r="136" spans="1:21" ht="87" customHeight="1" x14ac:dyDescent="0.25">
      <c r="A136" s="480"/>
      <c r="B136" s="506"/>
      <c r="C136" s="369" t="s">
        <v>13</v>
      </c>
      <c r="D136" s="31" t="s">
        <v>328</v>
      </c>
      <c r="E136" s="369"/>
      <c r="F136" s="93"/>
      <c r="G136" s="23"/>
      <c r="H136" s="23"/>
      <c r="I136" s="23"/>
      <c r="J136" s="369" t="s">
        <v>13</v>
      </c>
      <c r="K136" s="31" t="str">
        <f>D136</f>
        <v>Спортивная подготовка по олимпийским видам спорта 
бокс (тренировочный этап (этап спортивной специализации)</v>
      </c>
      <c r="L136" s="24"/>
      <c r="M136" s="32"/>
      <c r="N136" s="32"/>
      <c r="O136" s="23"/>
      <c r="P136" s="97"/>
      <c r="Q136" s="23"/>
      <c r="R136" s="92"/>
      <c r="S136" s="552"/>
      <c r="T136" s="19"/>
    </row>
    <row r="137" spans="1:21" ht="99" x14ac:dyDescent="0.25">
      <c r="A137" s="480"/>
      <c r="B137" s="506"/>
      <c r="C137" s="94" t="s">
        <v>14</v>
      </c>
      <c r="D137" s="29" t="s">
        <v>471</v>
      </c>
      <c r="E137" s="24" t="s">
        <v>25</v>
      </c>
      <c r="F137" s="90">
        <v>0</v>
      </c>
      <c r="G137" s="90">
        <v>0</v>
      </c>
      <c r="H137" s="32">
        <v>100</v>
      </c>
      <c r="I137" s="23"/>
      <c r="J137" s="94" t="s">
        <v>210</v>
      </c>
      <c r="K137" s="29" t="s">
        <v>382</v>
      </c>
      <c r="L137" s="24" t="s">
        <v>38</v>
      </c>
      <c r="M137" s="24">
        <v>25</v>
      </c>
      <c r="N137" s="24">
        <v>25</v>
      </c>
      <c r="O137" s="32">
        <f>N137/M137*100</f>
        <v>100</v>
      </c>
      <c r="P137" s="97"/>
      <c r="Q137" s="23"/>
      <c r="R137" s="255"/>
      <c r="S137" s="552"/>
      <c r="T137" s="19"/>
    </row>
    <row r="138" spans="1:21" s="133" customFormat="1" ht="33" x14ac:dyDescent="0.25">
      <c r="A138" s="546"/>
      <c r="B138" s="506"/>
      <c r="C138" s="42"/>
      <c r="D138" s="27" t="s">
        <v>6</v>
      </c>
      <c r="E138" s="42"/>
      <c r="F138" s="137"/>
      <c r="G138" s="138"/>
      <c r="H138" s="8"/>
      <c r="I138" s="8">
        <f>H137</f>
        <v>100</v>
      </c>
      <c r="J138" s="367"/>
      <c r="K138" s="27" t="s">
        <v>6</v>
      </c>
      <c r="L138" s="367"/>
      <c r="M138" s="367"/>
      <c r="N138" s="367"/>
      <c r="O138" s="8"/>
      <c r="P138" s="8">
        <f>O137</f>
        <v>100</v>
      </c>
      <c r="Q138" s="8">
        <f t="shared" ref="Q138" si="38">(I138+P138)/2</f>
        <v>100</v>
      </c>
      <c r="R138" s="275" t="s">
        <v>31</v>
      </c>
      <c r="S138" s="552"/>
      <c r="U138" s="271"/>
    </row>
    <row r="139" spans="1:21" ht="66" x14ac:dyDescent="0.25">
      <c r="A139" s="480"/>
      <c r="B139" s="506"/>
      <c r="C139" s="369" t="s">
        <v>28</v>
      </c>
      <c r="D139" s="31" t="s">
        <v>600</v>
      </c>
      <c r="E139" s="369"/>
      <c r="F139" s="93"/>
      <c r="G139" s="23"/>
      <c r="H139" s="23"/>
      <c r="I139" s="23"/>
      <c r="J139" s="96" t="str">
        <f t="shared" ref="J139:J140" si="39">C139</f>
        <v>III</v>
      </c>
      <c r="K139" s="31" t="str">
        <f>D139</f>
        <v>Спортивная подготовка по олимпийским видам спорта 
бокс (этап совершенствования спортивного мастерства)</v>
      </c>
      <c r="L139" s="24"/>
      <c r="M139" s="139"/>
      <c r="N139" s="139"/>
      <c r="O139" s="23"/>
      <c r="P139" s="97"/>
      <c r="Q139" s="23"/>
      <c r="R139" s="92"/>
      <c r="S139" s="552"/>
      <c r="T139" s="19"/>
    </row>
    <row r="140" spans="1:21" ht="82.5" x14ac:dyDescent="0.25">
      <c r="A140" s="480"/>
      <c r="B140" s="506"/>
      <c r="C140" s="94" t="s">
        <v>29</v>
      </c>
      <c r="D140" s="29" t="s">
        <v>220</v>
      </c>
      <c r="E140" s="24" t="s">
        <v>25</v>
      </c>
      <c r="F140" s="90">
        <v>0</v>
      </c>
      <c r="G140" s="90">
        <v>0</v>
      </c>
      <c r="H140" s="32">
        <v>100</v>
      </c>
      <c r="I140" s="23"/>
      <c r="J140" s="94" t="str">
        <f t="shared" si="39"/>
        <v>3.1.</v>
      </c>
      <c r="K140" s="29" t="s">
        <v>211</v>
      </c>
      <c r="L140" s="24" t="s">
        <v>36</v>
      </c>
      <c r="M140" s="24">
        <v>4</v>
      </c>
      <c r="N140" s="368">
        <v>4</v>
      </c>
      <c r="O140" s="32">
        <f>(N140/M140)*100</f>
        <v>100</v>
      </c>
      <c r="P140" s="97"/>
      <c r="Q140" s="23"/>
      <c r="R140" s="255"/>
      <c r="S140" s="552"/>
      <c r="T140" s="19"/>
    </row>
    <row r="141" spans="1:21" s="133" customFormat="1" ht="33" x14ac:dyDescent="0.25">
      <c r="A141" s="546"/>
      <c r="B141" s="506"/>
      <c r="C141" s="42"/>
      <c r="D141" s="27" t="s">
        <v>6</v>
      </c>
      <c r="E141" s="42"/>
      <c r="F141" s="137"/>
      <c r="G141" s="138"/>
      <c r="H141" s="8"/>
      <c r="I141" s="8">
        <f>H140</f>
        <v>100</v>
      </c>
      <c r="J141" s="367"/>
      <c r="K141" s="27" t="s">
        <v>6</v>
      </c>
      <c r="L141" s="367"/>
      <c r="M141" s="367"/>
      <c r="N141" s="367"/>
      <c r="O141" s="8"/>
      <c r="P141" s="8">
        <f>O140</f>
        <v>100</v>
      </c>
      <c r="Q141" s="8">
        <f t="shared" ref="Q141" si="40">(I141+P141)/2</f>
        <v>100</v>
      </c>
      <c r="R141" s="275" t="s">
        <v>31</v>
      </c>
      <c r="S141" s="552"/>
      <c r="U141" s="271"/>
    </row>
    <row r="142" spans="1:21" ht="66" x14ac:dyDescent="0.25">
      <c r="A142" s="480"/>
      <c r="B142" s="506"/>
      <c r="C142" s="369" t="s">
        <v>42</v>
      </c>
      <c r="D142" s="31" t="s">
        <v>388</v>
      </c>
      <c r="E142" s="369"/>
      <c r="F142" s="93"/>
      <c r="G142" s="23"/>
      <c r="H142" s="23"/>
      <c r="I142" s="23"/>
      <c r="J142" s="369" t="str">
        <f t="shared" ref="J142:J171" si="41">C142</f>
        <v>IV</v>
      </c>
      <c r="K142" s="31" t="s">
        <v>388</v>
      </c>
      <c r="L142" s="369"/>
      <c r="M142" s="93"/>
      <c r="N142" s="23"/>
      <c r="O142" s="23"/>
      <c r="P142" s="23"/>
      <c r="Q142" s="23"/>
      <c r="R142" s="92"/>
      <c r="S142" s="552"/>
      <c r="T142" s="19"/>
    </row>
    <row r="143" spans="1:21" ht="82.5" x14ac:dyDescent="0.25">
      <c r="A143" s="480"/>
      <c r="B143" s="506"/>
      <c r="C143" s="94" t="s">
        <v>43</v>
      </c>
      <c r="D143" s="29" t="s">
        <v>601</v>
      </c>
      <c r="E143" s="24" t="s">
        <v>25</v>
      </c>
      <c r="F143" s="90">
        <v>0</v>
      </c>
      <c r="G143" s="90">
        <v>0</v>
      </c>
      <c r="H143" s="32">
        <v>100</v>
      </c>
      <c r="I143" s="23"/>
      <c r="J143" s="94" t="str">
        <f t="shared" si="41"/>
        <v>4.1.</v>
      </c>
      <c r="K143" s="29" t="s">
        <v>382</v>
      </c>
      <c r="L143" s="24" t="s">
        <v>38</v>
      </c>
      <c r="M143" s="90">
        <v>78</v>
      </c>
      <c r="N143" s="24">
        <v>78</v>
      </c>
      <c r="O143" s="32">
        <f>N143/M143*100</f>
        <v>100</v>
      </c>
      <c r="P143" s="97"/>
      <c r="Q143" s="23"/>
      <c r="R143" s="255"/>
      <c r="S143" s="552"/>
      <c r="T143" s="19"/>
    </row>
    <row r="144" spans="1:21" s="133" customFormat="1" ht="33" x14ac:dyDescent="0.25">
      <c r="A144" s="546"/>
      <c r="B144" s="506"/>
      <c r="C144" s="42"/>
      <c r="D144" s="27" t="s">
        <v>6</v>
      </c>
      <c r="E144" s="42"/>
      <c r="F144" s="137"/>
      <c r="G144" s="138"/>
      <c r="H144" s="8"/>
      <c r="I144" s="8">
        <f>H143</f>
        <v>100</v>
      </c>
      <c r="J144" s="367"/>
      <c r="K144" s="27" t="s">
        <v>6</v>
      </c>
      <c r="L144" s="367"/>
      <c r="M144" s="367"/>
      <c r="N144" s="367"/>
      <c r="O144" s="8"/>
      <c r="P144" s="8">
        <f>O143</f>
        <v>100</v>
      </c>
      <c r="Q144" s="8">
        <f t="shared" ref="Q144" si="42">(I144+P144)/2</f>
        <v>100</v>
      </c>
      <c r="R144" s="275" t="s">
        <v>31</v>
      </c>
      <c r="S144" s="552"/>
      <c r="U144" s="271"/>
    </row>
    <row r="145" spans="1:22" ht="82.5" x14ac:dyDescent="0.25">
      <c r="A145" s="480"/>
      <c r="B145" s="506"/>
      <c r="C145" s="96" t="s">
        <v>168</v>
      </c>
      <c r="D145" s="31" t="s">
        <v>474</v>
      </c>
      <c r="E145" s="369"/>
      <c r="F145" s="93"/>
      <c r="G145" s="23"/>
      <c r="H145" s="23"/>
      <c r="I145" s="23"/>
      <c r="J145" s="369" t="str">
        <f t="shared" si="41"/>
        <v>V</v>
      </c>
      <c r="K145" s="31" t="str">
        <f>D145</f>
        <v>Спортивная подготовка по олимпийским видам спорта 
спортивная борьба (тренировочный этап (этап спортивной специализации)</v>
      </c>
      <c r="L145" s="24"/>
      <c r="M145" s="32"/>
      <c r="N145" s="32"/>
      <c r="O145" s="23"/>
      <c r="P145" s="97"/>
      <c r="Q145" s="23"/>
      <c r="R145" s="92"/>
      <c r="S145" s="552"/>
      <c r="T145" s="19"/>
    </row>
    <row r="146" spans="1:22" ht="99" x14ac:dyDescent="0.25">
      <c r="A146" s="480"/>
      <c r="B146" s="506"/>
      <c r="C146" s="94" t="s">
        <v>169</v>
      </c>
      <c r="D146" s="29" t="s">
        <v>471</v>
      </c>
      <c r="E146" s="24" t="s">
        <v>25</v>
      </c>
      <c r="F146" s="90">
        <v>0</v>
      </c>
      <c r="G146" s="90">
        <v>0</v>
      </c>
      <c r="H146" s="32">
        <v>100</v>
      </c>
      <c r="I146" s="23"/>
      <c r="J146" s="94" t="str">
        <f t="shared" si="41"/>
        <v>5.1.</v>
      </c>
      <c r="K146" s="29" t="s">
        <v>382</v>
      </c>
      <c r="L146" s="24" t="s">
        <v>38</v>
      </c>
      <c r="M146" s="24">
        <v>57</v>
      </c>
      <c r="N146" s="24">
        <v>57</v>
      </c>
      <c r="O146" s="32">
        <f>N146/M146*100</f>
        <v>100</v>
      </c>
      <c r="P146" s="97"/>
      <c r="Q146" s="23"/>
      <c r="R146" s="255"/>
      <c r="S146" s="552"/>
      <c r="T146" s="19"/>
    </row>
    <row r="147" spans="1:22" s="133" customFormat="1" ht="33" x14ac:dyDescent="0.25">
      <c r="A147" s="546"/>
      <c r="B147" s="506"/>
      <c r="C147" s="42"/>
      <c r="D147" s="27" t="s">
        <v>6</v>
      </c>
      <c r="E147" s="42"/>
      <c r="F147" s="137"/>
      <c r="G147" s="138"/>
      <c r="H147" s="8"/>
      <c r="I147" s="8">
        <f>H146</f>
        <v>100</v>
      </c>
      <c r="J147" s="367"/>
      <c r="K147" s="27" t="s">
        <v>6</v>
      </c>
      <c r="L147" s="367"/>
      <c r="M147" s="367"/>
      <c r="N147" s="367"/>
      <c r="O147" s="8"/>
      <c r="P147" s="8">
        <f>O146</f>
        <v>100</v>
      </c>
      <c r="Q147" s="8">
        <f t="shared" ref="Q147" si="43">(I147+P147)/2</f>
        <v>100</v>
      </c>
      <c r="R147" s="275" t="s">
        <v>31</v>
      </c>
      <c r="S147" s="552"/>
      <c r="U147" s="271"/>
    </row>
    <row r="148" spans="1:22" ht="66" x14ac:dyDescent="0.25">
      <c r="A148" s="480"/>
      <c r="B148" s="506"/>
      <c r="C148" s="96" t="s">
        <v>174</v>
      </c>
      <c r="D148" s="31" t="s">
        <v>389</v>
      </c>
      <c r="E148" s="369"/>
      <c r="F148" s="93"/>
      <c r="G148" s="23"/>
      <c r="H148" s="23"/>
      <c r="I148" s="23"/>
      <c r="J148" s="96" t="str">
        <f t="shared" si="41"/>
        <v>VI</v>
      </c>
      <c r="K148" s="31" t="str">
        <f>D148</f>
        <v>Спортивная подготовка по олимпийским видам спорта 
прыжки на батуте (этап начальной подготовки)</v>
      </c>
      <c r="L148" s="24"/>
      <c r="M148" s="139"/>
      <c r="N148" s="139"/>
      <c r="O148" s="23"/>
      <c r="P148" s="97"/>
      <c r="Q148" s="23"/>
      <c r="R148" s="92"/>
      <c r="S148" s="552"/>
      <c r="T148" s="19"/>
    </row>
    <row r="149" spans="1:22" ht="82.5" x14ac:dyDescent="0.25">
      <c r="A149" s="480"/>
      <c r="B149" s="506"/>
      <c r="C149" s="94" t="s">
        <v>175</v>
      </c>
      <c r="D149" s="29" t="s">
        <v>219</v>
      </c>
      <c r="E149" s="24" t="s">
        <v>25</v>
      </c>
      <c r="F149" s="90">
        <v>0</v>
      </c>
      <c r="G149" s="90">
        <v>0</v>
      </c>
      <c r="H149" s="32">
        <v>100</v>
      </c>
      <c r="I149" s="23"/>
      <c r="J149" s="94" t="str">
        <f t="shared" si="41"/>
        <v>6.1.</v>
      </c>
      <c r="K149" s="29" t="s">
        <v>382</v>
      </c>
      <c r="L149" s="24" t="s">
        <v>38</v>
      </c>
      <c r="M149" s="24">
        <v>29</v>
      </c>
      <c r="N149" s="24">
        <v>29</v>
      </c>
      <c r="O149" s="32">
        <f>N149/M149*100</f>
        <v>100</v>
      </c>
      <c r="P149" s="97"/>
      <c r="Q149" s="23"/>
      <c r="R149" s="255"/>
      <c r="S149" s="552"/>
      <c r="T149" s="19"/>
    </row>
    <row r="150" spans="1:22" s="133" customFormat="1" ht="33" x14ac:dyDescent="0.25">
      <c r="A150" s="546"/>
      <c r="B150" s="506"/>
      <c r="C150" s="42"/>
      <c r="D150" s="27" t="s">
        <v>6</v>
      </c>
      <c r="E150" s="42"/>
      <c r="F150" s="137"/>
      <c r="G150" s="138"/>
      <c r="H150" s="8"/>
      <c r="I150" s="8">
        <f>H149</f>
        <v>100</v>
      </c>
      <c r="J150" s="367"/>
      <c r="K150" s="27" t="s">
        <v>6</v>
      </c>
      <c r="L150" s="367"/>
      <c r="M150" s="367"/>
      <c r="N150" s="367"/>
      <c r="O150" s="8"/>
      <c r="P150" s="8">
        <f>O149</f>
        <v>100</v>
      </c>
      <c r="Q150" s="8">
        <f t="shared" ref="Q150" si="44">(I150+P150)/2</f>
        <v>100</v>
      </c>
      <c r="R150" s="275" t="s">
        <v>31</v>
      </c>
      <c r="S150" s="552"/>
      <c r="U150" s="271"/>
    </row>
    <row r="151" spans="1:22" ht="82.5" x14ac:dyDescent="0.25">
      <c r="A151" s="480"/>
      <c r="B151" s="506"/>
      <c r="C151" s="96" t="s">
        <v>212</v>
      </c>
      <c r="D151" s="31" t="s">
        <v>475</v>
      </c>
      <c r="E151" s="369"/>
      <c r="F151" s="93"/>
      <c r="G151" s="23"/>
      <c r="H151" s="23"/>
      <c r="I151" s="23"/>
      <c r="J151" s="96" t="str">
        <f t="shared" si="41"/>
        <v>VII</v>
      </c>
      <c r="K151" s="31" t="str">
        <f>D151</f>
        <v>Спортивная подготовка по олимпийским видам спорта 
прыжки на батуте (тренировочный этап (этап спортивной специализации)</v>
      </c>
      <c r="L151" s="24"/>
      <c r="M151" s="139"/>
      <c r="N151" s="139"/>
      <c r="O151" s="23"/>
      <c r="P151" s="97"/>
      <c r="Q151" s="23"/>
      <c r="R151" s="92"/>
      <c r="S151" s="552"/>
      <c r="T151" s="19"/>
    </row>
    <row r="152" spans="1:22" ht="99" x14ac:dyDescent="0.25">
      <c r="A152" s="480"/>
      <c r="B152" s="506"/>
      <c r="C152" s="94" t="s">
        <v>213</v>
      </c>
      <c r="D152" s="29" t="s">
        <v>471</v>
      </c>
      <c r="E152" s="24" t="s">
        <v>25</v>
      </c>
      <c r="F152" s="90">
        <v>0</v>
      </c>
      <c r="G152" s="90">
        <v>0</v>
      </c>
      <c r="H152" s="32">
        <v>100</v>
      </c>
      <c r="I152" s="23"/>
      <c r="J152" s="94" t="str">
        <f t="shared" si="41"/>
        <v>7.1.</v>
      </c>
      <c r="K152" s="29" t="s">
        <v>382</v>
      </c>
      <c r="L152" s="24" t="s">
        <v>38</v>
      </c>
      <c r="M152" s="24">
        <v>70</v>
      </c>
      <c r="N152" s="24">
        <v>70</v>
      </c>
      <c r="O152" s="32">
        <f>N152/M152*100</f>
        <v>100</v>
      </c>
      <c r="P152" s="97"/>
      <c r="Q152" s="23"/>
      <c r="R152" s="255"/>
      <c r="S152" s="552"/>
      <c r="T152" s="19"/>
    </row>
    <row r="153" spans="1:22" s="133" customFormat="1" ht="33" x14ac:dyDescent="0.25">
      <c r="A153" s="546"/>
      <c r="B153" s="506"/>
      <c r="C153" s="42"/>
      <c r="D153" s="27" t="s">
        <v>6</v>
      </c>
      <c r="E153" s="42"/>
      <c r="F153" s="137"/>
      <c r="G153" s="138"/>
      <c r="H153" s="8"/>
      <c r="I153" s="8">
        <f>H152</f>
        <v>100</v>
      </c>
      <c r="J153" s="367"/>
      <c r="K153" s="27" t="s">
        <v>6</v>
      </c>
      <c r="L153" s="367"/>
      <c r="M153" s="367"/>
      <c r="N153" s="367"/>
      <c r="O153" s="8"/>
      <c r="P153" s="8">
        <f>O152</f>
        <v>100</v>
      </c>
      <c r="Q153" s="8">
        <f t="shared" ref="Q153" si="45">(I153+P153)/2</f>
        <v>100</v>
      </c>
      <c r="R153" s="275" t="s">
        <v>31</v>
      </c>
      <c r="S153" s="552"/>
      <c r="U153" s="271"/>
    </row>
    <row r="154" spans="1:22" ht="66" x14ac:dyDescent="0.25">
      <c r="A154" s="480"/>
      <c r="B154" s="506"/>
      <c r="C154" s="96" t="s">
        <v>214</v>
      </c>
      <c r="D154" s="31" t="s">
        <v>476</v>
      </c>
      <c r="E154" s="24"/>
      <c r="F154" s="139"/>
      <c r="G154" s="32"/>
      <c r="H154" s="23"/>
      <c r="I154" s="23"/>
      <c r="J154" s="96" t="str">
        <f>C154</f>
        <v>VIII</v>
      </c>
      <c r="K154" s="31" t="str">
        <f>D154</f>
        <v>Спортивная подготовка по олимпийским видам спорта 
плавание (этап начальной подготовки )</v>
      </c>
      <c r="L154" s="24"/>
      <c r="M154" s="139"/>
      <c r="N154" s="139"/>
      <c r="O154" s="23"/>
      <c r="P154" s="98"/>
      <c r="Q154" s="23"/>
      <c r="R154" s="92"/>
      <c r="S154" s="552"/>
      <c r="T154" s="19"/>
    </row>
    <row r="155" spans="1:22" ht="82.5" x14ac:dyDescent="0.25">
      <c r="A155" s="480"/>
      <c r="B155" s="506"/>
      <c r="C155" s="94" t="s">
        <v>215</v>
      </c>
      <c r="D155" s="29" t="s">
        <v>219</v>
      </c>
      <c r="E155" s="24" t="s">
        <v>25</v>
      </c>
      <c r="F155" s="90">
        <v>0</v>
      </c>
      <c r="G155" s="90">
        <v>0</v>
      </c>
      <c r="H155" s="32">
        <v>100</v>
      </c>
      <c r="I155" s="23"/>
      <c r="J155" s="94" t="str">
        <f>C155</f>
        <v>8.1.</v>
      </c>
      <c r="K155" s="29" t="s">
        <v>382</v>
      </c>
      <c r="L155" s="24" t="s">
        <v>38</v>
      </c>
      <c r="M155" s="24">
        <v>55</v>
      </c>
      <c r="N155" s="24">
        <v>55</v>
      </c>
      <c r="O155" s="32">
        <f>N155/M155*100</f>
        <v>100</v>
      </c>
      <c r="P155" s="97"/>
      <c r="Q155" s="23"/>
      <c r="R155" s="255"/>
      <c r="S155" s="552"/>
      <c r="T155" s="19"/>
    </row>
    <row r="156" spans="1:22" s="133" customFormat="1" ht="33" x14ac:dyDescent="0.25">
      <c r="A156" s="546"/>
      <c r="B156" s="506"/>
      <c r="C156" s="42"/>
      <c r="D156" s="27" t="s">
        <v>6</v>
      </c>
      <c r="E156" s="42"/>
      <c r="F156" s="137"/>
      <c r="G156" s="138"/>
      <c r="H156" s="8"/>
      <c r="I156" s="8">
        <f>H155</f>
        <v>100</v>
      </c>
      <c r="J156" s="367"/>
      <c r="K156" s="27" t="s">
        <v>6</v>
      </c>
      <c r="L156" s="367"/>
      <c r="M156" s="367"/>
      <c r="N156" s="367"/>
      <c r="O156" s="8"/>
      <c r="P156" s="8">
        <f>O155</f>
        <v>100</v>
      </c>
      <c r="Q156" s="8">
        <f t="shared" ref="Q156" si="46">(I156+P156)/2</f>
        <v>100</v>
      </c>
      <c r="R156" s="275" t="s">
        <v>31</v>
      </c>
      <c r="S156" s="552"/>
      <c r="U156" s="271"/>
      <c r="V156" s="271"/>
    </row>
    <row r="157" spans="1:22" ht="82.5" x14ac:dyDescent="0.25">
      <c r="A157" s="480"/>
      <c r="B157" s="506"/>
      <c r="C157" s="96" t="s">
        <v>420</v>
      </c>
      <c r="D157" s="31" t="s">
        <v>400</v>
      </c>
      <c r="E157" s="24"/>
      <c r="F157" s="139"/>
      <c r="G157" s="32"/>
      <c r="H157" s="23"/>
      <c r="I157" s="23"/>
      <c r="J157" s="96" t="str">
        <f>C157</f>
        <v>IX</v>
      </c>
      <c r="K157" s="31" t="str">
        <f>D157</f>
        <v>Спортивная подготовка по олимпийским видам спорта 
плавание (тренировочный этап (этап спортивной специализации)</v>
      </c>
      <c r="L157" s="24"/>
      <c r="M157" s="139"/>
      <c r="N157" s="139"/>
      <c r="O157" s="23"/>
      <c r="P157" s="98"/>
      <c r="Q157" s="23"/>
      <c r="R157" s="92"/>
      <c r="S157" s="552"/>
      <c r="T157" s="19"/>
      <c r="V157" s="263"/>
    </row>
    <row r="158" spans="1:22" ht="99" x14ac:dyDescent="0.25">
      <c r="A158" s="480"/>
      <c r="B158" s="506"/>
      <c r="C158" s="94" t="s">
        <v>421</v>
      </c>
      <c r="D158" s="29" t="s">
        <v>471</v>
      </c>
      <c r="E158" s="24" t="s">
        <v>25</v>
      </c>
      <c r="F158" s="90">
        <v>0</v>
      </c>
      <c r="G158" s="90">
        <v>0</v>
      </c>
      <c r="H158" s="32">
        <v>100</v>
      </c>
      <c r="I158" s="23"/>
      <c r="J158" s="94" t="str">
        <f>C158</f>
        <v>9.1.</v>
      </c>
      <c r="K158" s="29" t="s">
        <v>382</v>
      </c>
      <c r="L158" s="24" t="s">
        <v>38</v>
      </c>
      <c r="M158" s="24">
        <v>31</v>
      </c>
      <c r="N158" s="24">
        <v>31</v>
      </c>
      <c r="O158" s="32">
        <f>N158/M158*100</f>
        <v>100</v>
      </c>
      <c r="P158" s="97"/>
      <c r="Q158" s="23"/>
      <c r="R158" s="255"/>
      <c r="S158" s="552"/>
      <c r="T158" s="19"/>
      <c r="V158" s="261"/>
    </row>
    <row r="159" spans="1:22" s="133" customFormat="1" ht="33" x14ac:dyDescent="0.25">
      <c r="A159" s="546"/>
      <c r="B159" s="506"/>
      <c r="C159" s="42"/>
      <c r="D159" s="27" t="s">
        <v>6</v>
      </c>
      <c r="E159" s="42"/>
      <c r="F159" s="137"/>
      <c r="G159" s="138"/>
      <c r="H159" s="8"/>
      <c r="I159" s="8">
        <f>H158</f>
        <v>100</v>
      </c>
      <c r="J159" s="367"/>
      <c r="K159" s="27" t="s">
        <v>6</v>
      </c>
      <c r="L159" s="367"/>
      <c r="M159" s="367"/>
      <c r="N159" s="367"/>
      <c r="O159" s="8"/>
      <c r="P159" s="8">
        <f>O158</f>
        <v>100</v>
      </c>
      <c r="Q159" s="8">
        <f t="shared" ref="Q159" si="47">(I159+P159)/2</f>
        <v>100</v>
      </c>
      <c r="R159" s="275" t="s">
        <v>31</v>
      </c>
      <c r="S159" s="552"/>
      <c r="U159" s="271"/>
      <c r="V159" s="271"/>
    </row>
    <row r="160" spans="1:22" ht="66" x14ac:dyDescent="0.25">
      <c r="A160" s="480"/>
      <c r="B160" s="506"/>
      <c r="C160" s="96" t="s">
        <v>462</v>
      </c>
      <c r="D160" s="31" t="s">
        <v>602</v>
      </c>
      <c r="E160" s="24"/>
      <c r="F160" s="139"/>
      <c r="G160" s="32"/>
      <c r="H160" s="23"/>
      <c r="I160" s="23"/>
      <c r="J160" s="96" t="str">
        <f>C160</f>
        <v>X</v>
      </c>
      <c r="K160" s="31" t="str">
        <f>D160</f>
        <v>Спортивная подготовка по неолимпийским видам спорта                                  тхэквондо ИТФ (этап начальной подготовки)</v>
      </c>
      <c r="L160" s="24"/>
      <c r="M160" s="139"/>
      <c r="N160" s="139"/>
      <c r="O160" s="23"/>
      <c r="P160" s="98"/>
      <c r="Q160" s="23"/>
      <c r="R160" s="92"/>
      <c r="S160" s="552"/>
      <c r="T160" s="19"/>
      <c r="V160" s="66"/>
    </row>
    <row r="161" spans="1:22" ht="82.5" x14ac:dyDescent="0.25">
      <c r="A161" s="480"/>
      <c r="B161" s="506"/>
      <c r="C161" s="94" t="s">
        <v>463</v>
      </c>
      <c r="D161" s="29" t="s">
        <v>219</v>
      </c>
      <c r="E161" s="24" t="s">
        <v>25</v>
      </c>
      <c r="F161" s="90">
        <v>0</v>
      </c>
      <c r="G161" s="90">
        <v>0</v>
      </c>
      <c r="H161" s="32">
        <v>100</v>
      </c>
      <c r="I161" s="23"/>
      <c r="J161" s="94" t="str">
        <f>C161</f>
        <v>10.1.</v>
      </c>
      <c r="K161" s="29" t="s">
        <v>382</v>
      </c>
      <c r="L161" s="24" t="s">
        <v>38</v>
      </c>
      <c r="M161" s="24">
        <v>15</v>
      </c>
      <c r="N161" s="24">
        <v>15</v>
      </c>
      <c r="O161" s="32">
        <f>N161/M161*100</f>
        <v>100</v>
      </c>
      <c r="P161" s="97"/>
      <c r="Q161" s="23"/>
      <c r="R161" s="255"/>
      <c r="S161" s="552"/>
      <c r="T161" s="19"/>
      <c r="V161" s="66"/>
    </row>
    <row r="162" spans="1:22" s="133" customFormat="1" ht="33" x14ac:dyDescent="0.25">
      <c r="A162" s="546"/>
      <c r="B162" s="506"/>
      <c r="C162" s="42"/>
      <c r="D162" s="27" t="s">
        <v>6</v>
      </c>
      <c r="E162" s="42"/>
      <c r="F162" s="137"/>
      <c r="G162" s="138"/>
      <c r="H162" s="8"/>
      <c r="I162" s="8">
        <f>H161</f>
        <v>100</v>
      </c>
      <c r="J162" s="367"/>
      <c r="K162" s="27" t="s">
        <v>6</v>
      </c>
      <c r="L162" s="367"/>
      <c r="M162" s="367"/>
      <c r="N162" s="367"/>
      <c r="O162" s="8"/>
      <c r="P162" s="8">
        <f>O161</f>
        <v>100</v>
      </c>
      <c r="Q162" s="8">
        <f t="shared" ref="Q162" si="48">(I162+P162)/2</f>
        <v>100</v>
      </c>
      <c r="R162" s="275" t="s">
        <v>31</v>
      </c>
      <c r="S162" s="552"/>
      <c r="U162" s="271"/>
      <c r="V162" s="271"/>
    </row>
    <row r="163" spans="1:22" ht="82.5" x14ac:dyDescent="0.25">
      <c r="A163" s="480"/>
      <c r="B163" s="506"/>
      <c r="C163" s="96" t="s">
        <v>461</v>
      </c>
      <c r="D163" s="31" t="s">
        <v>603</v>
      </c>
      <c r="E163" s="24"/>
      <c r="F163" s="139"/>
      <c r="G163" s="32"/>
      <c r="H163" s="23"/>
      <c r="I163" s="23"/>
      <c r="J163" s="96" t="str">
        <f>C163</f>
        <v>XI</v>
      </c>
      <c r="K163" s="31" t="str">
        <f>D163</f>
        <v>Спортивная подготовка по неолимпийским видам спорта                                  тхэквондо ИТФ (тренировочный этап (этап спортивной специализации))</v>
      </c>
      <c r="L163" s="24"/>
      <c r="M163" s="139"/>
      <c r="N163" s="139"/>
      <c r="O163" s="23"/>
      <c r="P163" s="98"/>
      <c r="Q163" s="23"/>
      <c r="R163" s="92"/>
      <c r="S163" s="552"/>
      <c r="T163" s="19"/>
      <c r="V163" s="263"/>
    </row>
    <row r="164" spans="1:22" ht="99" x14ac:dyDescent="0.25">
      <c r="A164" s="480"/>
      <c r="B164" s="506"/>
      <c r="C164" s="94" t="s">
        <v>482</v>
      </c>
      <c r="D164" s="29" t="s">
        <v>471</v>
      </c>
      <c r="E164" s="24" t="s">
        <v>25</v>
      </c>
      <c r="F164" s="90">
        <v>0</v>
      </c>
      <c r="G164" s="90">
        <v>0</v>
      </c>
      <c r="H164" s="32">
        <v>100</v>
      </c>
      <c r="I164" s="23"/>
      <c r="J164" s="94" t="str">
        <f>C164</f>
        <v>11.1.</v>
      </c>
      <c r="K164" s="29" t="s">
        <v>382</v>
      </c>
      <c r="L164" s="24" t="s">
        <v>38</v>
      </c>
      <c r="M164" s="24">
        <v>13</v>
      </c>
      <c r="N164" s="24">
        <v>13</v>
      </c>
      <c r="O164" s="32">
        <f>N164/M164*100</f>
        <v>100</v>
      </c>
      <c r="P164" s="97"/>
      <c r="Q164" s="23"/>
      <c r="R164" s="255"/>
      <c r="S164" s="552"/>
      <c r="T164" s="19"/>
      <c r="V164" s="261"/>
    </row>
    <row r="165" spans="1:22" s="133" customFormat="1" ht="33" x14ac:dyDescent="0.25">
      <c r="A165" s="546"/>
      <c r="B165" s="506"/>
      <c r="C165" s="42"/>
      <c r="D165" s="27" t="s">
        <v>6</v>
      </c>
      <c r="E165" s="42"/>
      <c r="F165" s="137"/>
      <c r="G165" s="138"/>
      <c r="H165" s="8"/>
      <c r="I165" s="8">
        <f>H164</f>
        <v>100</v>
      </c>
      <c r="J165" s="367"/>
      <c r="K165" s="27" t="s">
        <v>6</v>
      </c>
      <c r="L165" s="367"/>
      <c r="M165" s="367"/>
      <c r="N165" s="367"/>
      <c r="O165" s="8"/>
      <c r="P165" s="8">
        <f>O164</f>
        <v>100</v>
      </c>
      <c r="Q165" s="8">
        <f t="shared" ref="Q165" si="49">(I165+P165)/2</f>
        <v>100</v>
      </c>
      <c r="R165" s="275" t="s">
        <v>31</v>
      </c>
      <c r="S165" s="552"/>
      <c r="U165" s="271"/>
      <c r="V165" s="271"/>
    </row>
    <row r="166" spans="1:22" ht="67.5" customHeight="1" x14ac:dyDescent="0.25">
      <c r="A166" s="480"/>
      <c r="B166" s="506"/>
      <c r="C166" s="96" t="s">
        <v>481</v>
      </c>
      <c r="D166" s="31" t="s">
        <v>387</v>
      </c>
      <c r="E166" s="24"/>
      <c r="F166" s="90"/>
      <c r="G166" s="32"/>
      <c r="H166" s="23"/>
      <c r="I166" s="23"/>
      <c r="J166" s="96" t="str">
        <f t="shared" si="41"/>
        <v>XII</v>
      </c>
      <c r="K166" s="31" t="str">
        <f>D166</f>
        <v>Организация и обеспечение подготовки спортивного резерва</v>
      </c>
      <c r="L166" s="24"/>
      <c r="M166" s="24"/>
      <c r="N166" s="24"/>
      <c r="O166" s="23"/>
      <c r="P166" s="97"/>
      <c r="Q166" s="23"/>
      <c r="R166" s="563"/>
      <c r="S166" s="552"/>
      <c r="T166" s="19"/>
      <c r="V166" s="263"/>
    </row>
    <row r="167" spans="1:22" ht="49.5" x14ac:dyDescent="0.25">
      <c r="A167" s="480"/>
      <c r="B167" s="506"/>
      <c r="C167" s="94" t="s">
        <v>484</v>
      </c>
      <c r="D167" s="29" t="s">
        <v>588</v>
      </c>
      <c r="E167" s="24" t="s">
        <v>25</v>
      </c>
      <c r="F167" s="90" t="s">
        <v>589</v>
      </c>
      <c r="G167" s="244">
        <v>0</v>
      </c>
      <c r="H167" s="32">
        <v>100</v>
      </c>
      <c r="I167" s="23"/>
      <c r="J167" s="94" t="str">
        <f t="shared" si="41"/>
        <v>12.1.</v>
      </c>
      <c r="K167" s="29" t="s">
        <v>383</v>
      </c>
      <c r="L167" s="24" t="s">
        <v>38</v>
      </c>
      <c r="M167" s="90">
        <v>201</v>
      </c>
      <c r="N167" s="90">
        <v>201</v>
      </c>
      <c r="O167" s="32">
        <f>N167/M167*100</f>
        <v>100</v>
      </c>
      <c r="P167" s="97"/>
      <c r="Q167" s="23"/>
      <c r="R167" s="255"/>
      <c r="S167" s="552"/>
      <c r="T167" s="19"/>
      <c r="V167" s="261"/>
    </row>
    <row r="168" spans="1:22" ht="66" x14ac:dyDescent="0.25">
      <c r="A168" s="480"/>
      <c r="B168" s="506"/>
      <c r="C168" s="94" t="s">
        <v>521</v>
      </c>
      <c r="D168" s="29" t="s">
        <v>590</v>
      </c>
      <c r="E168" s="24" t="s">
        <v>25</v>
      </c>
      <c r="F168" s="90" t="s">
        <v>591</v>
      </c>
      <c r="G168" s="260">
        <v>100</v>
      </c>
      <c r="H168" s="32">
        <v>100</v>
      </c>
      <c r="I168" s="23"/>
      <c r="J168" s="94"/>
      <c r="K168" s="29"/>
      <c r="L168" s="24"/>
      <c r="M168" s="24"/>
      <c r="N168" s="24"/>
      <c r="O168" s="32"/>
      <c r="P168" s="97"/>
      <c r="Q168" s="23"/>
      <c r="R168" s="255"/>
      <c r="S168" s="552"/>
      <c r="T168" s="19"/>
      <c r="V168" s="66"/>
    </row>
    <row r="169" spans="1:22" s="133" customFormat="1" ht="33" x14ac:dyDescent="0.25">
      <c r="A169" s="546"/>
      <c r="B169" s="506"/>
      <c r="C169" s="42"/>
      <c r="D169" s="27" t="s">
        <v>6</v>
      </c>
      <c r="E169" s="42"/>
      <c r="F169" s="137"/>
      <c r="G169" s="138"/>
      <c r="H169" s="8"/>
      <c r="I169" s="8">
        <f>(H168+H167)/2</f>
        <v>100</v>
      </c>
      <c r="J169" s="367"/>
      <c r="K169" s="27" t="s">
        <v>6</v>
      </c>
      <c r="L169" s="367"/>
      <c r="M169" s="367"/>
      <c r="N169" s="367"/>
      <c r="O169" s="8"/>
      <c r="P169" s="8">
        <f>O167</f>
        <v>100</v>
      </c>
      <c r="Q169" s="8">
        <f t="shared" ref="Q169" si="50">(I169+P169)/2</f>
        <v>100</v>
      </c>
      <c r="R169" s="275" t="s">
        <v>31</v>
      </c>
      <c r="S169" s="552"/>
      <c r="U169" s="271"/>
      <c r="V169" s="417"/>
    </row>
    <row r="170" spans="1:22" ht="49.5" x14ac:dyDescent="0.25">
      <c r="A170" s="480"/>
      <c r="B170" s="506"/>
      <c r="C170" s="96" t="s">
        <v>522</v>
      </c>
      <c r="D170" s="31" t="s">
        <v>320</v>
      </c>
      <c r="E170" s="369"/>
      <c r="F170" s="93"/>
      <c r="G170" s="23"/>
      <c r="H170" s="23"/>
      <c r="I170" s="23"/>
      <c r="J170" s="96" t="str">
        <f t="shared" si="41"/>
        <v>XIII</v>
      </c>
      <c r="K170" s="31" t="str">
        <f>D170</f>
        <v>Организация мероприятий по подготовке спортивных сборных команд</v>
      </c>
      <c r="L170" s="24"/>
      <c r="M170" s="24"/>
      <c r="N170" s="24"/>
      <c r="O170" s="23"/>
      <c r="P170" s="97"/>
      <c r="Q170" s="23"/>
      <c r="R170" s="563"/>
      <c r="S170" s="552"/>
      <c r="T170" s="19"/>
      <c r="V170" s="261"/>
    </row>
    <row r="171" spans="1:22" s="22" customFormat="1" ht="79.5" customHeight="1" x14ac:dyDescent="0.25">
      <c r="A171" s="480"/>
      <c r="B171" s="506"/>
      <c r="C171" s="94" t="s">
        <v>523</v>
      </c>
      <c r="D171" s="29" t="s">
        <v>321</v>
      </c>
      <c r="E171" s="24" t="s">
        <v>25</v>
      </c>
      <c r="F171" s="90" t="s">
        <v>592</v>
      </c>
      <c r="G171" s="260">
        <v>32.6</v>
      </c>
      <c r="H171" s="32">
        <v>100</v>
      </c>
      <c r="I171" s="23"/>
      <c r="J171" s="94" t="str">
        <f t="shared" si="41"/>
        <v>13.1.</v>
      </c>
      <c r="K171" s="29" t="s">
        <v>467</v>
      </c>
      <c r="L171" s="24" t="s">
        <v>38</v>
      </c>
      <c r="M171" s="24">
        <v>155</v>
      </c>
      <c r="N171" s="24">
        <v>212</v>
      </c>
      <c r="O171" s="32">
        <v>110</v>
      </c>
      <c r="P171" s="97"/>
      <c r="Q171" s="23"/>
      <c r="R171" s="255"/>
      <c r="S171" s="552"/>
      <c r="U171" s="215"/>
    </row>
    <row r="172" spans="1:22" s="133" customFormat="1" ht="33" x14ac:dyDescent="0.25">
      <c r="A172" s="547"/>
      <c r="B172" s="507"/>
      <c r="C172" s="264"/>
      <c r="D172" s="27" t="s">
        <v>6</v>
      </c>
      <c r="E172" s="264"/>
      <c r="F172" s="265"/>
      <c r="G172" s="266"/>
      <c r="H172" s="8"/>
      <c r="I172" s="8">
        <f>H171</f>
        <v>100</v>
      </c>
      <c r="J172" s="8"/>
      <c r="K172" s="27" t="s">
        <v>6</v>
      </c>
      <c r="L172" s="8"/>
      <c r="M172" s="8"/>
      <c r="N172" s="8"/>
      <c r="O172" s="8"/>
      <c r="P172" s="8">
        <f>O171</f>
        <v>110</v>
      </c>
      <c r="Q172" s="8">
        <f>(I172+P172)/2</f>
        <v>105</v>
      </c>
      <c r="R172" s="275" t="s">
        <v>31</v>
      </c>
      <c r="S172" s="553"/>
      <c r="U172" s="271"/>
    </row>
    <row r="173" spans="1:22" ht="66" x14ac:dyDescent="0.25">
      <c r="A173" s="479" t="s">
        <v>77</v>
      </c>
      <c r="B173" s="505" t="s">
        <v>604</v>
      </c>
      <c r="C173" s="96" t="s">
        <v>12</v>
      </c>
      <c r="D173" s="31" t="s">
        <v>477</v>
      </c>
      <c r="E173" s="24"/>
      <c r="F173" s="90"/>
      <c r="G173" s="32"/>
      <c r="H173" s="23"/>
      <c r="I173" s="23"/>
      <c r="J173" s="96" t="s">
        <v>12</v>
      </c>
      <c r="K173" s="31" t="str">
        <f>D173</f>
        <v>Спортивная подготовка по олимпийским видам спорта 
бокс (этап начальной подготовки)</v>
      </c>
      <c r="L173" s="24"/>
      <c r="M173" s="139"/>
      <c r="N173" s="139"/>
      <c r="O173" s="23"/>
      <c r="P173" s="98"/>
      <c r="Q173" s="23"/>
      <c r="R173" s="92"/>
      <c r="S173" s="561" t="s">
        <v>31</v>
      </c>
      <c r="T173" s="19"/>
    </row>
    <row r="174" spans="1:22" ht="82.5" x14ac:dyDescent="0.25">
      <c r="A174" s="480"/>
      <c r="B174" s="506"/>
      <c r="C174" s="94" t="s">
        <v>7</v>
      </c>
      <c r="D174" s="29" t="s">
        <v>219</v>
      </c>
      <c r="E174" s="24" t="s">
        <v>25</v>
      </c>
      <c r="F174" s="90">
        <v>0</v>
      </c>
      <c r="G174" s="90">
        <v>0</v>
      </c>
      <c r="H174" s="32">
        <v>100</v>
      </c>
      <c r="I174" s="23"/>
      <c r="J174" s="94" t="s">
        <v>37</v>
      </c>
      <c r="K174" s="29" t="s">
        <v>382</v>
      </c>
      <c r="L174" s="24" t="s">
        <v>38</v>
      </c>
      <c r="M174" s="24">
        <v>10</v>
      </c>
      <c r="N174" s="24">
        <v>10</v>
      </c>
      <c r="O174" s="32">
        <f>N174/M174*100</f>
        <v>100</v>
      </c>
      <c r="P174" s="97"/>
      <c r="Q174" s="23"/>
      <c r="R174" s="255"/>
      <c r="S174" s="552"/>
      <c r="T174" s="19"/>
    </row>
    <row r="175" spans="1:22" s="133" customFormat="1" ht="33" x14ac:dyDescent="0.25">
      <c r="A175" s="546"/>
      <c r="B175" s="506"/>
      <c r="C175" s="42"/>
      <c r="D175" s="27" t="s">
        <v>6</v>
      </c>
      <c r="E175" s="42"/>
      <c r="F175" s="137"/>
      <c r="G175" s="138"/>
      <c r="H175" s="8"/>
      <c r="I175" s="8">
        <f>H174</f>
        <v>100</v>
      </c>
      <c r="J175" s="367"/>
      <c r="K175" s="27" t="s">
        <v>6</v>
      </c>
      <c r="L175" s="367"/>
      <c r="M175" s="367"/>
      <c r="N175" s="367"/>
      <c r="O175" s="8"/>
      <c r="P175" s="8">
        <f>O174</f>
        <v>100</v>
      </c>
      <c r="Q175" s="8">
        <f t="shared" ref="Q175:Q206" si="51">(I175+P175)/2</f>
        <v>100</v>
      </c>
      <c r="R175" s="275" t="s">
        <v>31</v>
      </c>
      <c r="S175" s="552"/>
      <c r="U175" s="271"/>
      <c r="V175" s="271"/>
    </row>
    <row r="176" spans="1:22" ht="82.5" x14ac:dyDescent="0.25">
      <c r="A176" s="480"/>
      <c r="B176" s="506"/>
      <c r="C176" s="96" t="s">
        <v>13</v>
      </c>
      <c r="D176" s="31" t="s">
        <v>390</v>
      </c>
      <c r="E176" s="24"/>
      <c r="F176" s="90"/>
      <c r="G176" s="32"/>
      <c r="H176" s="23"/>
      <c r="I176" s="23"/>
      <c r="J176" s="96" t="str">
        <f>C176</f>
        <v>II</v>
      </c>
      <c r="K176" s="31" t="str">
        <f>D176</f>
        <v>Спортивная подготовка по олимпийским видам спорта 
бокс (тренировочный этап (этап спортивной специализации))</v>
      </c>
      <c r="L176" s="24"/>
      <c r="M176" s="139"/>
      <c r="N176" s="139"/>
      <c r="O176" s="23"/>
      <c r="P176" s="98"/>
      <c r="Q176" s="23"/>
      <c r="R176" s="92"/>
      <c r="S176" s="552"/>
      <c r="T176" s="19"/>
    </row>
    <row r="177" spans="1:22" ht="99" x14ac:dyDescent="0.25">
      <c r="A177" s="480"/>
      <c r="B177" s="506"/>
      <c r="C177" s="94" t="s">
        <v>14</v>
      </c>
      <c r="D177" s="29" t="s">
        <v>319</v>
      </c>
      <c r="E177" s="24" t="s">
        <v>25</v>
      </c>
      <c r="F177" s="90">
        <v>0</v>
      </c>
      <c r="G177" s="90">
        <v>0</v>
      </c>
      <c r="H177" s="32">
        <v>100</v>
      </c>
      <c r="I177" s="23"/>
      <c r="J177" s="94" t="str">
        <f t="shared" ref="J177:J208" si="52">C177</f>
        <v>2.1.</v>
      </c>
      <c r="K177" s="29" t="s">
        <v>382</v>
      </c>
      <c r="L177" s="24" t="s">
        <v>38</v>
      </c>
      <c r="M177" s="24">
        <v>34</v>
      </c>
      <c r="N177" s="24">
        <v>34</v>
      </c>
      <c r="O177" s="32">
        <f>N177/M177*100</f>
        <v>100</v>
      </c>
      <c r="P177" s="97"/>
      <c r="Q177" s="23"/>
      <c r="R177" s="255"/>
      <c r="S177" s="552"/>
      <c r="T177" s="19"/>
    </row>
    <row r="178" spans="1:22" s="133" customFormat="1" ht="33" x14ac:dyDescent="0.25">
      <c r="A178" s="546"/>
      <c r="B178" s="506"/>
      <c r="C178" s="42"/>
      <c r="D178" s="27" t="s">
        <v>6</v>
      </c>
      <c r="E178" s="42"/>
      <c r="F178" s="137"/>
      <c r="G178" s="138"/>
      <c r="H178" s="8"/>
      <c r="I178" s="8">
        <f>H177</f>
        <v>100</v>
      </c>
      <c r="J178" s="367"/>
      <c r="K178" s="27" t="s">
        <v>6</v>
      </c>
      <c r="L178" s="367"/>
      <c r="M178" s="367"/>
      <c r="N178" s="367"/>
      <c r="O178" s="8"/>
      <c r="P178" s="8">
        <f>O177</f>
        <v>100</v>
      </c>
      <c r="Q178" s="8">
        <f t="shared" si="51"/>
        <v>100</v>
      </c>
      <c r="R178" s="275" t="s">
        <v>31</v>
      </c>
      <c r="S178" s="552"/>
      <c r="U178" s="271"/>
      <c r="V178" s="271"/>
    </row>
    <row r="179" spans="1:22" ht="66" x14ac:dyDescent="0.25">
      <c r="A179" s="480"/>
      <c r="B179" s="506"/>
      <c r="C179" s="369" t="s">
        <v>28</v>
      </c>
      <c r="D179" s="31" t="s">
        <v>478</v>
      </c>
      <c r="E179" s="369"/>
      <c r="F179" s="93"/>
      <c r="G179" s="23"/>
      <c r="H179" s="23"/>
      <c r="I179" s="23"/>
      <c r="J179" s="369" t="str">
        <f t="shared" si="52"/>
        <v>III</v>
      </c>
      <c r="K179" s="31" t="str">
        <f>D179</f>
        <v>Спортивная подготовка по олимпийским видам спорта 
дзюдо (этап начальной подготовки)</v>
      </c>
      <c r="L179" s="24"/>
      <c r="M179" s="32"/>
      <c r="N179" s="32"/>
      <c r="O179" s="23"/>
      <c r="P179" s="97"/>
      <c r="Q179" s="23"/>
      <c r="R179" s="92"/>
      <c r="S179" s="552"/>
      <c r="T179" s="19"/>
    </row>
    <row r="180" spans="1:22" s="66" customFormat="1" ht="82.5" x14ac:dyDescent="0.25">
      <c r="A180" s="480"/>
      <c r="B180" s="506"/>
      <c r="C180" s="94" t="s">
        <v>29</v>
      </c>
      <c r="D180" s="29" t="s">
        <v>219</v>
      </c>
      <c r="E180" s="24" t="s">
        <v>25</v>
      </c>
      <c r="F180" s="90">
        <v>0</v>
      </c>
      <c r="G180" s="90">
        <v>0</v>
      </c>
      <c r="H180" s="32">
        <v>100</v>
      </c>
      <c r="I180" s="23"/>
      <c r="J180" s="94" t="str">
        <f t="shared" si="52"/>
        <v>3.1.</v>
      </c>
      <c r="K180" s="29" t="s">
        <v>382</v>
      </c>
      <c r="L180" s="24" t="s">
        <v>38</v>
      </c>
      <c r="M180" s="24">
        <v>28</v>
      </c>
      <c r="N180" s="24">
        <v>28</v>
      </c>
      <c r="O180" s="32">
        <f>(N180/M180)*100</f>
        <v>100</v>
      </c>
      <c r="P180" s="97"/>
      <c r="Q180" s="23"/>
      <c r="R180" s="255"/>
      <c r="S180" s="552"/>
      <c r="T180" s="19"/>
    </row>
    <row r="181" spans="1:22" s="133" customFormat="1" ht="33" x14ac:dyDescent="0.25">
      <c r="A181" s="546"/>
      <c r="B181" s="506"/>
      <c r="C181" s="42"/>
      <c r="D181" s="27" t="s">
        <v>6</v>
      </c>
      <c r="E181" s="42"/>
      <c r="F181" s="137"/>
      <c r="G181" s="138"/>
      <c r="H181" s="8"/>
      <c r="I181" s="8">
        <f>H180</f>
        <v>100</v>
      </c>
      <c r="J181" s="367"/>
      <c r="K181" s="27" t="s">
        <v>6</v>
      </c>
      <c r="L181" s="367"/>
      <c r="M181" s="367"/>
      <c r="N181" s="367"/>
      <c r="O181" s="8"/>
      <c r="P181" s="8">
        <f>O180</f>
        <v>100</v>
      </c>
      <c r="Q181" s="8">
        <f t="shared" si="51"/>
        <v>100</v>
      </c>
      <c r="R181" s="275" t="s">
        <v>31</v>
      </c>
      <c r="S181" s="552"/>
      <c r="U181" s="271"/>
      <c r="V181" s="271"/>
    </row>
    <row r="182" spans="1:22" s="66" customFormat="1" ht="82.5" x14ac:dyDescent="0.25">
      <c r="A182" s="480"/>
      <c r="B182" s="506"/>
      <c r="C182" s="369" t="s">
        <v>42</v>
      </c>
      <c r="D182" s="31" t="s">
        <v>391</v>
      </c>
      <c r="E182" s="369"/>
      <c r="F182" s="93"/>
      <c r="G182" s="23"/>
      <c r="H182" s="23"/>
      <c r="I182" s="23"/>
      <c r="J182" s="369" t="str">
        <f t="shared" si="52"/>
        <v>IV</v>
      </c>
      <c r="K182" s="31" t="str">
        <f>D182</f>
        <v>Спортивная подготовка по олимпийским видам спорта 
дзюдо (тренировочный этап (этап спортивной специализации))</v>
      </c>
      <c r="L182" s="24"/>
      <c r="M182" s="32"/>
      <c r="N182" s="32"/>
      <c r="O182" s="23"/>
      <c r="P182" s="97"/>
      <c r="Q182" s="23"/>
      <c r="R182" s="92"/>
      <c r="S182" s="552"/>
      <c r="T182" s="19"/>
    </row>
    <row r="183" spans="1:22" s="66" customFormat="1" ht="99" x14ac:dyDescent="0.25">
      <c r="A183" s="480"/>
      <c r="B183" s="506"/>
      <c r="C183" s="94" t="s">
        <v>43</v>
      </c>
      <c r="D183" s="29" t="s">
        <v>319</v>
      </c>
      <c r="E183" s="24" t="s">
        <v>25</v>
      </c>
      <c r="F183" s="90">
        <v>0</v>
      </c>
      <c r="G183" s="90">
        <v>0</v>
      </c>
      <c r="H183" s="32">
        <v>100</v>
      </c>
      <c r="I183" s="23"/>
      <c r="J183" s="94" t="str">
        <f t="shared" si="52"/>
        <v>4.1.</v>
      </c>
      <c r="K183" s="29" t="s">
        <v>382</v>
      </c>
      <c r="L183" s="24" t="s">
        <v>38</v>
      </c>
      <c r="M183" s="24">
        <v>52</v>
      </c>
      <c r="N183" s="24">
        <v>52</v>
      </c>
      <c r="O183" s="32">
        <f>(N183/M183)*100</f>
        <v>100</v>
      </c>
      <c r="P183" s="97"/>
      <c r="Q183" s="23"/>
      <c r="R183" s="255"/>
      <c r="S183" s="552"/>
      <c r="T183" s="19"/>
    </row>
    <row r="184" spans="1:22" s="133" customFormat="1" ht="33" x14ac:dyDescent="0.25">
      <c r="A184" s="546"/>
      <c r="B184" s="506"/>
      <c r="C184" s="42"/>
      <c r="D184" s="27" t="s">
        <v>6</v>
      </c>
      <c r="E184" s="42"/>
      <c r="F184" s="137"/>
      <c r="G184" s="138"/>
      <c r="H184" s="8"/>
      <c r="I184" s="8">
        <f>H183</f>
        <v>100</v>
      </c>
      <c r="J184" s="367"/>
      <c r="K184" s="27" t="s">
        <v>6</v>
      </c>
      <c r="L184" s="367"/>
      <c r="M184" s="367"/>
      <c r="N184" s="367"/>
      <c r="O184" s="8"/>
      <c r="P184" s="8">
        <f>O183</f>
        <v>100</v>
      </c>
      <c r="Q184" s="8">
        <f t="shared" si="51"/>
        <v>100</v>
      </c>
      <c r="R184" s="275" t="s">
        <v>31</v>
      </c>
      <c r="S184" s="552"/>
      <c r="U184" s="271"/>
      <c r="V184" s="271"/>
    </row>
    <row r="185" spans="1:22" s="66" customFormat="1" ht="66" x14ac:dyDescent="0.25">
      <c r="A185" s="480"/>
      <c r="B185" s="506"/>
      <c r="C185" s="369" t="s">
        <v>168</v>
      </c>
      <c r="D185" s="31" t="s">
        <v>392</v>
      </c>
      <c r="E185" s="369"/>
      <c r="F185" s="93"/>
      <c r="G185" s="23"/>
      <c r="H185" s="23"/>
      <c r="I185" s="23"/>
      <c r="J185" s="369" t="str">
        <f t="shared" si="52"/>
        <v>V</v>
      </c>
      <c r="K185" s="31" t="str">
        <f>D185</f>
        <v>Спортивная подготовка по неолимпийским видам спорта 
пауэрлифтинг (этап начальной подготовки)</v>
      </c>
      <c r="L185" s="24"/>
      <c r="M185" s="32"/>
      <c r="N185" s="32"/>
      <c r="O185" s="23"/>
      <c r="P185" s="97"/>
      <c r="Q185" s="23"/>
      <c r="R185" s="92"/>
      <c r="S185" s="552"/>
      <c r="T185" s="19"/>
    </row>
    <row r="186" spans="1:22" s="66" customFormat="1" ht="82.5" x14ac:dyDescent="0.25">
      <c r="A186" s="480"/>
      <c r="B186" s="506"/>
      <c r="C186" s="94" t="s">
        <v>169</v>
      </c>
      <c r="D186" s="29" t="s">
        <v>219</v>
      </c>
      <c r="E186" s="24" t="s">
        <v>25</v>
      </c>
      <c r="F186" s="90">
        <v>0</v>
      </c>
      <c r="G186" s="90">
        <v>0</v>
      </c>
      <c r="H186" s="32">
        <v>100</v>
      </c>
      <c r="I186" s="23"/>
      <c r="J186" s="94" t="str">
        <f t="shared" si="52"/>
        <v>5.1.</v>
      </c>
      <c r="K186" s="29" t="s">
        <v>382</v>
      </c>
      <c r="L186" s="24" t="s">
        <v>38</v>
      </c>
      <c r="M186" s="24">
        <v>29</v>
      </c>
      <c r="N186" s="24">
        <v>29</v>
      </c>
      <c r="O186" s="32">
        <f>(N186/M186)*100</f>
        <v>100</v>
      </c>
      <c r="P186" s="97"/>
      <c r="Q186" s="23"/>
      <c r="R186" s="255"/>
      <c r="S186" s="552"/>
      <c r="T186" s="19"/>
    </row>
    <row r="187" spans="1:22" s="133" customFormat="1" ht="33" x14ac:dyDescent="0.25">
      <c r="A187" s="546"/>
      <c r="B187" s="506"/>
      <c r="C187" s="42"/>
      <c r="D187" s="27" t="s">
        <v>6</v>
      </c>
      <c r="E187" s="42"/>
      <c r="F187" s="137"/>
      <c r="G187" s="138"/>
      <c r="H187" s="8"/>
      <c r="I187" s="8">
        <f>H186</f>
        <v>100</v>
      </c>
      <c r="J187" s="367"/>
      <c r="K187" s="27" t="s">
        <v>6</v>
      </c>
      <c r="L187" s="367"/>
      <c r="M187" s="367"/>
      <c r="N187" s="367"/>
      <c r="O187" s="8"/>
      <c r="P187" s="8">
        <f>O186</f>
        <v>100</v>
      </c>
      <c r="Q187" s="8">
        <f t="shared" si="51"/>
        <v>100</v>
      </c>
      <c r="R187" s="275" t="s">
        <v>31</v>
      </c>
      <c r="S187" s="552"/>
      <c r="U187" s="271"/>
      <c r="V187" s="271"/>
    </row>
    <row r="188" spans="1:22" s="66" customFormat="1" ht="82.5" x14ac:dyDescent="0.25">
      <c r="A188" s="480"/>
      <c r="B188" s="506"/>
      <c r="C188" s="96" t="s">
        <v>174</v>
      </c>
      <c r="D188" s="31" t="s">
        <v>393</v>
      </c>
      <c r="E188" s="369"/>
      <c r="F188" s="93"/>
      <c r="G188" s="23"/>
      <c r="H188" s="23"/>
      <c r="I188" s="23"/>
      <c r="J188" s="96" t="str">
        <f t="shared" si="52"/>
        <v>VI</v>
      </c>
      <c r="K188" s="31" t="str">
        <f>D188</f>
        <v>Спортивная подготовка по неолимпийским видам спорта пауэрлифтинг тренировочный этап (этап спортивной специализации)</v>
      </c>
      <c r="L188" s="24"/>
      <c r="M188" s="139"/>
      <c r="N188" s="139"/>
      <c r="O188" s="23"/>
      <c r="P188" s="97"/>
      <c r="Q188" s="23"/>
      <c r="R188" s="92"/>
      <c r="S188" s="552"/>
      <c r="T188" s="19"/>
    </row>
    <row r="189" spans="1:22" s="66" customFormat="1" ht="99" x14ac:dyDescent="0.25">
      <c r="A189" s="480"/>
      <c r="B189" s="506"/>
      <c r="C189" s="94" t="s">
        <v>175</v>
      </c>
      <c r="D189" s="29" t="s">
        <v>319</v>
      </c>
      <c r="E189" s="24" t="s">
        <v>25</v>
      </c>
      <c r="F189" s="90">
        <v>0</v>
      </c>
      <c r="G189" s="90">
        <v>0</v>
      </c>
      <c r="H189" s="32">
        <v>100</v>
      </c>
      <c r="I189" s="23"/>
      <c r="J189" s="94" t="str">
        <f t="shared" si="52"/>
        <v>6.1.</v>
      </c>
      <c r="K189" s="29" t="s">
        <v>585</v>
      </c>
      <c r="L189" s="24" t="s">
        <v>38</v>
      </c>
      <c r="M189" s="24">
        <v>64</v>
      </c>
      <c r="N189" s="24">
        <v>64</v>
      </c>
      <c r="O189" s="32">
        <f>(N189/M189)*100</f>
        <v>100</v>
      </c>
      <c r="P189" s="97"/>
      <c r="Q189" s="23"/>
      <c r="R189" s="255"/>
      <c r="S189" s="552"/>
      <c r="T189" s="19"/>
    </row>
    <row r="190" spans="1:22" s="133" customFormat="1" ht="33" x14ac:dyDescent="0.25">
      <c r="A190" s="546"/>
      <c r="B190" s="506"/>
      <c r="C190" s="42"/>
      <c r="D190" s="27" t="s">
        <v>6</v>
      </c>
      <c r="E190" s="42"/>
      <c r="F190" s="137"/>
      <c r="G190" s="138"/>
      <c r="H190" s="8"/>
      <c r="I190" s="8">
        <f>H189</f>
        <v>100</v>
      </c>
      <c r="J190" s="367"/>
      <c r="K190" s="27" t="s">
        <v>6</v>
      </c>
      <c r="L190" s="367"/>
      <c r="M190" s="367"/>
      <c r="N190" s="367"/>
      <c r="O190" s="8"/>
      <c r="P190" s="8">
        <f>O189</f>
        <v>100</v>
      </c>
      <c r="Q190" s="8">
        <f t="shared" si="51"/>
        <v>100</v>
      </c>
      <c r="R190" s="275" t="s">
        <v>31</v>
      </c>
      <c r="S190" s="552"/>
      <c r="U190" s="271"/>
      <c r="V190" s="271"/>
    </row>
    <row r="191" spans="1:22" s="66" customFormat="1" ht="66" x14ac:dyDescent="0.25">
      <c r="A191" s="480"/>
      <c r="B191" s="506"/>
      <c r="C191" s="96" t="s">
        <v>212</v>
      </c>
      <c r="D191" s="31" t="s">
        <v>394</v>
      </c>
      <c r="E191" s="369"/>
      <c r="F191" s="93"/>
      <c r="G191" s="23"/>
      <c r="H191" s="23"/>
      <c r="I191" s="23"/>
      <c r="J191" s="96" t="str">
        <f t="shared" si="52"/>
        <v>VII</v>
      </c>
      <c r="K191" s="31" t="str">
        <f>D191</f>
        <v>Спортивная подготовка по олимпийским видам спорта 
плавание (этап начальной подготовки)</v>
      </c>
      <c r="L191" s="24"/>
      <c r="M191" s="139"/>
      <c r="N191" s="139"/>
      <c r="O191" s="23"/>
      <c r="P191" s="97"/>
      <c r="Q191" s="23"/>
      <c r="R191" s="92"/>
      <c r="S191" s="552"/>
      <c r="T191" s="19"/>
    </row>
    <row r="192" spans="1:22" s="66" customFormat="1" ht="82.5" x14ac:dyDescent="0.25">
      <c r="A192" s="480"/>
      <c r="B192" s="506"/>
      <c r="C192" s="94" t="s">
        <v>213</v>
      </c>
      <c r="D192" s="29" t="s">
        <v>219</v>
      </c>
      <c r="E192" s="24" t="s">
        <v>25</v>
      </c>
      <c r="F192" s="90">
        <v>0</v>
      </c>
      <c r="G192" s="90">
        <v>0</v>
      </c>
      <c r="H192" s="32">
        <v>100</v>
      </c>
      <c r="I192" s="23"/>
      <c r="J192" s="94" t="str">
        <f t="shared" si="52"/>
        <v>7.1.</v>
      </c>
      <c r="K192" s="29" t="s">
        <v>382</v>
      </c>
      <c r="L192" s="24" t="s">
        <v>38</v>
      </c>
      <c r="M192" s="24">
        <v>15</v>
      </c>
      <c r="N192" s="24">
        <v>15</v>
      </c>
      <c r="O192" s="32">
        <f>(N192/M192)*100</f>
        <v>100</v>
      </c>
      <c r="P192" s="97"/>
      <c r="Q192" s="23"/>
      <c r="R192" s="255"/>
      <c r="S192" s="552"/>
      <c r="T192" s="19"/>
    </row>
    <row r="193" spans="1:22" s="133" customFormat="1" ht="33" x14ac:dyDescent="0.25">
      <c r="A193" s="546"/>
      <c r="B193" s="506"/>
      <c r="C193" s="42"/>
      <c r="D193" s="27" t="s">
        <v>6</v>
      </c>
      <c r="E193" s="42"/>
      <c r="F193" s="137"/>
      <c r="G193" s="138"/>
      <c r="H193" s="8"/>
      <c r="I193" s="8">
        <f>H192</f>
        <v>100</v>
      </c>
      <c r="J193" s="367"/>
      <c r="K193" s="27" t="s">
        <v>6</v>
      </c>
      <c r="L193" s="367"/>
      <c r="M193" s="367"/>
      <c r="N193" s="367"/>
      <c r="O193" s="8"/>
      <c r="P193" s="8">
        <f>O192</f>
        <v>100</v>
      </c>
      <c r="Q193" s="8">
        <f t="shared" si="51"/>
        <v>100</v>
      </c>
      <c r="R193" s="275" t="s">
        <v>31</v>
      </c>
      <c r="S193" s="552"/>
      <c r="U193" s="271"/>
      <c r="V193" s="271"/>
    </row>
    <row r="194" spans="1:22" s="66" customFormat="1" ht="82.5" x14ac:dyDescent="0.25">
      <c r="A194" s="480"/>
      <c r="B194" s="506"/>
      <c r="C194" s="96" t="s">
        <v>214</v>
      </c>
      <c r="D194" s="31" t="s">
        <v>479</v>
      </c>
      <c r="E194" s="369"/>
      <c r="F194" s="93"/>
      <c r="G194" s="23"/>
      <c r="H194" s="23"/>
      <c r="I194" s="23"/>
      <c r="J194" s="96" t="str">
        <f t="shared" si="52"/>
        <v>VIII</v>
      </c>
      <c r="K194" s="31" t="str">
        <f>D194</f>
        <v>Спортивная подготовка по олимпийским видам спорта 
плавание тренировочный этап (этап спортивной специализации)</v>
      </c>
      <c r="L194" s="24"/>
      <c r="M194" s="139"/>
      <c r="N194" s="139"/>
      <c r="O194" s="23"/>
      <c r="P194" s="97"/>
      <c r="Q194" s="23"/>
      <c r="R194" s="92"/>
      <c r="S194" s="552"/>
      <c r="T194" s="19"/>
    </row>
    <row r="195" spans="1:22" s="66" customFormat="1" ht="99" x14ac:dyDescent="0.25">
      <c r="A195" s="480"/>
      <c r="B195" s="506"/>
      <c r="C195" s="94" t="s">
        <v>215</v>
      </c>
      <c r="D195" s="29" t="s">
        <v>319</v>
      </c>
      <c r="E195" s="24" t="s">
        <v>25</v>
      </c>
      <c r="F195" s="90">
        <v>0</v>
      </c>
      <c r="G195" s="90">
        <v>0</v>
      </c>
      <c r="H195" s="32">
        <v>100</v>
      </c>
      <c r="I195" s="23"/>
      <c r="J195" s="94" t="str">
        <f t="shared" si="52"/>
        <v>8.1.</v>
      </c>
      <c r="K195" s="29" t="s">
        <v>382</v>
      </c>
      <c r="L195" s="24" t="s">
        <v>38</v>
      </c>
      <c r="M195" s="24">
        <v>36</v>
      </c>
      <c r="N195" s="24">
        <v>36</v>
      </c>
      <c r="O195" s="32">
        <f>(N195/M195)*100</f>
        <v>100</v>
      </c>
      <c r="P195" s="97"/>
      <c r="Q195" s="23"/>
      <c r="R195" s="255"/>
      <c r="S195" s="552"/>
      <c r="T195" s="19"/>
    </row>
    <row r="196" spans="1:22" s="133" customFormat="1" ht="33" x14ac:dyDescent="0.25">
      <c r="A196" s="546"/>
      <c r="B196" s="506"/>
      <c r="C196" s="42"/>
      <c r="D196" s="27" t="s">
        <v>6</v>
      </c>
      <c r="E196" s="42"/>
      <c r="F196" s="137"/>
      <c r="G196" s="138"/>
      <c r="H196" s="8"/>
      <c r="I196" s="8">
        <f>H195</f>
        <v>100</v>
      </c>
      <c r="J196" s="367"/>
      <c r="K196" s="27" t="s">
        <v>6</v>
      </c>
      <c r="L196" s="367"/>
      <c r="M196" s="367"/>
      <c r="N196" s="367"/>
      <c r="O196" s="8"/>
      <c r="P196" s="8">
        <f>O195</f>
        <v>100</v>
      </c>
      <c r="Q196" s="8">
        <f t="shared" si="51"/>
        <v>100</v>
      </c>
      <c r="R196" s="275" t="s">
        <v>31</v>
      </c>
      <c r="S196" s="552"/>
      <c r="U196" s="271"/>
      <c r="V196" s="271"/>
    </row>
    <row r="197" spans="1:22" s="66" customFormat="1" ht="66" x14ac:dyDescent="0.25">
      <c r="A197" s="480"/>
      <c r="B197" s="506"/>
      <c r="C197" s="96" t="s">
        <v>420</v>
      </c>
      <c r="D197" s="31" t="s">
        <v>329</v>
      </c>
      <c r="E197" s="369"/>
      <c r="F197" s="93"/>
      <c r="G197" s="23"/>
      <c r="H197" s="23"/>
      <c r="I197" s="23"/>
      <c r="J197" s="96" t="str">
        <f t="shared" si="52"/>
        <v>IX</v>
      </c>
      <c r="K197" s="31" t="str">
        <f>D197</f>
        <v>Спортивная подготовка по олимпийским видам спорта 
баскетбол (этап начальной подготовки)</v>
      </c>
      <c r="L197" s="24"/>
      <c r="M197" s="139"/>
      <c r="N197" s="139"/>
      <c r="O197" s="23"/>
      <c r="P197" s="97"/>
      <c r="Q197" s="23"/>
      <c r="R197" s="92"/>
      <c r="S197" s="552"/>
      <c r="T197" s="19"/>
    </row>
    <row r="198" spans="1:22" s="66" customFormat="1" ht="82.5" x14ac:dyDescent="0.25">
      <c r="A198" s="480"/>
      <c r="B198" s="506"/>
      <c r="C198" s="94" t="s">
        <v>421</v>
      </c>
      <c r="D198" s="29" t="s">
        <v>219</v>
      </c>
      <c r="E198" s="24" t="s">
        <v>25</v>
      </c>
      <c r="F198" s="90">
        <v>0</v>
      </c>
      <c r="G198" s="90">
        <v>0</v>
      </c>
      <c r="H198" s="32">
        <v>100</v>
      </c>
      <c r="I198" s="23"/>
      <c r="J198" s="94" t="str">
        <f t="shared" si="52"/>
        <v>9.1.</v>
      </c>
      <c r="K198" s="29" t="s">
        <v>382</v>
      </c>
      <c r="L198" s="24" t="s">
        <v>38</v>
      </c>
      <c r="M198" s="24">
        <v>16</v>
      </c>
      <c r="N198" s="24">
        <v>16</v>
      </c>
      <c r="O198" s="32">
        <f>(N198/M198)*100</f>
        <v>100</v>
      </c>
      <c r="P198" s="97"/>
      <c r="Q198" s="23"/>
      <c r="R198" s="255"/>
      <c r="S198" s="552"/>
      <c r="T198" s="19"/>
    </row>
    <row r="199" spans="1:22" s="133" customFormat="1" ht="33" x14ac:dyDescent="0.25">
      <c r="A199" s="546"/>
      <c r="B199" s="506"/>
      <c r="C199" s="42"/>
      <c r="D199" s="27" t="s">
        <v>6</v>
      </c>
      <c r="E199" s="42"/>
      <c r="F199" s="137"/>
      <c r="G199" s="138"/>
      <c r="H199" s="8"/>
      <c r="I199" s="8">
        <f>H198</f>
        <v>100</v>
      </c>
      <c r="J199" s="367"/>
      <c r="K199" s="27" t="s">
        <v>6</v>
      </c>
      <c r="L199" s="367"/>
      <c r="M199" s="367"/>
      <c r="N199" s="367"/>
      <c r="O199" s="8"/>
      <c r="P199" s="8">
        <f>O198</f>
        <v>100</v>
      </c>
      <c r="Q199" s="8">
        <f t="shared" si="51"/>
        <v>100</v>
      </c>
      <c r="R199" s="275" t="s">
        <v>31</v>
      </c>
      <c r="S199" s="552"/>
      <c r="U199" s="271"/>
      <c r="V199" s="271"/>
    </row>
    <row r="200" spans="1:22" s="66" customFormat="1" ht="66" x14ac:dyDescent="0.25">
      <c r="A200" s="480"/>
      <c r="B200" s="506"/>
      <c r="C200" s="96" t="s">
        <v>462</v>
      </c>
      <c r="D200" s="31" t="s">
        <v>480</v>
      </c>
      <c r="E200" s="369"/>
      <c r="F200" s="93"/>
      <c r="G200" s="23"/>
      <c r="H200" s="23"/>
      <c r="I200" s="23"/>
      <c r="J200" s="96" t="str">
        <f t="shared" si="52"/>
        <v>X</v>
      </c>
      <c r="K200" s="31" t="str">
        <f>D200</f>
        <v>Спортивная подготовка по олимпийским видам спорта 
баскетбол (этап спортивной специализации)</v>
      </c>
      <c r="L200" s="24"/>
      <c r="M200" s="139"/>
      <c r="N200" s="139"/>
      <c r="O200" s="23"/>
      <c r="P200" s="97"/>
      <c r="Q200" s="23"/>
      <c r="R200" s="92"/>
      <c r="S200" s="552"/>
      <c r="T200" s="19"/>
    </row>
    <row r="201" spans="1:22" s="66" customFormat="1" ht="99" x14ac:dyDescent="0.25">
      <c r="A201" s="480"/>
      <c r="B201" s="506"/>
      <c r="C201" s="94" t="s">
        <v>463</v>
      </c>
      <c r="D201" s="29" t="s">
        <v>319</v>
      </c>
      <c r="E201" s="24" t="s">
        <v>25</v>
      </c>
      <c r="F201" s="90">
        <v>0</v>
      </c>
      <c r="G201" s="90">
        <v>0</v>
      </c>
      <c r="H201" s="32">
        <v>100</v>
      </c>
      <c r="I201" s="23"/>
      <c r="J201" s="94" t="str">
        <f t="shared" si="52"/>
        <v>10.1.</v>
      </c>
      <c r="K201" s="29" t="s">
        <v>382</v>
      </c>
      <c r="L201" s="24" t="s">
        <v>38</v>
      </c>
      <c r="M201" s="24">
        <v>32</v>
      </c>
      <c r="N201" s="24">
        <v>32</v>
      </c>
      <c r="O201" s="32">
        <f>(N201/M201)*100</f>
        <v>100</v>
      </c>
      <c r="P201" s="97"/>
      <c r="Q201" s="23"/>
      <c r="R201" s="255"/>
      <c r="S201" s="552"/>
      <c r="T201" s="19"/>
    </row>
    <row r="202" spans="1:22" s="133" customFormat="1" ht="33" x14ac:dyDescent="0.25">
      <c r="A202" s="546"/>
      <c r="B202" s="506"/>
      <c r="C202" s="42"/>
      <c r="D202" s="27" t="s">
        <v>6</v>
      </c>
      <c r="E202" s="42"/>
      <c r="F202" s="137"/>
      <c r="G202" s="138"/>
      <c r="H202" s="8"/>
      <c r="I202" s="8">
        <f>H201</f>
        <v>100</v>
      </c>
      <c r="J202" s="367"/>
      <c r="K202" s="27" t="s">
        <v>6</v>
      </c>
      <c r="L202" s="367"/>
      <c r="M202" s="367"/>
      <c r="N202" s="367"/>
      <c r="O202" s="8"/>
      <c r="P202" s="8">
        <f>O201</f>
        <v>100</v>
      </c>
      <c r="Q202" s="8">
        <f t="shared" si="51"/>
        <v>100</v>
      </c>
      <c r="R202" s="275" t="s">
        <v>31</v>
      </c>
      <c r="S202" s="552"/>
      <c r="U202" s="271"/>
      <c r="V202" s="271"/>
    </row>
    <row r="203" spans="1:22" s="66" customFormat="1" ht="49.5" x14ac:dyDescent="0.25">
      <c r="A203" s="480"/>
      <c r="B203" s="506"/>
      <c r="C203" s="96" t="s">
        <v>461</v>
      </c>
      <c r="D203" s="31" t="s">
        <v>387</v>
      </c>
      <c r="E203" s="24"/>
      <c r="F203" s="90"/>
      <c r="G203" s="32"/>
      <c r="H203" s="32"/>
      <c r="I203" s="23"/>
      <c r="J203" s="96" t="str">
        <f t="shared" si="52"/>
        <v>XI</v>
      </c>
      <c r="K203" s="31" t="str">
        <f>D203</f>
        <v>Организация и обеспечение подготовки спортивного резерва</v>
      </c>
      <c r="L203" s="24"/>
      <c r="M203" s="24"/>
      <c r="N203" s="24"/>
      <c r="O203" s="32"/>
      <c r="P203" s="97"/>
      <c r="Q203" s="23"/>
      <c r="R203" s="92"/>
      <c r="S203" s="552"/>
      <c r="T203" s="19"/>
    </row>
    <row r="204" spans="1:22" ht="49.5" x14ac:dyDescent="0.25">
      <c r="A204" s="480"/>
      <c r="B204" s="506"/>
      <c r="C204" s="94" t="s">
        <v>482</v>
      </c>
      <c r="D204" s="29" t="s">
        <v>588</v>
      </c>
      <c r="E204" s="24" t="s">
        <v>25</v>
      </c>
      <c r="F204" s="90" t="s">
        <v>589</v>
      </c>
      <c r="G204" s="244">
        <v>0</v>
      </c>
      <c r="H204" s="32">
        <v>100</v>
      </c>
      <c r="I204" s="23"/>
      <c r="J204" s="94" t="str">
        <f t="shared" si="52"/>
        <v>11.1.</v>
      </c>
      <c r="K204" s="29" t="s">
        <v>383</v>
      </c>
      <c r="L204" s="24" t="s">
        <v>38</v>
      </c>
      <c r="M204" s="90">
        <v>153</v>
      </c>
      <c r="N204" s="90">
        <v>153</v>
      </c>
      <c r="O204" s="32">
        <f>(N204/M204)*100</f>
        <v>100</v>
      </c>
      <c r="P204" s="97"/>
      <c r="Q204" s="23"/>
      <c r="R204" s="255"/>
      <c r="S204" s="552"/>
      <c r="T204" s="19"/>
    </row>
    <row r="205" spans="1:22" ht="66" x14ac:dyDescent="0.25">
      <c r="A205" s="480"/>
      <c r="B205" s="506"/>
      <c r="C205" s="94" t="s">
        <v>483</v>
      </c>
      <c r="D205" s="29" t="s">
        <v>590</v>
      </c>
      <c r="E205" s="24" t="s">
        <v>25</v>
      </c>
      <c r="F205" s="90" t="s">
        <v>591</v>
      </c>
      <c r="G205" s="260">
        <v>100</v>
      </c>
      <c r="H205" s="32">
        <v>100</v>
      </c>
      <c r="I205" s="23"/>
      <c r="J205" s="94"/>
      <c r="K205" s="29"/>
      <c r="L205" s="24"/>
      <c r="M205" s="24"/>
      <c r="N205" s="24"/>
      <c r="O205" s="32"/>
      <c r="P205" s="97"/>
      <c r="Q205" s="23"/>
      <c r="R205" s="255"/>
      <c r="S205" s="552"/>
      <c r="T205" s="19"/>
    </row>
    <row r="206" spans="1:22" s="133" customFormat="1" ht="33" x14ac:dyDescent="0.25">
      <c r="A206" s="546"/>
      <c r="B206" s="506"/>
      <c r="C206" s="42"/>
      <c r="D206" s="27" t="s">
        <v>6</v>
      </c>
      <c r="E206" s="42"/>
      <c r="F206" s="137"/>
      <c r="G206" s="138"/>
      <c r="H206" s="8"/>
      <c r="I206" s="8">
        <f>(H205+H204)/2</f>
        <v>100</v>
      </c>
      <c r="J206" s="367"/>
      <c r="K206" s="27" t="s">
        <v>6</v>
      </c>
      <c r="L206" s="367"/>
      <c r="M206" s="367"/>
      <c r="N206" s="367"/>
      <c r="O206" s="8"/>
      <c r="P206" s="8">
        <f>O204</f>
        <v>100</v>
      </c>
      <c r="Q206" s="8">
        <f t="shared" si="51"/>
        <v>100</v>
      </c>
      <c r="R206" s="275" t="s">
        <v>31</v>
      </c>
      <c r="S206" s="552"/>
      <c r="U206" s="271"/>
      <c r="V206" s="271"/>
    </row>
    <row r="207" spans="1:22" ht="50.25" customHeight="1" x14ac:dyDescent="0.25">
      <c r="A207" s="480"/>
      <c r="B207" s="506"/>
      <c r="C207" s="96" t="s">
        <v>481</v>
      </c>
      <c r="D207" s="31" t="s">
        <v>320</v>
      </c>
      <c r="E207" s="24"/>
      <c r="F207" s="90"/>
      <c r="G207" s="32"/>
      <c r="H207" s="23"/>
      <c r="I207" s="23"/>
      <c r="J207" s="96" t="str">
        <f t="shared" si="52"/>
        <v>XII</v>
      </c>
      <c r="K207" s="31" t="str">
        <f>D207</f>
        <v>Организация мероприятий по подготовке спортивных сборных команд</v>
      </c>
      <c r="L207" s="24"/>
      <c r="M207" s="24"/>
      <c r="N207" s="24"/>
      <c r="O207" s="32"/>
      <c r="P207" s="97"/>
      <c r="Q207" s="23"/>
      <c r="R207" s="92"/>
      <c r="S207" s="552"/>
      <c r="T207" s="19"/>
    </row>
    <row r="208" spans="1:22" ht="66" x14ac:dyDescent="0.25">
      <c r="A208" s="480"/>
      <c r="B208" s="506"/>
      <c r="C208" s="94" t="s">
        <v>484</v>
      </c>
      <c r="D208" s="29" t="s">
        <v>321</v>
      </c>
      <c r="E208" s="24" t="s">
        <v>25</v>
      </c>
      <c r="F208" s="90" t="s">
        <v>592</v>
      </c>
      <c r="G208" s="260">
        <v>32.200000000000003</v>
      </c>
      <c r="H208" s="32">
        <v>100</v>
      </c>
      <c r="I208" s="23"/>
      <c r="J208" s="94" t="str">
        <f t="shared" si="52"/>
        <v>12.1.</v>
      </c>
      <c r="K208" s="29" t="s">
        <v>467</v>
      </c>
      <c r="L208" s="24" t="s">
        <v>38</v>
      </c>
      <c r="M208" s="24">
        <v>50</v>
      </c>
      <c r="N208" s="24">
        <v>151</v>
      </c>
      <c r="O208" s="32">
        <v>110</v>
      </c>
      <c r="P208" s="97"/>
      <c r="Q208" s="23"/>
      <c r="R208" s="255"/>
      <c r="S208" s="552"/>
      <c r="T208" s="19"/>
    </row>
    <row r="209" spans="1:22" s="133" customFormat="1" ht="33" x14ac:dyDescent="0.25">
      <c r="A209" s="547"/>
      <c r="B209" s="507"/>
      <c r="C209" s="267"/>
      <c r="D209" s="27" t="s">
        <v>6</v>
      </c>
      <c r="E209" s="42"/>
      <c r="F209" s="131"/>
      <c r="G209" s="134"/>
      <c r="H209" s="8"/>
      <c r="I209" s="8">
        <f>H208</f>
        <v>100</v>
      </c>
      <c r="J209" s="267"/>
      <c r="K209" s="27" t="s">
        <v>6</v>
      </c>
      <c r="L209" s="42"/>
      <c r="M209" s="268"/>
      <c r="N209" s="268"/>
      <c r="O209" s="8"/>
      <c r="P209" s="8">
        <f>O208</f>
        <v>110</v>
      </c>
      <c r="Q209" s="8">
        <f>(I209+P209)/2</f>
        <v>105</v>
      </c>
      <c r="R209" s="275" t="s">
        <v>31</v>
      </c>
      <c r="S209" s="553"/>
      <c r="U209" s="271"/>
    </row>
    <row r="210" spans="1:22" ht="66" x14ac:dyDescent="0.25">
      <c r="A210" s="426">
        <v>7</v>
      </c>
      <c r="B210" s="505" t="s">
        <v>605</v>
      </c>
      <c r="C210" s="96" t="s">
        <v>12</v>
      </c>
      <c r="D210" s="31" t="s">
        <v>485</v>
      </c>
      <c r="E210" s="24"/>
      <c r="F210" s="90"/>
      <c r="G210" s="32"/>
      <c r="H210" s="23"/>
      <c r="I210" s="23"/>
      <c r="J210" s="96" t="s">
        <v>12</v>
      </c>
      <c r="K210" s="31" t="str">
        <f>D210</f>
        <v>Спортивная подготовка по олимпийским видам спорта 
лыжные гонки (начальный этап)</v>
      </c>
      <c r="L210" s="24"/>
      <c r="M210" s="139"/>
      <c r="N210" s="139"/>
      <c r="O210" s="23"/>
      <c r="P210" s="98"/>
      <c r="Q210" s="23"/>
      <c r="R210" s="92"/>
      <c r="S210" s="561" t="s">
        <v>31</v>
      </c>
      <c r="T210" s="19"/>
    </row>
    <row r="211" spans="1:22" ht="82.5" x14ac:dyDescent="0.25">
      <c r="A211" s="426"/>
      <c r="B211" s="506"/>
      <c r="C211" s="94" t="s">
        <v>7</v>
      </c>
      <c r="D211" s="29" t="s">
        <v>219</v>
      </c>
      <c r="E211" s="24" t="s">
        <v>25</v>
      </c>
      <c r="F211" s="90">
        <v>0</v>
      </c>
      <c r="G211" s="90">
        <v>0</v>
      </c>
      <c r="H211" s="32">
        <v>100</v>
      </c>
      <c r="I211" s="23"/>
      <c r="J211" s="94" t="s">
        <v>37</v>
      </c>
      <c r="K211" s="29" t="s">
        <v>382</v>
      </c>
      <c r="L211" s="24" t="s">
        <v>38</v>
      </c>
      <c r="M211" s="24">
        <v>28</v>
      </c>
      <c r="N211" s="24">
        <v>28</v>
      </c>
      <c r="O211" s="32">
        <f>(N211/M211)*100</f>
        <v>100</v>
      </c>
      <c r="P211" s="97"/>
      <c r="Q211" s="23"/>
      <c r="R211" s="255"/>
      <c r="S211" s="552"/>
      <c r="T211" s="19"/>
    </row>
    <row r="212" spans="1:22" s="133" customFormat="1" ht="33" x14ac:dyDescent="0.25">
      <c r="A212" s="545"/>
      <c r="B212" s="506"/>
      <c r="C212" s="42"/>
      <c r="D212" s="27" t="s">
        <v>6</v>
      </c>
      <c r="E212" s="42"/>
      <c r="F212" s="137"/>
      <c r="G212" s="138"/>
      <c r="H212" s="8"/>
      <c r="I212" s="8">
        <f>H211</f>
        <v>100</v>
      </c>
      <c r="J212" s="367"/>
      <c r="K212" s="27" t="s">
        <v>6</v>
      </c>
      <c r="L212" s="367"/>
      <c r="M212" s="367"/>
      <c r="N212" s="367"/>
      <c r="O212" s="8"/>
      <c r="P212" s="8">
        <f>O211</f>
        <v>100</v>
      </c>
      <c r="Q212" s="8">
        <f t="shared" ref="Q212:Q225" si="53">(I212+P212)/2</f>
        <v>100</v>
      </c>
      <c r="R212" s="275" t="s">
        <v>31</v>
      </c>
      <c r="S212" s="552"/>
      <c r="U212" s="271"/>
      <c r="V212" s="271"/>
    </row>
    <row r="213" spans="1:22" ht="82.5" x14ac:dyDescent="0.25">
      <c r="A213" s="479" t="s">
        <v>78</v>
      </c>
      <c r="B213" s="506"/>
      <c r="C213" s="96" t="s">
        <v>13</v>
      </c>
      <c r="D213" s="31" t="s">
        <v>395</v>
      </c>
      <c r="E213" s="24"/>
      <c r="F213" s="90"/>
      <c r="G213" s="32"/>
      <c r="H213" s="23"/>
      <c r="I213" s="23"/>
      <c r="J213" s="96" t="str">
        <f>C213</f>
        <v>II</v>
      </c>
      <c r="K213" s="31" t="str">
        <f>D213</f>
        <v>Спортивная подготовка по олимпийским видам спорта 
лыжные гонки (тренировочный этап (этап спортивной специализации)</v>
      </c>
      <c r="L213" s="24"/>
      <c r="M213" s="139"/>
      <c r="N213" s="139"/>
      <c r="O213" s="23"/>
      <c r="P213" s="98"/>
      <c r="Q213" s="23"/>
      <c r="R213" s="92"/>
      <c r="S213" s="552"/>
      <c r="T213" s="19"/>
    </row>
    <row r="214" spans="1:22" ht="99" x14ac:dyDescent="0.25">
      <c r="A214" s="480"/>
      <c r="B214" s="506"/>
      <c r="C214" s="94" t="s">
        <v>14</v>
      </c>
      <c r="D214" s="29" t="s">
        <v>319</v>
      </c>
      <c r="E214" s="24" t="s">
        <v>25</v>
      </c>
      <c r="F214" s="90">
        <v>0</v>
      </c>
      <c r="G214" s="90">
        <v>0</v>
      </c>
      <c r="H214" s="32">
        <v>100</v>
      </c>
      <c r="I214" s="23"/>
      <c r="J214" s="94" t="str">
        <f t="shared" ref="J214:J227" si="54">C214</f>
        <v>2.1.</v>
      </c>
      <c r="K214" s="29" t="s">
        <v>382</v>
      </c>
      <c r="L214" s="24" t="s">
        <v>38</v>
      </c>
      <c r="M214" s="24">
        <v>20</v>
      </c>
      <c r="N214" s="24">
        <v>20</v>
      </c>
      <c r="O214" s="32">
        <f>(N214/M214)*100</f>
        <v>100</v>
      </c>
      <c r="P214" s="97"/>
      <c r="Q214" s="23"/>
      <c r="R214" s="255"/>
      <c r="S214" s="552"/>
      <c r="T214" s="19"/>
    </row>
    <row r="215" spans="1:22" s="133" customFormat="1" ht="33" x14ac:dyDescent="0.25">
      <c r="A215" s="546"/>
      <c r="B215" s="506"/>
      <c r="C215" s="42"/>
      <c r="D215" s="27" t="s">
        <v>6</v>
      </c>
      <c r="E215" s="42"/>
      <c r="F215" s="137"/>
      <c r="G215" s="138"/>
      <c r="H215" s="8"/>
      <c r="I215" s="8">
        <f>H214</f>
        <v>100</v>
      </c>
      <c r="J215" s="367"/>
      <c r="K215" s="27" t="s">
        <v>6</v>
      </c>
      <c r="L215" s="367"/>
      <c r="M215" s="367"/>
      <c r="N215" s="367"/>
      <c r="O215" s="8"/>
      <c r="P215" s="8">
        <f>O214</f>
        <v>100</v>
      </c>
      <c r="Q215" s="8">
        <f t="shared" si="53"/>
        <v>100</v>
      </c>
      <c r="R215" s="275" t="s">
        <v>31</v>
      </c>
      <c r="S215" s="552"/>
      <c r="U215" s="271"/>
      <c r="V215" s="271"/>
    </row>
    <row r="216" spans="1:22" ht="49.5" x14ac:dyDescent="0.25">
      <c r="A216" s="480"/>
      <c r="B216" s="506"/>
      <c r="C216" s="369" t="s">
        <v>28</v>
      </c>
      <c r="D216" s="31" t="s">
        <v>486</v>
      </c>
      <c r="E216" s="369"/>
      <c r="F216" s="93"/>
      <c r="G216" s="23"/>
      <c r="H216" s="23"/>
      <c r="I216" s="23"/>
      <c r="J216" s="369" t="str">
        <f t="shared" si="54"/>
        <v>III</v>
      </c>
      <c r="K216" s="31" t="str">
        <f>D216</f>
        <v>Спортивная подготовка по олимпийским видам спорта 
футбол (начальный этап)</v>
      </c>
      <c r="L216" s="24"/>
      <c r="M216" s="32"/>
      <c r="N216" s="32"/>
      <c r="O216" s="23"/>
      <c r="P216" s="97"/>
      <c r="Q216" s="23"/>
      <c r="R216" s="92"/>
      <c r="S216" s="552"/>
      <c r="T216" s="19"/>
    </row>
    <row r="217" spans="1:22" ht="82.5" x14ac:dyDescent="0.25">
      <c r="A217" s="480"/>
      <c r="B217" s="506"/>
      <c r="C217" s="94" t="s">
        <v>29</v>
      </c>
      <c r="D217" s="29" t="s">
        <v>219</v>
      </c>
      <c r="E217" s="24" t="s">
        <v>25</v>
      </c>
      <c r="F217" s="90">
        <v>0</v>
      </c>
      <c r="G217" s="90">
        <v>0</v>
      </c>
      <c r="H217" s="32">
        <v>100</v>
      </c>
      <c r="I217" s="23"/>
      <c r="J217" s="94" t="str">
        <f t="shared" si="54"/>
        <v>3.1.</v>
      </c>
      <c r="K217" s="29" t="s">
        <v>382</v>
      </c>
      <c r="L217" s="24" t="s">
        <v>38</v>
      </c>
      <c r="M217" s="24">
        <v>129</v>
      </c>
      <c r="N217" s="24">
        <v>129</v>
      </c>
      <c r="O217" s="32">
        <f>(N217/M217)*100</f>
        <v>100</v>
      </c>
      <c r="P217" s="97"/>
      <c r="Q217" s="23"/>
      <c r="R217" s="255"/>
      <c r="S217" s="552"/>
      <c r="T217" s="19"/>
    </row>
    <row r="218" spans="1:22" s="133" customFormat="1" ht="33" x14ac:dyDescent="0.25">
      <c r="A218" s="546"/>
      <c r="B218" s="506"/>
      <c r="C218" s="42"/>
      <c r="D218" s="27" t="s">
        <v>6</v>
      </c>
      <c r="E218" s="42"/>
      <c r="F218" s="137"/>
      <c r="G218" s="138"/>
      <c r="H218" s="8"/>
      <c r="I218" s="8">
        <f>H217</f>
        <v>100</v>
      </c>
      <c r="J218" s="367"/>
      <c r="K218" s="27" t="s">
        <v>6</v>
      </c>
      <c r="L218" s="367"/>
      <c r="M218" s="367"/>
      <c r="N218" s="367"/>
      <c r="O218" s="8"/>
      <c r="P218" s="8">
        <f>O217</f>
        <v>100</v>
      </c>
      <c r="Q218" s="8">
        <f t="shared" si="53"/>
        <v>100</v>
      </c>
      <c r="R218" s="275" t="s">
        <v>31</v>
      </c>
      <c r="S218" s="552"/>
      <c r="U218" s="271"/>
      <c r="V218" s="271"/>
    </row>
    <row r="219" spans="1:22" ht="82.5" x14ac:dyDescent="0.25">
      <c r="A219" s="480"/>
      <c r="B219" s="506"/>
      <c r="C219" s="369" t="s">
        <v>42</v>
      </c>
      <c r="D219" s="31" t="s">
        <v>396</v>
      </c>
      <c r="E219" s="369"/>
      <c r="F219" s="93"/>
      <c r="G219" s="23"/>
      <c r="H219" s="23"/>
      <c r="I219" s="23"/>
      <c r="J219" s="369" t="str">
        <f t="shared" si="54"/>
        <v>IV</v>
      </c>
      <c r="K219" s="31" t="str">
        <f>D219</f>
        <v>Спортивная подготовка по олимпийским видам спорта 
футбол (тренировочный этап (этап спортивной специализации)</v>
      </c>
      <c r="L219" s="24"/>
      <c r="M219" s="32"/>
      <c r="N219" s="32"/>
      <c r="O219" s="23"/>
      <c r="P219" s="97"/>
      <c r="Q219" s="23"/>
      <c r="R219" s="92"/>
      <c r="S219" s="552"/>
      <c r="T219" s="19"/>
    </row>
    <row r="220" spans="1:22" ht="99" x14ac:dyDescent="0.25">
      <c r="A220" s="480"/>
      <c r="B220" s="506"/>
      <c r="C220" s="94" t="s">
        <v>43</v>
      </c>
      <c r="D220" s="29" t="s">
        <v>319</v>
      </c>
      <c r="E220" s="24" t="s">
        <v>25</v>
      </c>
      <c r="F220" s="90">
        <v>0</v>
      </c>
      <c r="G220" s="90">
        <v>0</v>
      </c>
      <c r="H220" s="32">
        <v>100</v>
      </c>
      <c r="I220" s="23"/>
      <c r="J220" s="94" t="str">
        <f t="shared" si="54"/>
        <v>4.1.</v>
      </c>
      <c r="K220" s="29" t="s">
        <v>382</v>
      </c>
      <c r="L220" s="24" t="s">
        <v>38</v>
      </c>
      <c r="M220" s="24">
        <v>145</v>
      </c>
      <c r="N220" s="24">
        <v>145</v>
      </c>
      <c r="O220" s="32">
        <f>(N220/M220)*100</f>
        <v>100</v>
      </c>
      <c r="P220" s="97"/>
      <c r="Q220" s="23"/>
      <c r="R220" s="255"/>
      <c r="S220" s="552"/>
      <c r="T220" s="19"/>
    </row>
    <row r="221" spans="1:22" s="133" customFormat="1" ht="33" x14ac:dyDescent="0.25">
      <c r="A221" s="546"/>
      <c r="B221" s="506"/>
      <c r="C221" s="42"/>
      <c r="D221" s="27" t="s">
        <v>6</v>
      </c>
      <c r="E221" s="42"/>
      <c r="F221" s="137"/>
      <c r="G221" s="138"/>
      <c r="H221" s="8"/>
      <c r="I221" s="8">
        <f>H220</f>
        <v>100</v>
      </c>
      <c r="J221" s="367"/>
      <c r="K221" s="27" t="s">
        <v>6</v>
      </c>
      <c r="L221" s="367"/>
      <c r="M221" s="367"/>
      <c r="N221" s="367"/>
      <c r="O221" s="8"/>
      <c r="P221" s="8">
        <f>O220</f>
        <v>100</v>
      </c>
      <c r="Q221" s="8">
        <f t="shared" si="53"/>
        <v>100</v>
      </c>
      <c r="R221" s="275" t="s">
        <v>31</v>
      </c>
      <c r="S221" s="552"/>
      <c r="U221" s="271"/>
      <c r="V221" s="271"/>
    </row>
    <row r="222" spans="1:22" s="15" customFormat="1" ht="49.5" x14ac:dyDescent="0.25">
      <c r="A222" s="480"/>
      <c r="B222" s="506"/>
      <c r="C222" s="96" t="s">
        <v>168</v>
      </c>
      <c r="D222" s="31" t="s">
        <v>387</v>
      </c>
      <c r="E222" s="369"/>
      <c r="F222" s="93"/>
      <c r="G222" s="23"/>
      <c r="H222" s="23"/>
      <c r="I222" s="23"/>
      <c r="J222" s="96" t="str">
        <f t="shared" si="54"/>
        <v>V</v>
      </c>
      <c r="K222" s="31" t="str">
        <f>D222</f>
        <v>Организация и обеспечение подготовки спортивного резерва</v>
      </c>
      <c r="L222" s="369"/>
      <c r="M222" s="104"/>
      <c r="N222" s="104"/>
      <c r="O222" s="23"/>
      <c r="P222" s="97"/>
      <c r="Q222" s="23"/>
      <c r="R222" s="92"/>
      <c r="S222" s="552"/>
      <c r="T222" s="19"/>
      <c r="U222" s="214"/>
    </row>
    <row r="223" spans="1:22" ht="49.5" x14ac:dyDescent="0.25">
      <c r="A223" s="480"/>
      <c r="B223" s="506"/>
      <c r="C223" s="94" t="s">
        <v>169</v>
      </c>
      <c r="D223" s="29" t="s">
        <v>588</v>
      </c>
      <c r="E223" s="24" t="s">
        <v>25</v>
      </c>
      <c r="F223" s="90" t="s">
        <v>589</v>
      </c>
      <c r="G223" s="244">
        <v>0</v>
      </c>
      <c r="H223" s="32">
        <v>100</v>
      </c>
      <c r="I223" s="23"/>
      <c r="J223" s="94" t="str">
        <f t="shared" si="54"/>
        <v>5.1.</v>
      </c>
      <c r="K223" s="29" t="s">
        <v>383</v>
      </c>
      <c r="L223" s="24" t="s">
        <v>38</v>
      </c>
      <c r="M223" s="90">
        <v>126</v>
      </c>
      <c r="N223" s="90">
        <v>126</v>
      </c>
      <c r="O223" s="32">
        <f>(N223/M223)*100</f>
        <v>100</v>
      </c>
      <c r="P223" s="97"/>
      <c r="Q223" s="23"/>
      <c r="R223" s="255"/>
      <c r="S223" s="552"/>
      <c r="T223" s="19"/>
    </row>
    <row r="224" spans="1:22" ht="66" x14ac:dyDescent="0.25">
      <c r="A224" s="480"/>
      <c r="B224" s="506"/>
      <c r="C224" s="94" t="s">
        <v>170</v>
      </c>
      <c r="D224" s="29" t="s">
        <v>590</v>
      </c>
      <c r="E224" s="24" t="s">
        <v>25</v>
      </c>
      <c r="F224" s="90" t="s">
        <v>591</v>
      </c>
      <c r="G224" s="260">
        <v>100</v>
      </c>
      <c r="H224" s="32">
        <v>100</v>
      </c>
      <c r="I224" s="23"/>
      <c r="J224" s="94"/>
      <c r="K224" s="29"/>
      <c r="L224" s="24"/>
      <c r="M224" s="139"/>
      <c r="N224" s="139"/>
      <c r="O224" s="32"/>
      <c r="P224" s="97"/>
      <c r="Q224" s="23"/>
      <c r="R224" s="255"/>
      <c r="S224" s="552"/>
      <c r="T224" s="19"/>
    </row>
    <row r="225" spans="1:22" s="133" customFormat="1" ht="33" x14ac:dyDescent="0.25">
      <c r="A225" s="546"/>
      <c r="B225" s="506"/>
      <c r="C225" s="42"/>
      <c r="D225" s="27" t="s">
        <v>6</v>
      </c>
      <c r="E225" s="42"/>
      <c r="F225" s="137"/>
      <c r="G225" s="138"/>
      <c r="H225" s="8"/>
      <c r="I225" s="8">
        <f>(H224+H223)/2</f>
        <v>100</v>
      </c>
      <c r="J225" s="367"/>
      <c r="K225" s="27" t="s">
        <v>6</v>
      </c>
      <c r="L225" s="367"/>
      <c r="M225" s="367"/>
      <c r="N225" s="367"/>
      <c r="O225" s="8"/>
      <c r="P225" s="8">
        <f>O223</f>
        <v>100</v>
      </c>
      <c r="Q225" s="8">
        <f t="shared" si="53"/>
        <v>100</v>
      </c>
      <c r="R225" s="275" t="s">
        <v>31</v>
      </c>
      <c r="S225" s="552"/>
      <c r="U225" s="271"/>
      <c r="V225" s="271"/>
    </row>
    <row r="226" spans="1:22" s="15" customFormat="1" ht="49.5" x14ac:dyDescent="0.25">
      <c r="A226" s="480"/>
      <c r="B226" s="506"/>
      <c r="C226" s="96" t="s">
        <v>174</v>
      </c>
      <c r="D226" s="31" t="s">
        <v>320</v>
      </c>
      <c r="E226" s="369"/>
      <c r="F226" s="93"/>
      <c r="G226" s="23"/>
      <c r="H226" s="23"/>
      <c r="I226" s="23"/>
      <c r="J226" s="96" t="str">
        <f t="shared" si="54"/>
        <v>VI</v>
      </c>
      <c r="K226" s="31" t="str">
        <f>D226</f>
        <v>Организация мероприятий по подготовке спортивных сборных команд</v>
      </c>
      <c r="L226" s="369"/>
      <c r="M226" s="104"/>
      <c r="N226" s="104"/>
      <c r="O226" s="23"/>
      <c r="P226" s="97"/>
      <c r="Q226" s="23"/>
      <c r="R226" s="92"/>
      <c r="S226" s="552"/>
      <c r="T226" s="19"/>
      <c r="U226" s="214"/>
    </row>
    <row r="227" spans="1:22" ht="66" x14ac:dyDescent="0.25">
      <c r="A227" s="480"/>
      <c r="B227" s="506"/>
      <c r="C227" s="94" t="s">
        <v>175</v>
      </c>
      <c r="D227" s="29" t="s">
        <v>321</v>
      </c>
      <c r="E227" s="24" t="s">
        <v>25</v>
      </c>
      <c r="F227" s="90" t="s">
        <v>592</v>
      </c>
      <c r="G227" s="260">
        <v>16.7</v>
      </c>
      <c r="H227" s="32">
        <v>100</v>
      </c>
      <c r="I227" s="23"/>
      <c r="J227" s="94" t="str">
        <f t="shared" si="54"/>
        <v>6.1.</v>
      </c>
      <c r="K227" s="29" t="s">
        <v>467</v>
      </c>
      <c r="L227" s="24" t="s">
        <v>38</v>
      </c>
      <c r="M227" s="90">
        <v>56</v>
      </c>
      <c r="N227" s="90">
        <v>75</v>
      </c>
      <c r="O227" s="32">
        <v>110</v>
      </c>
      <c r="P227" s="97"/>
      <c r="Q227" s="23"/>
      <c r="R227" s="255"/>
      <c r="S227" s="552"/>
      <c r="T227" s="19"/>
    </row>
    <row r="228" spans="1:22" s="133" customFormat="1" ht="33" x14ac:dyDescent="0.25">
      <c r="A228" s="547"/>
      <c r="B228" s="507"/>
      <c r="C228" s="267"/>
      <c r="D228" s="27" t="s">
        <v>6</v>
      </c>
      <c r="E228" s="42"/>
      <c r="F228" s="131"/>
      <c r="G228" s="134"/>
      <c r="H228" s="8"/>
      <c r="I228" s="8">
        <f>H227</f>
        <v>100</v>
      </c>
      <c r="J228" s="42"/>
      <c r="K228" s="27" t="s">
        <v>6</v>
      </c>
      <c r="L228" s="42"/>
      <c r="M228" s="132"/>
      <c r="N228" s="132"/>
      <c r="O228" s="8"/>
      <c r="P228" s="8">
        <f>O227</f>
        <v>110</v>
      </c>
      <c r="Q228" s="8">
        <f>(I228+P228)/2</f>
        <v>105</v>
      </c>
      <c r="R228" s="275" t="s">
        <v>31</v>
      </c>
      <c r="S228" s="553"/>
      <c r="U228" s="271"/>
    </row>
    <row r="229" spans="1:22" ht="66" x14ac:dyDescent="0.25">
      <c r="A229" s="479" t="s">
        <v>79</v>
      </c>
      <c r="B229" s="505" t="s">
        <v>330</v>
      </c>
      <c r="C229" s="96" t="s">
        <v>12</v>
      </c>
      <c r="D229" s="31" t="s">
        <v>397</v>
      </c>
      <c r="E229" s="369"/>
      <c r="F229" s="93"/>
      <c r="G229" s="23"/>
      <c r="H229" s="23"/>
      <c r="I229" s="23"/>
      <c r="J229" s="369" t="str">
        <f>C229</f>
        <v>I</v>
      </c>
      <c r="K229" s="31" t="str">
        <f>D229</f>
        <v>Спортивная подготовка по олимпийским видам спорта хоккей (этап начальной подготовки)</v>
      </c>
      <c r="L229" s="24"/>
      <c r="M229" s="32"/>
      <c r="N229" s="32"/>
      <c r="O229" s="23"/>
      <c r="P229" s="97"/>
      <c r="Q229" s="23"/>
      <c r="R229" s="92"/>
      <c r="S229" s="561" t="s">
        <v>31</v>
      </c>
      <c r="T229" s="19"/>
    </row>
    <row r="230" spans="1:22" ht="82.5" x14ac:dyDescent="0.25">
      <c r="A230" s="480"/>
      <c r="B230" s="506"/>
      <c r="C230" s="94" t="s">
        <v>7</v>
      </c>
      <c r="D230" s="29" t="s">
        <v>219</v>
      </c>
      <c r="E230" s="24" t="s">
        <v>25</v>
      </c>
      <c r="F230" s="90">
        <v>0</v>
      </c>
      <c r="G230" s="244">
        <v>0</v>
      </c>
      <c r="H230" s="32">
        <v>100</v>
      </c>
      <c r="I230" s="23"/>
      <c r="J230" s="94" t="str">
        <f>C230</f>
        <v>1.1.</v>
      </c>
      <c r="K230" s="29" t="s">
        <v>382</v>
      </c>
      <c r="L230" s="24" t="s">
        <v>38</v>
      </c>
      <c r="M230" s="24">
        <v>214</v>
      </c>
      <c r="N230" s="24">
        <v>214</v>
      </c>
      <c r="O230" s="32">
        <f>(N230/M230)*100</f>
        <v>100</v>
      </c>
      <c r="P230" s="97"/>
      <c r="Q230" s="23"/>
      <c r="R230" s="255"/>
      <c r="S230" s="552"/>
      <c r="T230" s="19"/>
    </row>
    <row r="231" spans="1:22" s="133" customFormat="1" ht="33" x14ac:dyDescent="0.25">
      <c r="A231" s="546"/>
      <c r="B231" s="506"/>
      <c r="C231" s="267"/>
      <c r="D231" s="27" t="s">
        <v>6</v>
      </c>
      <c r="E231" s="42"/>
      <c r="F231" s="131"/>
      <c r="G231" s="134"/>
      <c r="H231" s="8"/>
      <c r="I231" s="8">
        <f>H230</f>
        <v>100</v>
      </c>
      <c r="J231" s="42"/>
      <c r="K231" s="27" t="s">
        <v>6</v>
      </c>
      <c r="L231" s="42"/>
      <c r="M231" s="132"/>
      <c r="N231" s="132"/>
      <c r="O231" s="8"/>
      <c r="P231" s="8">
        <f>O230</f>
        <v>100</v>
      </c>
      <c r="Q231" s="8">
        <f>(I231+P231)/2</f>
        <v>100</v>
      </c>
      <c r="R231" s="275" t="s">
        <v>31</v>
      </c>
      <c r="S231" s="552"/>
      <c r="U231" s="271"/>
    </row>
    <row r="232" spans="1:22" ht="82.5" x14ac:dyDescent="0.25">
      <c r="A232" s="480"/>
      <c r="B232" s="506"/>
      <c r="C232" s="369" t="s">
        <v>13</v>
      </c>
      <c r="D232" s="31" t="s">
        <v>398</v>
      </c>
      <c r="E232" s="369"/>
      <c r="F232" s="93"/>
      <c r="G232" s="23"/>
      <c r="H232" s="23"/>
      <c r="I232" s="23"/>
      <c r="J232" s="369" t="str">
        <f>C232</f>
        <v>II</v>
      </c>
      <c r="K232" s="31" t="str">
        <f>D232</f>
        <v>Спортивная подготовка по олимпийским видам спорта 
хоккей (тренировочный этап (этап спортивной специализации))</v>
      </c>
      <c r="L232" s="24"/>
      <c r="M232" s="32"/>
      <c r="N232" s="32"/>
      <c r="O232" s="23"/>
      <c r="P232" s="97"/>
      <c r="Q232" s="23"/>
      <c r="R232" s="92"/>
      <c r="S232" s="552"/>
      <c r="T232" s="19"/>
    </row>
    <row r="233" spans="1:22" ht="99" x14ac:dyDescent="0.25">
      <c r="A233" s="480"/>
      <c r="B233" s="506"/>
      <c r="C233" s="94" t="s">
        <v>14</v>
      </c>
      <c r="D233" s="29" t="s">
        <v>319</v>
      </c>
      <c r="E233" s="24" t="s">
        <v>25</v>
      </c>
      <c r="F233" s="90">
        <v>0</v>
      </c>
      <c r="G233" s="244">
        <v>0</v>
      </c>
      <c r="H233" s="32">
        <v>100</v>
      </c>
      <c r="I233" s="23"/>
      <c r="J233" s="94" t="s">
        <v>14</v>
      </c>
      <c r="K233" s="29" t="s">
        <v>382</v>
      </c>
      <c r="L233" s="24" t="s">
        <v>38</v>
      </c>
      <c r="M233" s="24">
        <v>121</v>
      </c>
      <c r="N233" s="24">
        <v>121</v>
      </c>
      <c r="O233" s="32">
        <f>(N233/M233)*100</f>
        <v>100</v>
      </c>
      <c r="P233" s="97"/>
      <c r="Q233" s="23"/>
      <c r="R233" s="255"/>
      <c r="S233" s="552"/>
      <c r="T233" s="19"/>
    </row>
    <row r="234" spans="1:22" s="133" customFormat="1" ht="33" x14ac:dyDescent="0.25">
      <c r="A234" s="546"/>
      <c r="B234" s="506"/>
      <c r="C234" s="267"/>
      <c r="D234" s="27" t="s">
        <v>6</v>
      </c>
      <c r="E234" s="42"/>
      <c r="F234" s="131"/>
      <c r="G234" s="134"/>
      <c r="H234" s="8"/>
      <c r="I234" s="8">
        <f>H233</f>
        <v>100</v>
      </c>
      <c r="J234" s="42"/>
      <c r="K234" s="27" t="s">
        <v>6</v>
      </c>
      <c r="L234" s="42"/>
      <c r="M234" s="132"/>
      <c r="N234" s="132"/>
      <c r="O234" s="8"/>
      <c r="P234" s="8">
        <f>O233</f>
        <v>100</v>
      </c>
      <c r="Q234" s="8">
        <f>(I234+P234)/2</f>
        <v>100</v>
      </c>
      <c r="R234" s="275" t="s">
        <v>31</v>
      </c>
      <c r="S234" s="552"/>
      <c r="U234" s="271"/>
    </row>
    <row r="235" spans="1:22" ht="49.5" x14ac:dyDescent="0.25">
      <c r="A235" s="480"/>
      <c r="B235" s="506"/>
      <c r="C235" s="96" t="s">
        <v>28</v>
      </c>
      <c r="D235" s="31" t="s">
        <v>399</v>
      </c>
      <c r="E235" s="369"/>
      <c r="F235" s="93"/>
      <c r="G235" s="23"/>
      <c r="H235" s="23"/>
      <c r="I235" s="23"/>
      <c r="J235" s="96" t="str">
        <f>C235</f>
        <v>III</v>
      </c>
      <c r="K235" s="31" t="str">
        <f>D235</f>
        <v>Организация мероприятий по подготовке спортивного резерва</v>
      </c>
      <c r="L235" s="24"/>
      <c r="M235" s="24"/>
      <c r="N235" s="24"/>
      <c r="O235" s="23"/>
      <c r="P235" s="97"/>
      <c r="Q235" s="23"/>
      <c r="R235" s="92"/>
      <c r="S235" s="552"/>
      <c r="T235" s="19"/>
    </row>
    <row r="236" spans="1:22" ht="49.5" x14ac:dyDescent="0.25">
      <c r="A236" s="480"/>
      <c r="B236" s="506"/>
      <c r="C236" s="94" t="s">
        <v>29</v>
      </c>
      <c r="D236" s="29" t="s">
        <v>588</v>
      </c>
      <c r="E236" s="24" t="s">
        <v>25</v>
      </c>
      <c r="F236" s="90" t="s">
        <v>589</v>
      </c>
      <c r="G236" s="244">
        <v>0</v>
      </c>
      <c r="H236" s="32">
        <v>100</v>
      </c>
      <c r="I236" s="23"/>
      <c r="J236" s="94" t="str">
        <f t="shared" ref="J236:J240" si="55">C236</f>
        <v>3.1.</v>
      </c>
      <c r="K236" s="29" t="s">
        <v>383</v>
      </c>
      <c r="L236" s="24" t="s">
        <v>38</v>
      </c>
      <c r="M236" s="90">
        <v>295</v>
      </c>
      <c r="N236" s="90">
        <v>295</v>
      </c>
      <c r="O236" s="32">
        <f t="shared" ref="O236" si="56">(N236/M236)*100</f>
        <v>100</v>
      </c>
      <c r="P236" s="95"/>
      <c r="Q236" s="23"/>
      <c r="R236" s="255"/>
      <c r="S236" s="552"/>
      <c r="T236" s="19"/>
    </row>
    <row r="237" spans="1:22" ht="66" x14ac:dyDescent="0.25">
      <c r="A237" s="480"/>
      <c r="B237" s="506"/>
      <c r="C237" s="94" t="s">
        <v>30</v>
      </c>
      <c r="D237" s="29" t="s">
        <v>590</v>
      </c>
      <c r="E237" s="24" t="s">
        <v>25</v>
      </c>
      <c r="F237" s="90" t="s">
        <v>591</v>
      </c>
      <c r="G237" s="260">
        <v>100</v>
      </c>
      <c r="H237" s="32">
        <v>100</v>
      </c>
      <c r="I237" s="23"/>
      <c r="J237" s="94"/>
      <c r="K237" s="29"/>
      <c r="L237" s="24"/>
      <c r="M237" s="139"/>
      <c r="N237" s="139"/>
      <c r="O237" s="32"/>
      <c r="P237" s="97"/>
      <c r="Q237" s="23"/>
      <c r="R237" s="255"/>
      <c r="S237" s="552"/>
      <c r="T237" s="19"/>
    </row>
    <row r="238" spans="1:22" s="133" customFormat="1" ht="33" x14ac:dyDescent="0.25">
      <c r="A238" s="546"/>
      <c r="B238" s="506"/>
      <c r="C238" s="267"/>
      <c r="D238" s="27" t="s">
        <v>6</v>
      </c>
      <c r="E238" s="42"/>
      <c r="F238" s="131"/>
      <c r="G238" s="134"/>
      <c r="H238" s="8"/>
      <c r="I238" s="8">
        <f>(H237+H236)/2</f>
        <v>100</v>
      </c>
      <c r="J238" s="42"/>
      <c r="K238" s="27" t="s">
        <v>6</v>
      </c>
      <c r="L238" s="42"/>
      <c r="M238" s="132"/>
      <c r="N238" s="132"/>
      <c r="O238" s="8"/>
      <c r="P238" s="8">
        <f>O236</f>
        <v>100</v>
      </c>
      <c r="Q238" s="8">
        <f>(I238+P238)/2</f>
        <v>100</v>
      </c>
      <c r="R238" s="275" t="s">
        <v>31</v>
      </c>
      <c r="S238" s="552"/>
      <c r="U238" s="271"/>
    </row>
    <row r="239" spans="1:22" ht="49.5" x14ac:dyDescent="0.25">
      <c r="A239" s="480"/>
      <c r="B239" s="506"/>
      <c r="C239" s="96" t="s">
        <v>42</v>
      </c>
      <c r="D239" s="31" t="s">
        <v>320</v>
      </c>
      <c r="E239" s="369"/>
      <c r="F239" s="93"/>
      <c r="G239" s="23"/>
      <c r="H239" s="23"/>
      <c r="I239" s="23"/>
      <c r="J239" s="96" t="str">
        <f t="shared" si="55"/>
        <v>IV</v>
      </c>
      <c r="K239" s="31" t="str">
        <f>D239</f>
        <v>Организация мероприятий по подготовке спортивных сборных команд</v>
      </c>
      <c r="L239" s="24"/>
      <c r="M239" s="24"/>
      <c r="N239" s="24"/>
      <c r="O239" s="23"/>
      <c r="P239" s="97"/>
      <c r="Q239" s="23"/>
      <c r="R239" s="92"/>
      <c r="S239" s="552"/>
      <c r="T239" s="19"/>
    </row>
    <row r="240" spans="1:22" s="218" customFormat="1" ht="66" x14ac:dyDescent="0.25">
      <c r="A240" s="480"/>
      <c r="B240" s="506"/>
      <c r="C240" s="94" t="s">
        <v>43</v>
      </c>
      <c r="D240" s="29" t="s">
        <v>321</v>
      </c>
      <c r="E240" s="24" t="s">
        <v>25</v>
      </c>
      <c r="F240" s="90" t="s">
        <v>592</v>
      </c>
      <c r="G240" s="260">
        <v>11.3</v>
      </c>
      <c r="H240" s="32">
        <v>100</v>
      </c>
      <c r="I240" s="23"/>
      <c r="J240" s="94" t="str">
        <f t="shared" si="55"/>
        <v>4.1.</v>
      </c>
      <c r="K240" s="29" t="s">
        <v>467</v>
      </c>
      <c r="L240" s="24" t="s">
        <v>38</v>
      </c>
      <c r="M240" s="24">
        <v>72</v>
      </c>
      <c r="N240" s="24">
        <v>72</v>
      </c>
      <c r="O240" s="32">
        <f>(N240/M240)*100</f>
        <v>100</v>
      </c>
      <c r="P240" s="418"/>
      <c r="Q240" s="23"/>
      <c r="R240" s="255"/>
      <c r="S240" s="552"/>
      <c r="U240" s="273"/>
    </row>
    <row r="241" spans="1:21" s="133" customFormat="1" ht="33" x14ac:dyDescent="0.25">
      <c r="A241" s="547"/>
      <c r="B241" s="507"/>
      <c r="C241" s="267"/>
      <c r="D241" s="27" t="s">
        <v>6</v>
      </c>
      <c r="E241" s="42"/>
      <c r="F241" s="131"/>
      <c r="G241" s="134"/>
      <c r="H241" s="8"/>
      <c r="I241" s="8">
        <f>H240</f>
        <v>100</v>
      </c>
      <c r="J241" s="367"/>
      <c r="K241" s="27" t="s">
        <v>6</v>
      </c>
      <c r="L241" s="42"/>
      <c r="M241" s="132"/>
      <c r="N241" s="132"/>
      <c r="O241" s="8"/>
      <c r="P241" s="8">
        <f>O240</f>
        <v>100</v>
      </c>
      <c r="Q241" s="8">
        <f>(I241+P241)/2</f>
        <v>100</v>
      </c>
      <c r="R241" s="275" t="s">
        <v>31</v>
      </c>
      <c r="S241" s="553"/>
      <c r="U241" s="271"/>
    </row>
    <row r="242" spans="1:21" ht="66" x14ac:dyDescent="0.25">
      <c r="A242" s="426">
        <v>9</v>
      </c>
      <c r="B242" s="505" t="s">
        <v>331</v>
      </c>
      <c r="C242" s="96" t="s">
        <v>12</v>
      </c>
      <c r="D242" s="31" t="s">
        <v>394</v>
      </c>
      <c r="E242" s="369"/>
      <c r="F242" s="93"/>
      <c r="G242" s="23"/>
      <c r="H242" s="23"/>
      <c r="I242" s="23"/>
      <c r="J242" s="369" t="str">
        <f>C242</f>
        <v>I</v>
      </c>
      <c r="K242" s="31" t="str">
        <f>D242</f>
        <v>Спортивная подготовка по олимпийским видам спорта 
плавание (этап начальной подготовки)</v>
      </c>
      <c r="L242" s="24"/>
      <c r="M242" s="32"/>
      <c r="N242" s="32"/>
      <c r="O242" s="23"/>
      <c r="P242" s="98"/>
      <c r="Q242" s="23"/>
      <c r="R242" s="92"/>
      <c r="S242" s="561" t="s">
        <v>31</v>
      </c>
      <c r="T242" s="19"/>
    </row>
    <row r="243" spans="1:21" ht="82.5" x14ac:dyDescent="0.25">
      <c r="A243" s="426"/>
      <c r="B243" s="506"/>
      <c r="C243" s="94" t="s">
        <v>7</v>
      </c>
      <c r="D243" s="29" t="s">
        <v>219</v>
      </c>
      <c r="E243" s="24" t="s">
        <v>25</v>
      </c>
      <c r="F243" s="90">
        <v>0</v>
      </c>
      <c r="G243" s="90">
        <v>0</v>
      </c>
      <c r="H243" s="32">
        <v>100</v>
      </c>
      <c r="I243" s="23"/>
      <c r="J243" s="24" t="str">
        <f>C243</f>
        <v>1.1.</v>
      </c>
      <c r="K243" s="29" t="s">
        <v>382</v>
      </c>
      <c r="L243" s="24" t="s">
        <v>38</v>
      </c>
      <c r="M243" s="24">
        <v>165</v>
      </c>
      <c r="N243" s="24">
        <v>165</v>
      </c>
      <c r="O243" s="32">
        <f>(N243/M243)*100</f>
        <v>100</v>
      </c>
      <c r="P243" s="97"/>
      <c r="Q243" s="23"/>
      <c r="R243" s="255"/>
      <c r="S243" s="552"/>
      <c r="T243" s="19"/>
    </row>
    <row r="244" spans="1:21" s="133" customFormat="1" ht="33" x14ac:dyDescent="0.25">
      <c r="A244" s="545"/>
      <c r="B244" s="506"/>
      <c r="C244" s="267"/>
      <c r="D244" s="27" t="s">
        <v>6</v>
      </c>
      <c r="E244" s="42"/>
      <c r="F244" s="131"/>
      <c r="G244" s="134"/>
      <c r="H244" s="8"/>
      <c r="I244" s="8">
        <f>H243</f>
        <v>100</v>
      </c>
      <c r="J244" s="42"/>
      <c r="K244" s="27" t="s">
        <v>6</v>
      </c>
      <c r="L244" s="42"/>
      <c r="M244" s="132"/>
      <c r="N244" s="132"/>
      <c r="O244" s="8"/>
      <c r="P244" s="8">
        <f>O243</f>
        <v>100</v>
      </c>
      <c r="Q244" s="8">
        <f>(I244+P244)/2</f>
        <v>100</v>
      </c>
      <c r="R244" s="275" t="s">
        <v>31</v>
      </c>
      <c r="S244" s="552"/>
      <c r="U244" s="271"/>
    </row>
    <row r="245" spans="1:21" ht="82.5" x14ac:dyDescent="0.25">
      <c r="A245" s="479" t="s">
        <v>80</v>
      </c>
      <c r="B245" s="506"/>
      <c r="C245" s="96" t="s">
        <v>13</v>
      </c>
      <c r="D245" s="31" t="s">
        <v>400</v>
      </c>
      <c r="E245" s="369"/>
      <c r="F245" s="93"/>
      <c r="G245" s="23"/>
      <c r="H245" s="23"/>
      <c r="I245" s="23"/>
      <c r="J245" s="96" t="str">
        <f>C245</f>
        <v>II</v>
      </c>
      <c r="K245" s="31" t="str">
        <f>D245</f>
        <v>Спортивная подготовка по олимпийским видам спорта 
плавание (тренировочный этап (этап спортивной специализации)</v>
      </c>
      <c r="L245" s="24"/>
      <c r="M245" s="139"/>
      <c r="N245" s="139"/>
      <c r="O245" s="23"/>
      <c r="P245" s="97"/>
      <c r="Q245" s="23"/>
      <c r="R245" s="92"/>
      <c r="S245" s="552"/>
      <c r="T245" s="19"/>
    </row>
    <row r="246" spans="1:21" ht="99" x14ac:dyDescent="0.25">
      <c r="A246" s="480"/>
      <c r="B246" s="506"/>
      <c r="C246" s="94" t="s">
        <v>14</v>
      </c>
      <c r="D246" s="29" t="s">
        <v>319</v>
      </c>
      <c r="E246" s="24" t="s">
        <v>25</v>
      </c>
      <c r="F246" s="90">
        <v>0</v>
      </c>
      <c r="G246" s="90">
        <v>0</v>
      </c>
      <c r="H246" s="32">
        <v>100</v>
      </c>
      <c r="I246" s="23"/>
      <c r="J246" s="94" t="str">
        <f t="shared" ref="J246" si="57">C246</f>
        <v>2.1.</v>
      </c>
      <c r="K246" s="29" t="s">
        <v>382</v>
      </c>
      <c r="L246" s="24" t="s">
        <v>38</v>
      </c>
      <c r="M246" s="24">
        <v>52</v>
      </c>
      <c r="N246" s="24">
        <v>52</v>
      </c>
      <c r="O246" s="32">
        <f>(N246/M246)*100</f>
        <v>100</v>
      </c>
      <c r="P246" s="97"/>
      <c r="Q246" s="23"/>
      <c r="R246" s="255"/>
      <c r="S246" s="552"/>
      <c r="T246" s="19"/>
    </row>
    <row r="247" spans="1:21" s="133" customFormat="1" ht="33" x14ac:dyDescent="0.25">
      <c r="A247" s="546"/>
      <c r="B247" s="506"/>
      <c r="C247" s="267"/>
      <c r="D247" s="27" t="s">
        <v>6</v>
      </c>
      <c r="E247" s="42"/>
      <c r="F247" s="131"/>
      <c r="G247" s="134"/>
      <c r="H247" s="8"/>
      <c r="I247" s="8">
        <f>H246</f>
        <v>100</v>
      </c>
      <c r="J247" s="42"/>
      <c r="K247" s="27" t="s">
        <v>6</v>
      </c>
      <c r="L247" s="42"/>
      <c r="M247" s="132"/>
      <c r="N247" s="132"/>
      <c r="O247" s="8"/>
      <c r="P247" s="8">
        <f>O246</f>
        <v>100</v>
      </c>
      <c r="Q247" s="8">
        <f>(I247+P247)/2</f>
        <v>100</v>
      </c>
      <c r="R247" s="275" t="s">
        <v>31</v>
      </c>
      <c r="S247" s="552"/>
      <c r="U247" s="271"/>
    </row>
    <row r="248" spans="1:21" ht="66" x14ac:dyDescent="0.25">
      <c r="A248" s="480"/>
      <c r="B248" s="506"/>
      <c r="C248" s="369" t="s">
        <v>28</v>
      </c>
      <c r="D248" s="31" t="s">
        <v>401</v>
      </c>
      <c r="E248" s="369"/>
      <c r="F248" s="93"/>
      <c r="G248" s="23"/>
      <c r="H248" s="23"/>
      <c r="I248" s="23"/>
      <c r="J248" s="369" t="str">
        <f>C248</f>
        <v>III</v>
      </c>
      <c r="K248" s="31" t="str">
        <f>D248</f>
        <v>Спортивная подготовка по олимпийским видам спорта 
водное поло (этап начальной подготовки)</v>
      </c>
      <c r="L248" s="24"/>
      <c r="M248" s="32"/>
      <c r="N248" s="32"/>
      <c r="O248" s="23"/>
      <c r="P248" s="97"/>
      <c r="Q248" s="23"/>
      <c r="R248" s="92"/>
      <c r="S248" s="552"/>
      <c r="T248" s="19"/>
    </row>
    <row r="249" spans="1:21" ht="82.5" x14ac:dyDescent="0.25">
      <c r="A249" s="480"/>
      <c r="B249" s="506"/>
      <c r="C249" s="94" t="s">
        <v>29</v>
      </c>
      <c r="D249" s="29" t="s">
        <v>219</v>
      </c>
      <c r="E249" s="24" t="s">
        <v>25</v>
      </c>
      <c r="F249" s="90">
        <v>0</v>
      </c>
      <c r="G249" s="90">
        <v>0</v>
      </c>
      <c r="H249" s="32">
        <v>100</v>
      </c>
      <c r="I249" s="23"/>
      <c r="J249" s="24" t="str">
        <f>C249</f>
        <v>3.1.</v>
      </c>
      <c r="K249" s="29" t="s">
        <v>382</v>
      </c>
      <c r="L249" s="24" t="s">
        <v>38</v>
      </c>
      <c r="M249" s="24">
        <v>120</v>
      </c>
      <c r="N249" s="24">
        <v>120</v>
      </c>
      <c r="O249" s="32">
        <f>(N249/M249)*100</f>
        <v>100</v>
      </c>
      <c r="P249" s="97"/>
      <c r="Q249" s="23"/>
      <c r="R249" s="255"/>
      <c r="S249" s="552"/>
      <c r="T249" s="19"/>
    </row>
    <row r="250" spans="1:21" s="133" customFormat="1" ht="33" x14ac:dyDescent="0.25">
      <c r="A250" s="546"/>
      <c r="B250" s="506"/>
      <c r="C250" s="267"/>
      <c r="D250" s="27" t="s">
        <v>6</v>
      </c>
      <c r="E250" s="42"/>
      <c r="F250" s="131"/>
      <c r="G250" s="134"/>
      <c r="H250" s="8"/>
      <c r="I250" s="8">
        <f>H249</f>
        <v>100</v>
      </c>
      <c r="J250" s="42"/>
      <c r="K250" s="27" t="s">
        <v>6</v>
      </c>
      <c r="L250" s="42"/>
      <c r="M250" s="132"/>
      <c r="N250" s="132"/>
      <c r="O250" s="8"/>
      <c r="P250" s="8">
        <f>O249</f>
        <v>100</v>
      </c>
      <c r="Q250" s="8">
        <f>(I250+P250)/2</f>
        <v>100</v>
      </c>
      <c r="R250" s="275" t="s">
        <v>31</v>
      </c>
      <c r="S250" s="552"/>
      <c r="U250" s="271"/>
    </row>
    <row r="251" spans="1:21" ht="82.5" x14ac:dyDescent="0.25">
      <c r="A251" s="480"/>
      <c r="B251" s="506"/>
      <c r="C251" s="96" t="s">
        <v>42</v>
      </c>
      <c r="D251" s="31" t="s">
        <v>487</v>
      </c>
      <c r="E251" s="369"/>
      <c r="F251" s="93"/>
      <c r="G251" s="23"/>
      <c r="H251" s="23"/>
      <c r="I251" s="23"/>
      <c r="J251" s="96" t="str">
        <f>C251</f>
        <v>IV</v>
      </c>
      <c r="K251" s="31" t="str">
        <f>D251</f>
        <v>Спортивная подготовка по олимпийским видам спорта 
водное поло (тренировочный этап (этап спортивной специализации)</v>
      </c>
      <c r="L251" s="24"/>
      <c r="M251" s="139"/>
      <c r="N251" s="139"/>
      <c r="O251" s="23"/>
      <c r="P251" s="97"/>
      <c r="Q251" s="23"/>
      <c r="R251" s="92"/>
      <c r="S251" s="552"/>
      <c r="T251" s="19"/>
    </row>
    <row r="252" spans="1:21" ht="99" x14ac:dyDescent="0.25">
      <c r="A252" s="480"/>
      <c r="B252" s="506"/>
      <c r="C252" s="94" t="s">
        <v>43</v>
      </c>
      <c r="D252" s="29" t="s">
        <v>319</v>
      </c>
      <c r="E252" s="24" t="s">
        <v>25</v>
      </c>
      <c r="F252" s="90">
        <v>0</v>
      </c>
      <c r="G252" s="90">
        <v>0</v>
      </c>
      <c r="H252" s="32">
        <v>100</v>
      </c>
      <c r="I252" s="23"/>
      <c r="J252" s="94" t="str">
        <f t="shared" ref="J252:J259" si="58">C252</f>
        <v>4.1.</v>
      </c>
      <c r="K252" s="29" t="s">
        <v>382</v>
      </c>
      <c r="L252" s="24" t="s">
        <v>38</v>
      </c>
      <c r="M252" s="24">
        <v>14</v>
      </c>
      <c r="N252" s="24">
        <v>14</v>
      </c>
      <c r="O252" s="32">
        <f>(N252/M252)*100</f>
        <v>100</v>
      </c>
      <c r="P252" s="97"/>
      <c r="Q252" s="23"/>
      <c r="R252" s="255"/>
      <c r="S252" s="552"/>
      <c r="T252" s="19"/>
    </row>
    <row r="253" spans="1:21" s="133" customFormat="1" ht="33" x14ac:dyDescent="0.25">
      <c r="A253" s="546"/>
      <c r="B253" s="506"/>
      <c r="C253" s="267"/>
      <c r="D253" s="27" t="s">
        <v>6</v>
      </c>
      <c r="E253" s="42"/>
      <c r="F253" s="131"/>
      <c r="G253" s="134"/>
      <c r="H253" s="8"/>
      <c r="I253" s="8">
        <f>H252</f>
        <v>100</v>
      </c>
      <c r="J253" s="42"/>
      <c r="K253" s="27" t="s">
        <v>6</v>
      </c>
      <c r="L253" s="42"/>
      <c r="M253" s="132"/>
      <c r="N253" s="132"/>
      <c r="O253" s="8"/>
      <c r="P253" s="8">
        <f>O252</f>
        <v>100</v>
      </c>
      <c r="Q253" s="8">
        <f>(I253+P253)/2</f>
        <v>100</v>
      </c>
      <c r="R253" s="275" t="s">
        <v>31</v>
      </c>
      <c r="S253" s="552"/>
      <c r="U253" s="271"/>
    </row>
    <row r="254" spans="1:21" ht="50.25" customHeight="1" x14ac:dyDescent="0.25">
      <c r="A254" s="480"/>
      <c r="B254" s="506"/>
      <c r="C254" s="96" t="s">
        <v>168</v>
      </c>
      <c r="D254" s="31" t="s">
        <v>387</v>
      </c>
      <c r="E254" s="24"/>
      <c r="F254" s="90"/>
      <c r="G254" s="32"/>
      <c r="H254" s="23"/>
      <c r="I254" s="23"/>
      <c r="J254" s="96" t="str">
        <f t="shared" si="58"/>
        <v>V</v>
      </c>
      <c r="K254" s="31" t="str">
        <f>D254</f>
        <v>Организация и обеспечение подготовки спортивного резерва</v>
      </c>
      <c r="L254" s="24"/>
      <c r="M254" s="24"/>
      <c r="N254" s="24"/>
      <c r="O254" s="23"/>
      <c r="P254" s="97"/>
      <c r="Q254" s="23"/>
      <c r="R254" s="92"/>
      <c r="S254" s="552"/>
      <c r="T254" s="19"/>
    </row>
    <row r="255" spans="1:21" ht="49.5" x14ac:dyDescent="0.25">
      <c r="A255" s="480"/>
      <c r="B255" s="506"/>
      <c r="C255" s="94" t="s">
        <v>169</v>
      </c>
      <c r="D255" s="29" t="s">
        <v>588</v>
      </c>
      <c r="E255" s="24" t="s">
        <v>25</v>
      </c>
      <c r="F255" s="90" t="s">
        <v>589</v>
      </c>
      <c r="G255" s="244">
        <v>0</v>
      </c>
      <c r="H255" s="32">
        <v>100</v>
      </c>
      <c r="I255" s="23"/>
      <c r="J255" s="94" t="str">
        <f t="shared" si="58"/>
        <v>5.1.</v>
      </c>
      <c r="K255" s="29" t="s">
        <v>402</v>
      </c>
      <c r="L255" s="24" t="s">
        <v>38</v>
      </c>
      <c r="M255" s="90">
        <v>76</v>
      </c>
      <c r="N255" s="90">
        <v>76</v>
      </c>
      <c r="O255" s="32">
        <f>(N255/M255)*100</f>
        <v>100</v>
      </c>
      <c r="P255" s="97"/>
      <c r="Q255" s="23"/>
      <c r="R255" s="255"/>
      <c r="S255" s="552"/>
      <c r="T255" s="19"/>
    </row>
    <row r="256" spans="1:21" ht="66" x14ac:dyDescent="0.25">
      <c r="A256" s="480"/>
      <c r="B256" s="506"/>
      <c r="C256" s="140" t="s">
        <v>170</v>
      </c>
      <c r="D256" s="29" t="s">
        <v>590</v>
      </c>
      <c r="E256" s="24" t="s">
        <v>25</v>
      </c>
      <c r="F256" s="90" t="s">
        <v>591</v>
      </c>
      <c r="G256" s="260">
        <v>100</v>
      </c>
      <c r="H256" s="32">
        <v>100</v>
      </c>
      <c r="I256" s="23"/>
      <c r="J256" s="94"/>
      <c r="K256" s="29"/>
      <c r="L256" s="24"/>
      <c r="M256" s="24"/>
      <c r="N256" s="24"/>
      <c r="O256" s="32"/>
      <c r="P256" s="97"/>
      <c r="Q256" s="23"/>
      <c r="R256" s="255"/>
      <c r="S256" s="552"/>
      <c r="T256" s="19"/>
    </row>
    <row r="257" spans="1:21" s="133" customFormat="1" ht="33" x14ac:dyDescent="0.25">
      <c r="A257" s="546"/>
      <c r="B257" s="506"/>
      <c r="C257" s="267"/>
      <c r="D257" s="27" t="s">
        <v>6</v>
      </c>
      <c r="E257" s="42"/>
      <c r="F257" s="131"/>
      <c r="G257" s="134"/>
      <c r="H257" s="8"/>
      <c r="I257" s="8">
        <f>(H256+H255)/2</f>
        <v>100</v>
      </c>
      <c r="J257" s="42"/>
      <c r="K257" s="27" t="s">
        <v>6</v>
      </c>
      <c r="L257" s="42"/>
      <c r="M257" s="132"/>
      <c r="N257" s="132"/>
      <c r="O257" s="8"/>
      <c r="P257" s="8">
        <f>O255</f>
        <v>100</v>
      </c>
      <c r="Q257" s="8">
        <f>(I257+P257)/2</f>
        <v>100</v>
      </c>
      <c r="R257" s="275" t="s">
        <v>31</v>
      </c>
      <c r="S257" s="552"/>
      <c r="U257" s="271"/>
    </row>
    <row r="258" spans="1:21" ht="51.75" customHeight="1" x14ac:dyDescent="0.25">
      <c r="A258" s="480"/>
      <c r="B258" s="506"/>
      <c r="C258" s="96" t="s">
        <v>174</v>
      </c>
      <c r="D258" s="31" t="s">
        <v>320</v>
      </c>
      <c r="E258" s="24"/>
      <c r="F258" s="90"/>
      <c r="G258" s="32"/>
      <c r="H258" s="23"/>
      <c r="I258" s="23"/>
      <c r="J258" s="96" t="str">
        <f t="shared" si="58"/>
        <v>VI</v>
      </c>
      <c r="K258" s="31" t="str">
        <f>D258</f>
        <v>Организация мероприятий по подготовке спортивных сборных команд</v>
      </c>
      <c r="L258" s="24"/>
      <c r="M258" s="24"/>
      <c r="N258" s="24"/>
      <c r="O258" s="23"/>
      <c r="P258" s="97"/>
      <c r="Q258" s="23"/>
      <c r="R258" s="92"/>
      <c r="S258" s="552"/>
      <c r="T258" s="19"/>
    </row>
    <row r="259" spans="1:21" s="22" customFormat="1" ht="66" x14ac:dyDescent="0.25">
      <c r="A259" s="480"/>
      <c r="B259" s="506"/>
      <c r="C259" s="94" t="s">
        <v>175</v>
      </c>
      <c r="D259" s="29" t="s">
        <v>321</v>
      </c>
      <c r="E259" s="24" t="s">
        <v>25</v>
      </c>
      <c r="F259" s="90" t="s">
        <v>592</v>
      </c>
      <c r="G259" s="260">
        <v>10.3</v>
      </c>
      <c r="H259" s="32">
        <v>100</v>
      </c>
      <c r="I259" s="23"/>
      <c r="J259" s="94" t="str">
        <f t="shared" si="58"/>
        <v>6.1.</v>
      </c>
      <c r="K259" s="29" t="s">
        <v>467</v>
      </c>
      <c r="L259" s="24" t="s">
        <v>38</v>
      </c>
      <c r="M259" s="24">
        <v>40</v>
      </c>
      <c r="N259" s="24">
        <v>44</v>
      </c>
      <c r="O259" s="32">
        <f>(N259/M259)*100</f>
        <v>110.00000000000001</v>
      </c>
      <c r="P259" s="97"/>
      <c r="Q259" s="23"/>
      <c r="R259" s="255"/>
      <c r="S259" s="552"/>
      <c r="U259" s="215"/>
    </row>
    <row r="260" spans="1:21" s="133" customFormat="1" ht="33" x14ac:dyDescent="0.25">
      <c r="A260" s="547"/>
      <c r="B260" s="507"/>
      <c r="C260" s="267"/>
      <c r="D260" s="27" t="s">
        <v>6</v>
      </c>
      <c r="E260" s="42"/>
      <c r="F260" s="131"/>
      <c r="G260" s="134"/>
      <c r="H260" s="8"/>
      <c r="I260" s="8">
        <f>H259</f>
        <v>100</v>
      </c>
      <c r="J260" s="42"/>
      <c r="K260" s="27" t="s">
        <v>6</v>
      </c>
      <c r="L260" s="42"/>
      <c r="M260" s="132"/>
      <c r="N260" s="132"/>
      <c r="O260" s="8"/>
      <c r="P260" s="8">
        <f>O259</f>
        <v>110.00000000000001</v>
      </c>
      <c r="Q260" s="8">
        <f>(I260+P260)/2</f>
        <v>105</v>
      </c>
      <c r="R260" s="275" t="s">
        <v>31</v>
      </c>
      <c r="S260" s="553"/>
      <c r="U260" s="271"/>
    </row>
    <row r="261" spans="1:21" ht="66" x14ac:dyDescent="0.25">
      <c r="A261" s="479" t="s">
        <v>81</v>
      </c>
      <c r="B261" s="505" t="s">
        <v>334</v>
      </c>
      <c r="C261" s="369" t="s">
        <v>12</v>
      </c>
      <c r="D261" s="31" t="s">
        <v>229</v>
      </c>
      <c r="E261" s="24"/>
      <c r="F261" s="120"/>
      <c r="G261" s="121"/>
      <c r="H261" s="23"/>
      <c r="I261" s="23"/>
      <c r="J261" s="369" t="s">
        <v>12</v>
      </c>
      <c r="K261" s="31" t="str">
        <f>D261</f>
        <v>Проведение занятий физкультурно-спортивной направленности по месту проживания граждан</v>
      </c>
      <c r="L261" s="24"/>
      <c r="M261" s="13"/>
      <c r="N261" s="13"/>
      <c r="O261" s="23"/>
      <c r="P261" s="122"/>
      <c r="Q261" s="23"/>
      <c r="R261" s="254"/>
      <c r="S261" s="561" t="s">
        <v>424</v>
      </c>
      <c r="T261" s="19"/>
    </row>
    <row r="262" spans="1:21" ht="18.75" customHeight="1" x14ac:dyDescent="0.25">
      <c r="A262" s="480"/>
      <c r="B262" s="506"/>
      <c r="C262" s="24" t="s">
        <v>7</v>
      </c>
      <c r="D262" s="29" t="s">
        <v>51</v>
      </c>
      <c r="E262" s="24" t="s">
        <v>41</v>
      </c>
      <c r="F262" s="90">
        <v>3</v>
      </c>
      <c r="G262" s="90">
        <v>0</v>
      </c>
      <c r="H262" s="32">
        <v>100</v>
      </c>
      <c r="I262" s="23"/>
      <c r="J262" s="24" t="s">
        <v>7</v>
      </c>
      <c r="K262" s="29" t="s">
        <v>230</v>
      </c>
      <c r="L262" s="24" t="s">
        <v>41</v>
      </c>
      <c r="M262" s="123">
        <v>3200</v>
      </c>
      <c r="N262" s="123">
        <v>3200</v>
      </c>
      <c r="O262" s="32">
        <f>(N262/M262)*100</f>
        <v>100</v>
      </c>
      <c r="P262" s="101"/>
      <c r="Q262" s="23"/>
      <c r="R262" s="255"/>
      <c r="S262" s="552"/>
      <c r="T262" s="19"/>
    </row>
    <row r="263" spans="1:21" s="133" customFormat="1" ht="33" x14ac:dyDescent="0.25">
      <c r="A263" s="546"/>
      <c r="B263" s="506"/>
      <c r="C263" s="267"/>
      <c r="D263" s="27" t="s">
        <v>6</v>
      </c>
      <c r="E263" s="42"/>
      <c r="F263" s="131"/>
      <c r="G263" s="134"/>
      <c r="H263" s="8"/>
      <c r="I263" s="8">
        <f>H262</f>
        <v>100</v>
      </c>
      <c r="J263" s="42"/>
      <c r="K263" s="27" t="s">
        <v>6</v>
      </c>
      <c r="L263" s="42"/>
      <c r="M263" s="132"/>
      <c r="N263" s="132"/>
      <c r="O263" s="8"/>
      <c r="P263" s="8">
        <f>O262</f>
        <v>100</v>
      </c>
      <c r="Q263" s="8">
        <f>(I263+P263)/2</f>
        <v>100</v>
      </c>
      <c r="R263" s="275" t="s">
        <v>31</v>
      </c>
      <c r="S263" s="552"/>
      <c r="U263" s="271"/>
    </row>
    <row r="264" spans="1:21" ht="33" x14ac:dyDescent="0.25">
      <c r="A264" s="480"/>
      <c r="B264" s="506"/>
      <c r="C264" s="369" t="s">
        <v>13</v>
      </c>
      <c r="D264" s="31" t="s">
        <v>224</v>
      </c>
      <c r="E264" s="24"/>
      <c r="F264" s="90"/>
      <c r="G264" s="32"/>
      <c r="H264" s="23"/>
      <c r="I264" s="23"/>
      <c r="J264" s="369" t="s">
        <v>13</v>
      </c>
      <c r="K264" s="31" t="str">
        <f>D264</f>
        <v>Обеспечение доступа к объектам спорта</v>
      </c>
      <c r="L264" s="24"/>
      <c r="M264" s="13"/>
      <c r="N264" s="13"/>
      <c r="O264" s="23"/>
      <c r="P264" s="124"/>
      <c r="Q264" s="23"/>
      <c r="R264" s="92"/>
      <c r="S264" s="552"/>
      <c r="T264" s="19"/>
    </row>
    <row r="265" spans="1:21" ht="61.5" customHeight="1" x14ac:dyDescent="0.25">
      <c r="A265" s="480"/>
      <c r="B265" s="506"/>
      <c r="C265" s="24" t="s">
        <v>14</v>
      </c>
      <c r="D265" s="29" t="s">
        <v>51</v>
      </c>
      <c r="E265" s="24" t="s">
        <v>41</v>
      </c>
      <c r="F265" s="90">
        <v>3</v>
      </c>
      <c r="G265" s="90">
        <v>0</v>
      </c>
      <c r="H265" s="32">
        <v>100</v>
      </c>
      <c r="I265" s="23"/>
      <c r="J265" s="24" t="str">
        <f>C265</f>
        <v>2.1.</v>
      </c>
      <c r="K265" s="29" t="s">
        <v>336</v>
      </c>
      <c r="L265" s="24" t="s">
        <v>38</v>
      </c>
      <c r="M265" s="123">
        <v>13</v>
      </c>
      <c r="N265" s="123">
        <v>13</v>
      </c>
      <c r="O265" s="32">
        <f>(N265/M265)*100</f>
        <v>100</v>
      </c>
      <c r="P265" s="101"/>
      <c r="Q265" s="23"/>
      <c r="R265" s="255"/>
      <c r="S265" s="552"/>
      <c r="T265" s="19"/>
    </row>
    <row r="266" spans="1:21" ht="115.5" x14ac:dyDescent="0.25">
      <c r="A266" s="480"/>
      <c r="B266" s="506"/>
      <c r="C266" s="24" t="s">
        <v>15</v>
      </c>
      <c r="D266" s="29" t="s">
        <v>606</v>
      </c>
      <c r="E266" s="24" t="s">
        <v>25</v>
      </c>
      <c r="F266" s="90">
        <v>100</v>
      </c>
      <c r="G266" s="260">
        <v>97</v>
      </c>
      <c r="H266" s="32">
        <v>97</v>
      </c>
      <c r="I266" s="23"/>
      <c r="J266" s="24"/>
      <c r="K266" s="29"/>
      <c r="L266" s="24"/>
      <c r="M266" s="13"/>
      <c r="N266" s="13"/>
      <c r="O266" s="32"/>
      <c r="P266" s="101"/>
      <c r="Q266" s="23"/>
      <c r="R266" s="255"/>
      <c r="S266" s="552"/>
      <c r="T266" s="19"/>
    </row>
    <row r="267" spans="1:21" ht="99" x14ac:dyDescent="0.25">
      <c r="A267" s="480"/>
      <c r="B267" s="506"/>
      <c r="C267" s="24" t="s">
        <v>39</v>
      </c>
      <c r="D267" s="29" t="s">
        <v>335</v>
      </c>
      <c r="E267" s="24" t="s">
        <v>25</v>
      </c>
      <c r="F267" s="90">
        <v>100</v>
      </c>
      <c r="G267" s="260">
        <v>100</v>
      </c>
      <c r="H267" s="32">
        <f t="shared" ref="H267" si="59">(G267/F267)*100</f>
        <v>100</v>
      </c>
      <c r="I267" s="23"/>
      <c r="J267" s="24"/>
      <c r="K267" s="29"/>
      <c r="L267" s="24"/>
      <c r="M267" s="13"/>
      <c r="N267" s="13"/>
      <c r="O267" s="32"/>
      <c r="P267" s="101"/>
      <c r="Q267" s="23"/>
      <c r="R267" s="255"/>
      <c r="S267" s="552"/>
      <c r="T267" s="19"/>
    </row>
    <row r="268" spans="1:21" s="133" customFormat="1" ht="33" x14ac:dyDescent="0.25">
      <c r="A268" s="546"/>
      <c r="B268" s="506"/>
      <c r="C268" s="267"/>
      <c r="D268" s="27" t="s">
        <v>6</v>
      </c>
      <c r="E268" s="42"/>
      <c r="F268" s="131"/>
      <c r="G268" s="134"/>
      <c r="H268" s="8"/>
      <c r="I268" s="8">
        <f>(H265+H266+H267)/3</f>
        <v>99</v>
      </c>
      <c r="J268" s="42"/>
      <c r="K268" s="27" t="s">
        <v>6</v>
      </c>
      <c r="L268" s="42"/>
      <c r="M268" s="132"/>
      <c r="N268" s="132"/>
      <c r="O268" s="8"/>
      <c r="P268" s="8">
        <f>O265</f>
        <v>100</v>
      </c>
      <c r="Q268" s="8">
        <f>(I268+P268)/2</f>
        <v>99.5</v>
      </c>
      <c r="R268" s="275" t="s">
        <v>424</v>
      </c>
      <c r="S268" s="552"/>
      <c r="U268" s="271"/>
    </row>
    <row r="269" spans="1:21" ht="49.5" x14ac:dyDescent="0.25">
      <c r="A269" s="480"/>
      <c r="B269" s="506"/>
      <c r="C269" s="369" t="s">
        <v>28</v>
      </c>
      <c r="D269" s="31" t="s">
        <v>225</v>
      </c>
      <c r="E269" s="24"/>
      <c r="F269" s="90"/>
      <c r="G269" s="32"/>
      <c r="H269" s="23"/>
      <c r="I269" s="23"/>
      <c r="J269" s="369" t="str">
        <f>C269</f>
        <v>III</v>
      </c>
      <c r="K269" s="31" t="str">
        <f>D269</f>
        <v xml:space="preserve">Организация и проведение официальных спортивных мероприятий </v>
      </c>
      <c r="L269" s="24"/>
      <c r="M269" s="13"/>
      <c r="N269" s="13"/>
      <c r="O269" s="23"/>
      <c r="P269" s="122"/>
      <c r="Q269" s="23"/>
      <c r="R269" s="92"/>
      <c r="S269" s="552"/>
      <c r="T269" s="19"/>
    </row>
    <row r="270" spans="1:21" ht="18.75" customHeight="1" x14ac:dyDescent="0.25">
      <c r="A270" s="480"/>
      <c r="B270" s="506"/>
      <c r="C270" s="24" t="s">
        <v>29</v>
      </c>
      <c r="D270" s="29" t="s">
        <v>226</v>
      </c>
      <c r="E270" s="24" t="s">
        <v>38</v>
      </c>
      <c r="F270" s="90">
        <v>460</v>
      </c>
      <c r="G270" s="123">
        <v>460</v>
      </c>
      <c r="H270" s="32">
        <v>100</v>
      </c>
      <c r="I270" s="23"/>
      <c r="J270" s="24" t="str">
        <f>C270</f>
        <v>3.1.</v>
      </c>
      <c r="K270" s="29" t="s">
        <v>40</v>
      </c>
      <c r="L270" s="24" t="s">
        <v>36</v>
      </c>
      <c r="M270" s="123">
        <v>10</v>
      </c>
      <c r="N270" s="123">
        <v>10</v>
      </c>
      <c r="O270" s="32">
        <f>(N270/M270)*100</f>
        <v>100</v>
      </c>
      <c r="P270" s="101"/>
      <c r="Q270" s="23"/>
      <c r="R270" s="255"/>
      <c r="S270" s="552"/>
      <c r="T270" s="19"/>
    </row>
    <row r="271" spans="1:21" ht="66" x14ac:dyDescent="0.25">
      <c r="A271" s="480"/>
      <c r="B271" s="506"/>
      <c r="C271" s="24" t="s">
        <v>30</v>
      </c>
      <c r="D271" s="29" t="s">
        <v>337</v>
      </c>
      <c r="E271" s="24" t="s">
        <v>25</v>
      </c>
      <c r="F271" s="90">
        <v>5</v>
      </c>
      <c r="G271" s="123">
        <v>0</v>
      </c>
      <c r="H271" s="32">
        <v>100</v>
      </c>
      <c r="I271" s="23"/>
      <c r="J271" s="24"/>
      <c r="K271" s="29"/>
      <c r="L271" s="24"/>
      <c r="M271" s="13"/>
      <c r="N271" s="13"/>
      <c r="O271" s="32"/>
      <c r="P271" s="101"/>
      <c r="Q271" s="23"/>
      <c r="R271" s="255"/>
      <c r="S271" s="552"/>
      <c r="T271" s="19"/>
    </row>
    <row r="272" spans="1:21" ht="99" x14ac:dyDescent="0.25">
      <c r="A272" s="480"/>
      <c r="B272" s="506"/>
      <c r="C272" s="24" t="s">
        <v>52</v>
      </c>
      <c r="D272" s="29" t="s">
        <v>607</v>
      </c>
      <c r="E272" s="24" t="s">
        <v>25</v>
      </c>
      <c r="F272" s="90">
        <v>7</v>
      </c>
      <c r="G272" s="123">
        <v>0</v>
      </c>
      <c r="H272" s="32">
        <v>100</v>
      </c>
      <c r="I272" s="23"/>
      <c r="J272" s="24"/>
      <c r="K272" s="29"/>
      <c r="L272" s="24"/>
      <c r="M272" s="13"/>
      <c r="N272" s="13"/>
      <c r="O272" s="32"/>
      <c r="P272" s="101"/>
      <c r="Q272" s="23"/>
      <c r="R272" s="255"/>
      <c r="S272" s="552"/>
      <c r="T272" s="19"/>
    </row>
    <row r="273" spans="1:21" s="133" customFormat="1" ht="33" x14ac:dyDescent="0.25">
      <c r="A273" s="546"/>
      <c r="B273" s="506"/>
      <c r="C273" s="267"/>
      <c r="D273" s="27" t="s">
        <v>6</v>
      </c>
      <c r="E273" s="42"/>
      <c r="F273" s="131"/>
      <c r="G273" s="134"/>
      <c r="H273" s="8"/>
      <c r="I273" s="8">
        <f>(H272+H271+H270)/3</f>
        <v>100</v>
      </c>
      <c r="J273" s="42"/>
      <c r="K273" s="27" t="s">
        <v>6</v>
      </c>
      <c r="L273" s="42"/>
      <c r="M273" s="132"/>
      <c r="N273" s="132"/>
      <c r="O273" s="8"/>
      <c r="P273" s="8">
        <f>O270</f>
        <v>100</v>
      </c>
      <c r="Q273" s="8">
        <f>(I273+P273)/2</f>
        <v>100</v>
      </c>
      <c r="R273" s="275" t="s">
        <v>31</v>
      </c>
      <c r="S273" s="552"/>
      <c r="U273" s="271"/>
    </row>
    <row r="274" spans="1:21" ht="66" x14ac:dyDescent="0.25">
      <c r="A274" s="480"/>
      <c r="B274" s="506"/>
      <c r="C274" s="369" t="s">
        <v>42</v>
      </c>
      <c r="D274" s="31" t="s">
        <v>280</v>
      </c>
      <c r="E274" s="24"/>
      <c r="F274" s="90"/>
      <c r="G274" s="32"/>
      <c r="H274" s="23"/>
      <c r="I274" s="23"/>
      <c r="J274" s="369" t="str">
        <f>C274</f>
        <v>IV</v>
      </c>
      <c r="K274" s="31" t="str">
        <f>D274</f>
        <v>Проведение тестирования выполнения нормативов испытаний (тестов) комплекса ГТО</v>
      </c>
      <c r="L274" s="24"/>
      <c r="M274" s="13"/>
      <c r="N274" s="13"/>
      <c r="O274" s="23"/>
      <c r="P274" s="23"/>
      <c r="Q274" s="23"/>
      <c r="R274" s="92"/>
      <c r="S274" s="552"/>
      <c r="T274" s="19"/>
    </row>
    <row r="275" spans="1:21" ht="84" customHeight="1" x14ac:dyDescent="0.25">
      <c r="A275" s="480"/>
      <c r="B275" s="506"/>
      <c r="C275" s="24" t="s">
        <v>43</v>
      </c>
      <c r="D275" s="29" t="s">
        <v>226</v>
      </c>
      <c r="E275" s="24" t="s">
        <v>38</v>
      </c>
      <c r="F275" s="90">
        <v>870</v>
      </c>
      <c r="G275" s="123">
        <v>942</v>
      </c>
      <c r="H275" s="32">
        <v>100</v>
      </c>
      <c r="I275" s="23"/>
      <c r="J275" s="24" t="str">
        <f>C275</f>
        <v>4.1.</v>
      </c>
      <c r="K275" s="29" t="s">
        <v>40</v>
      </c>
      <c r="L275" s="24" t="s">
        <v>36</v>
      </c>
      <c r="M275" s="123">
        <v>110</v>
      </c>
      <c r="N275" s="123">
        <v>110</v>
      </c>
      <c r="O275" s="32">
        <f>(N275/M275)*100</f>
        <v>100</v>
      </c>
      <c r="P275" s="101"/>
      <c r="Q275" s="23"/>
      <c r="R275" s="255"/>
      <c r="S275" s="552"/>
      <c r="T275" s="19"/>
    </row>
    <row r="276" spans="1:21" s="133" customFormat="1" ht="33" x14ac:dyDescent="0.25">
      <c r="A276" s="546"/>
      <c r="B276" s="506"/>
      <c r="C276" s="267"/>
      <c r="D276" s="27" t="s">
        <v>6</v>
      </c>
      <c r="E276" s="42"/>
      <c r="F276" s="131"/>
      <c r="G276" s="134"/>
      <c r="H276" s="8"/>
      <c r="I276" s="8">
        <f>H275</f>
        <v>100</v>
      </c>
      <c r="J276" s="42"/>
      <c r="K276" s="27" t="s">
        <v>6</v>
      </c>
      <c r="L276" s="42"/>
      <c r="M276" s="132"/>
      <c r="N276" s="132"/>
      <c r="O276" s="8"/>
      <c r="P276" s="8">
        <f>O275</f>
        <v>100</v>
      </c>
      <c r="Q276" s="8">
        <f>(I276+P276)/2</f>
        <v>100</v>
      </c>
      <c r="R276" s="275" t="s">
        <v>31</v>
      </c>
      <c r="S276" s="552"/>
      <c r="U276" s="271"/>
    </row>
    <row r="277" spans="1:21" ht="127.5" customHeight="1" x14ac:dyDescent="0.25">
      <c r="A277" s="480"/>
      <c r="B277" s="506"/>
      <c r="C277" s="369" t="s">
        <v>168</v>
      </c>
      <c r="D277" s="31" t="s">
        <v>338</v>
      </c>
      <c r="E277" s="24"/>
      <c r="F277" s="90"/>
      <c r="G277" s="32"/>
      <c r="H277" s="23"/>
      <c r="I277" s="23"/>
      <c r="J277" s="369" t="str">
        <f>C277</f>
        <v>V</v>
      </c>
      <c r="K277" s="31" t="str">
        <f>D277</f>
        <v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v>
      </c>
      <c r="L277" s="369"/>
      <c r="M277" s="125"/>
      <c r="N277" s="125"/>
      <c r="O277" s="23"/>
      <c r="P277" s="23"/>
      <c r="Q277" s="23"/>
      <c r="R277" s="92"/>
      <c r="S277" s="552"/>
      <c r="T277" s="19"/>
    </row>
    <row r="278" spans="1:21" ht="96" customHeight="1" x14ac:dyDescent="0.25">
      <c r="A278" s="480"/>
      <c r="B278" s="506"/>
      <c r="C278" s="24" t="s">
        <v>169</v>
      </c>
      <c r="D278" s="29" t="s">
        <v>226</v>
      </c>
      <c r="E278" s="24" t="s">
        <v>38</v>
      </c>
      <c r="F278" s="90">
        <v>500</v>
      </c>
      <c r="G278" s="260">
        <v>500</v>
      </c>
      <c r="H278" s="32">
        <v>100</v>
      </c>
      <c r="I278" s="23"/>
      <c r="J278" s="24" t="str">
        <f>C278</f>
        <v>5.1.</v>
      </c>
      <c r="K278" s="29" t="s">
        <v>40</v>
      </c>
      <c r="L278" s="24" t="s">
        <v>36</v>
      </c>
      <c r="M278" s="123">
        <v>9</v>
      </c>
      <c r="N278" s="123">
        <v>9</v>
      </c>
      <c r="O278" s="32">
        <f>(N278/M278)*100</f>
        <v>100</v>
      </c>
      <c r="P278" s="101"/>
      <c r="Q278" s="23"/>
      <c r="R278" s="255"/>
      <c r="S278" s="552"/>
      <c r="T278" s="19"/>
    </row>
    <row r="279" spans="1:21" ht="66" x14ac:dyDescent="0.25">
      <c r="A279" s="480"/>
      <c r="B279" s="506"/>
      <c r="C279" s="24" t="s">
        <v>170</v>
      </c>
      <c r="D279" s="29" t="s">
        <v>337</v>
      </c>
      <c r="E279" s="24" t="s">
        <v>25</v>
      </c>
      <c r="F279" s="90">
        <v>5</v>
      </c>
      <c r="G279" s="123">
        <v>0</v>
      </c>
      <c r="H279" s="32">
        <v>100</v>
      </c>
      <c r="I279" s="23"/>
      <c r="J279" s="24"/>
      <c r="K279" s="29"/>
      <c r="L279" s="24"/>
      <c r="M279" s="123"/>
      <c r="N279" s="123"/>
      <c r="O279" s="32"/>
      <c r="P279" s="101"/>
      <c r="Q279" s="23"/>
      <c r="R279" s="255"/>
      <c r="S279" s="552"/>
      <c r="T279" s="19"/>
    </row>
    <row r="280" spans="1:21" ht="99" x14ac:dyDescent="0.25">
      <c r="A280" s="480"/>
      <c r="B280" s="506"/>
      <c r="C280" s="24" t="s">
        <v>171</v>
      </c>
      <c r="D280" s="29" t="s">
        <v>607</v>
      </c>
      <c r="E280" s="24" t="s">
        <v>25</v>
      </c>
      <c r="F280" s="90">
        <v>7</v>
      </c>
      <c r="G280" s="123">
        <v>0</v>
      </c>
      <c r="H280" s="32">
        <v>100</v>
      </c>
      <c r="I280" s="23"/>
      <c r="J280" s="24"/>
      <c r="K280" s="29"/>
      <c r="L280" s="24"/>
      <c r="M280" s="123"/>
      <c r="N280" s="123"/>
      <c r="O280" s="32"/>
      <c r="P280" s="101"/>
      <c r="Q280" s="23"/>
      <c r="R280" s="255"/>
      <c r="S280" s="552"/>
      <c r="T280" s="19"/>
    </row>
    <row r="281" spans="1:21" s="133" customFormat="1" ht="33" x14ac:dyDescent="0.25">
      <c r="A281" s="547"/>
      <c r="B281" s="507"/>
      <c r="C281" s="267"/>
      <c r="D281" s="27" t="s">
        <v>6</v>
      </c>
      <c r="E281" s="42"/>
      <c r="F281" s="131"/>
      <c r="G281" s="134"/>
      <c r="H281" s="8"/>
      <c r="I281" s="8">
        <f>(H278+H279+H280)/3</f>
        <v>100</v>
      </c>
      <c r="J281" s="42"/>
      <c r="K281" s="27" t="s">
        <v>6</v>
      </c>
      <c r="L281" s="42"/>
      <c r="M281" s="132"/>
      <c r="N281" s="132"/>
      <c r="O281" s="8"/>
      <c r="P281" s="8">
        <f>O278</f>
        <v>100</v>
      </c>
      <c r="Q281" s="8">
        <f>(I281+P281)/2</f>
        <v>100</v>
      </c>
      <c r="R281" s="275" t="s">
        <v>31</v>
      </c>
      <c r="S281" s="553"/>
      <c r="U281" s="271"/>
    </row>
    <row r="282" spans="1:21" ht="66" x14ac:dyDescent="0.25">
      <c r="A282" s="479" t="s">
        <v>82</v>
      </c>
      <c r="B282" s="505" t="s">
        <v>608</v>
      </c>
      <c r="C282" s="369" t="s">
        <v>12</v>
      </c>
      <c r="D282" s="31" t="s">
        <v>229</v>
      </c>
      <c r="E282" s="369"/>
      <c r="F282" s="93"/>
      <c r="G282" s="104"/>
      <c r="H282" s="23"/>
      <c r="I282" s="23"/>
      <c r="J282" s="369" t="str">
        <f>C282</f>
        <v>I</v>
      </c>
      <c r="K282" s="31" t="str">
        <f>D282</f>
        <v>Проведение занятий физкультурно-спортивной направленности по месту проживания граждан</v>
      </c>
      <c r="L282" s="24"/>
      <c r="M282" s="369"/>
      <c r="N282" s="369"/>
      <c r="O282" s="23"/>
      <c r="P282" s="23"/>
      <c r="Q282" s="23"/>
      <c r="R282" s="92"/>
      <c r="S282" s="429" t="s">
        <v>424</v>
      </c>
      <c r="T282" s="19"/>
    </row>
    <row r="283" spans="1:21" ht="18.75" customHeight="1" x14ac:dyDescent="0.25">
      <c r="A283" s="480"/>
      <c r="B283" s="506"/>
      <c r="C283" s="94" t="s">
        <v>7</v>
      </c>
      <c r="D283" s="29" t="s">
        <v>51</v>
      </c>
      <c r="E283" s="24" t="s">
        <v>41</v>
      </c>
      <c r="F283" s="90">
        <v>3</v>
      </c>
      <c r="G283" s="90">
        <v>0</v>
      </c>
      <c r="H283" s="32">
        <v>100</v>
      </c>
      <c r="I283" s="23"/>
      <c r="J283" s="24" t="s">
        <v>7</v>
      </c>
      <c r="K283" s="29" t="s">
        <v>230</v>
      </c>
      <c r="L283" s="24" t="s">
        <v>41</v>
      </c>
      <c r="M283" s="123">
        <v>376</v>
      </c>
      <c r="N283" s="123">
        <v>371</v>
      </c>
      <c r="O283" s="32">
        <f t="shared" ref="O283:O286" si="60">(N283/M283)*100</f>
        <v>98.670212765957444</v>
      </c>
      <c r="P283" s="23"/>
      <c r="Q283" s="23"/>
      <c r="R283" s="255"/>
      <c r="S283" s="430"/>
      <c r="T283" s="19"/>
    </row>
    <row r="284" spans="1:21" s="133" customFormat="1" ht="33" x14ac:dyDescent="0.25">
      <c r="A284" s="546"/>
      <c r="B284" s="506"/>
      <c r="C284" s="267"/>
      <c r="D284" s="27" t="s">
        <v>6</v>
      </c>
      <c r="E284" s="42"/>
      <c r="F284" s="131"/>
      <c r="G284" s="134"/>
      <c r="H284" s="8"/>
      <c r="I284" s="8">
        <f>H283</f>
        <v>100</v>
      </c>
      <c r="J284" s="42"/>
      <c r="K284" s="27" t="s">
        <v>6</v>
      </c>
      <c r="L284" s="42"/>
      <c r="M284" s="132"/>
      <c r="N284" s="132"/>
      <c r="O284" s="8"/>
      <c r="P284" s="8">
        <f>O283</f>
        <v>98.670212765957444</v>
      </c>
      <c r="Q284" s="8">
        <f>(I284+P284)/2</f>
        <v>99.335106382978722</v>
      </c>
      <c r="R284" s="275" t="s">
        <v>424</v>
      </c>
      <c r="S284" s="430"/>
      <c r="U284" s="271"/>
    </row>
    <row r="285" spans="1:21" ht="33" x14ac:dyDescent="0.25">
      <c r="A285" s="480"/>
      <c r="B285" s="506"/>
      <c r="C285" s="369" t="s">
        <v>13</v>
      </c>
      <c r="D285" s="31" t="s">
        <v>224</v>
      </c>
      <c r="E285" s="24"/>
      <c r="F285" s="90"/>
      <c r="G285" s="139"/>
      <c r="H285" s="23"/>
      <c r="I285" s="23"/>
      <c r="J285" s="369" t="str">
        <f>C285</f>
        <v>II</v>
      </c>
      <c r="K285" s="31" t="str">
        <f>D285</f>
        <v>Обеспечение доступа к объектам спорта</v>
      </c>
      <c r="L285" s="24"/>
      <c r="M285" s="123"/>
      <c r="N285" s="123"/>
      <c r="O285" s="23"/>
      <c r="P285" s="23"/>
      <c r="Q285" s="23"/>
      <c r="R285" s="92"/>
      <c r="S285" s="430"/>
      <c r="T285" s="19"/>
    </row>
    <row r="286" spans="1:21" ht="18.75" customHeight="1" x14ac:dyDescent="0.25">
      <c r="A286" s="480"/>
      <c r="B286" s="506"/>
      <c r="C286" s="24" t="s">
        <v>14</v>
      </c>
      <c r="D286" s="29" t="s">
        <v>51</v>
      </c>
      <c r="E286" s="24" t="s">
        <v>41</v>
      </c>
      <c r="F286" s="90">
        <v>3</v>
      </c>
      <c r="G286" s="90">
        <v>0</v>
      </c>
      <c r="H286" s="32">
        <v>100</v>
      </c>
      <c r="I286" s="23"/>
      <c r="J286" s="24" t="s">
        <v>14</v>
      </c>
      <c r="K286" s="29" t="s">
        <v>336</v>
      </c>
      <c r="L286" s="24" t="s">
        <v>36</v>
      </c>
      <c r="M286" s="123">
        <v>13</v>
      </c>
      <c r="N286" s="123">
        <v>13</v>
      </c>
      <c r="O286" s="32">
        <f t="shared" si="60"/>
        <v>100</v>
      </c>
      <c r="P286" s="23"/>
      <c r="Q286" s="23"/>
      <c r="R286" s="255"/>
      <c r="S286" s="430"/>
      <c r="T286" s="19"/>
    </row>
    <row r="287" spans="1:21" ht="82.5" x14ac:dyDescent="0.25">
      <c r="A287" s="480"/>
      <c r="B287" s="506"/>
      <c r="C287" s="24" t="s">
        <v>15</v>
      </c>
      <c r="D287" s="29" t="s">
        <v>339</v>
      </c>
      <c r="E287" s="24" t="s">
        <v>25</v>
      </c>
      <c r="F287" s="90">
        <v>100</v>
      </c>
      <c r="G287" s="260">
        <v>100</v>
      </c>
      <c r="H287" s="32">
        <f t="shared" ref="H287:H288" si="61">(G287/F287)*100</f>
        <v>100</v>
      </c>
      <c r="I287" s="23"/>
      <c r="J287" s="24"/>
      <c r="K287" s="29"/>
      <c r="L287" s="24"/>
      <c r="M287" s="123"/>
      <c r="N287" s="123"/>
      <c r="O287" s="32"/>
      <c r="P287" s="23"/>
      <c r="Q287" s="23"/>
      <c r="R287" s="255"/>
      <c r="S287" s="430"/>
      <c r="T287" s="19"/>
    </row>
    <row r="288" spans="1:21" ht="82.5" x14ac:dyDescent="0.25">
      <c r="A288" s="480"/>
      <c r="B288" s="506"/>
      <c r="C288" s="24" t="s">
        <v>39</v>
      </c>
      <c r="D288" s="29" t="s">
        <v>609</v>
      </c>
      <c r="E288" s="24" t="s">
        <v>25</v>
      </c>
      <c r="F288" s="90">
        <v>98</v>
      </c>
      <c r="G288" s="260">
        <v>98</v>
      </c>
      <c r="H288" s="32">
        <f t="shared" si="61"/>
        <v>100</v>
      </c>
      <c r="I288" s="23"/>
      <c r="J288" s="24"/>
      <c r="K288" s="29"/>
      <c r="L288" s="24"/>
      <c r="M288" s="123"/>
      <c r="N288" s="123"/>
      <c r="O288" s="32"/>
      <c r="P288" s="23"/>
      <c r="Q288" s="23"/>
      <c r="R288" s="255"/>
      <c r="S288" s="430"/>
      <c r="T288" s="19"/>
    </row>
    <row r="289" spans="1:21" s="133" customFormat="1" ht="33" x14ac:dyDescent="0.25">
      <c r="A289" s="546"/>
      <c r="B289" s="506"/>
      <c r="C289" s="267"/>
      <c r="D289" s="27" t="s">
        <v>6</v>
      </c>
      <c r="E289" s="42"/>
      <c r="F289" s="131"/>
      <c r="G289" s="134"/>
      <c r="H289" s="8"/>
      <c r="I289" s="8">
        <f>(H286+H287+H288)/3</f>
        <v>100</v>
      </c>
      <c r="J289" s="42"/>
      <c r="K289" s="27" t="s">
        <v>6</v>
      </c>
      <c r="L289" s="42"/>
      <c r="M289" s="132"/>
      <c r="N289" s="132"/>
      <c r="O289" s="8"/>
      <c r="P289" s="8">
        <f>O286</f>
        <v>100</v>
      </c>
      <c r="Q289" s="8">
        <f>(I289+P289)/2</f>
        <v>100</v>
      </c>
      <c r="R289" s="275" t="s">
        <v>31</v>
      </c>
      <c r="S289" s="430"/>
      <c r="U289" s="271"/>
    </row>
    <row r="290" spans="1:21" ht="49.5" x14ac:dyDescent="0.25">
      <c r="A290" s="480"/>
      <c r="B290" s="506"/>
      <c r="C290" s="369" t="s">
        <v>28</v>
      </c>
      <c r="D290" s="31" t="s">
        <v>228</v>
      </c>
      <c r="E290" s="24"/>
      <c r="F290" s="90"/>
      <c r="G290" s="139"/>
      <c r="H290" s="23"/>
      <c r="I290" s="23"/>
      <c r="J290" s="369" t="str">
        <f>C290</f>
        <v>III</v>
      </c>
      <c r="K290" s="31" t="str">
        <f>D290</f>
        <v>Организация и проведение официальных спортивных мероприятий</v>
      </c>
      <c r="L290" s="24"/>
      <c r="M290" s="123"/>
      <c r="N290" s="123"/>
      <c r="O290" s="23"/>
      <c r="P290" s="23"/>
      <c r="Q290" s="23"/>
      <c r="R290" s="92"/>
      <c r="S290" s="430"/>
      <c r="T290" s="19"/>
    </row>
    <row r="291" spans="1:21" ht="18.75" customHeight="1" x14ac:dyDescent="0.25">
      <c r="A291" s="480"/>
      <c r="B291" s="506"/>
      <c r="C291" s="24" t="s">
        <v>29</v>
      </c>
      <c r="D291" s="29" t="s">
        <v>226</v>
      </c>
      <c r="E291" s="24" t="s">
        <v>38</v>
      </c>
      <c r="F291" s="90">
        <v>1300</v>
      </c>
      <c r="G291" s="123">
        <v>1325</v>
      </c>
      <c r="H291" s="32">
        <v>100</v>
      </c>
      <c r="I291" s="23"/>
      <c r="J291" s="24" t="str">
        <f>C291</f>
        <v>3.1.</v>
      </c>
      <c r="K291" s="29" t="s">
        <v>40</v>
      </c>
      <c r="L291" s="24" t="s">
        <v>36</v>
      </c>
      <c r="M291" s="123">
        <v>17</v>
      </c>
      <c r="N291" s="123">
        <v>17</v>
      </c>
      <c r="O291" s="32">
        <f t="shared" ref="O291" si="62">(N291/M291)*100</f>
        <v>100</v>
      </c>
      <c r="P291" s="23"/>
      <c r="Q291" s="23"/>
      <c r="R291" s="255"/>
      <c r="S291" s="430"/>
      <c r="T291" s="19"/>
    </row>
    <row r="292" spans="1:21" ht="66" x14ac:dyDescent="0.25">
      <c r="A292" s="480"/>
      <c r="B292" s="506"/>
      <c r="C292" s="24" t="s">
        <v>30</v>
      </c>
      <c r="D292" s="29" t="s">
        <v>337</v>
      </c>
      <c r="E292" s="24" t="s">
        <v>25</v>
      </c>
      <c r="F292" s="90">
        <v>5</v>
      </c>
      <c r="G292" s="123">
        <v>0</v>
      </c>
      <c r="H292" s="32">
        <v>100</v>
      </c>
      <c r="I292" s="23"/>
      <c r="J292" s="369"/>
      <c r="K292" s="29"/>
      <c r="L292" s="24"/>
      <c r="M292" s="123"/>
      <c r="N292" s="123"/>
      <c r="O292" s="32"/>
      <c r="P292" s="23"/>
      <c r="Q292" s="23"/>
      <c r="R292" s="255"/>
      <c r="S292" s="430"/>
      <c r="T292" s="19"/>
    </row>
    <row r="293" spans="1:21" ht="99" x14ac:dyDescent="0.25">
      <c r="A293" s="480"/>
      <c r="B293" s="506"/>
      <c r="C293" s="24" t="s">
        <v>52</v>
      </c>
      <c r="D293" s="29" t="s">
        <v>340</v>
      </c>
      <c r="E293" s="24" t="s">
        <v>25</v>
      </c>
      <c r="F293" s="90">
        <v>7</v>
      </c>
      <c r="G293" s="123">
        <v>0</v>
      </c>
      <c r="H293" s="32">
        <v>100</v>
      </c>
      <c r="I293" s="23"/>
      <c r="J293" s="369"/>
      <c r="K293" s="29"/>
      <c r="L293" s="24"/>
      <c r="M293" s="24"/>
      <c r="N293" s="24"/>
      <c r="O293" s="32"/>
      <c r="P293" s="23"/>
      <c r="Q293" s="23"/>
      <c r="R293" s="255"/>
      <c r="S293" s="430"/>
      <c r="T293" s="19"/>
    </row>
    <row r="294" spans="1:21" s="133" customFormat="1" ht="33" x14ac:dyDescent="0.25">
      <c r="A294" s="547"/>
      <c r="B294" s="507"/>
      <c r="C294" s="267"/>
      <c r="D294" s="27" t="s">
        <v>6</v>
      </c>
      <c r="E294" s="42"/>
      <c r="F294" s="131"/>
      <c r="G294" s="134"/>
      <c r="H294" s="8"/>
      <c r="I294" s="8">
        <f>(H291+H292+H293)/3</f>
        <v>100</v>
      </c>
      <c r="J294" s="42"/>
      <c r="K294" s="27" t="s">
        <v>6</v>
      </c>
      <c r="L294" s="42"/>
      <c r="M294" s="132"/>
      <c r="N294" s="132"/>
      <c r="O294" s="8"/>
      <c r="P294" s="8">
        <f>O291</f>
        <v>100</v>
      </c>
      <c r="Q294" s="8">
        <f>(I294+P294)/2</f>
        <v>100</v>
      </c>
      <c r="R294" s="275" t="s">
        <v>31</v>
      </c>
      <c r="S294" s="554"/>
      <c r="U294" s="271"/>
    </row>
    <row r="295" spans="1:21" ht="82.5" x14ac:dyDescent="0.25">
      <c r="A295" s="426" t="s">
        <v>83</v>
      </c>
      <c r="B295" s="505" t="s">
        <v>610</v>
      </c>
      <c r="C295" s="369" t="s">
        <v>12</v>
      </c>
      <c r="D295" s="31" t="s">
        <v>524</v>
      </c>
      <c r="E295" s="24"/>
      <c r="F295" s="93"/>
      <c r="G295" s="104"/>
      <c r="H295" s="23"/>
      <c r="I295" s="23"/>
      <c r="J295" s="369" t="str">
        <f>C295</f>
        <v>I</v>
      </c>
      <c r="K295" s="31" t="str">
        <f>D295</f>
        <v>Проведение занятий физкультурно-оздоровительной направленности по месту проживания граждан</v>
      </c>
      <c r="L295" s="24"/>
      <c r="M295" s="369"/>
      <c r="N295" s="369"/>
      <c r="O295" s="23"/>
      <c r="P295" s="23"/>
      <c r="Q295" s="23"/>
      <c r="R295" s="92"/>
      <c r="S295" s="561" t="s">
        <v>424</v>
      </c>
      <c r="T295" s="19"/>
    </row>
    <row r="296" spans="1:21" s="19" customFormat="1" ht="18.75" customHeight="1" x14ac:dyDescent="0.25">
      <c r="A296" s="426"/>
      <c r="B296" s="506"/>
      <c r="C296" s="24" t="s">
        <v>7</v>
      </c>
      <c r="D296" s="29" t="s">
        <v>51</v>
      </c>
      <c r="E296" s="269" t="s">
        <v>41</v>
      </c>
      <c r="F296" s="90">
        <v>3</v>
      </c>
      <c r="G296" s="90">
        <v>0</v>
      </c>
      <c r="H296" s="32">
        <v>100</v>
      </c>
      <c r="I296" s="366"/>
      <c r="J296" s="368" t="str">
        <f>C296</f>
        <v>1.1.</v>
      </c>
      <c r="K296" s="29" t="s">
        <v>230</v>
      </c>
      <c r="L296" s="24" t="s">
        <v>36</v>
      </c>
      <c r="M296" s="123">
        <v>148</v>
      </c>
      <c r="N296" s="123">
        <v>148</v>
      </c>
      <c r="O296" s="32">
        <f t="shared" ref="O296" si="63">(N296/M296)*100</f>
        <v>100</v>
      </c>
      <c r="P296" s="366"/>
      <c r="Q296" s="366"/>
      <c r="R296" s="425"/>
      <c r="S296" s="552"/>
      <c r="U296" s="270"/>
    </row>
    <row r="297" spans="1:21" s="133" customFormat="1" ht="33" x14ac:dyDescent="0.25">
      <c r="A297" s="545"/>
      <c r="B297" s="506"/>
      <c r="C297" s="267"/>
      <c r="D297" s="27" t="s">
        <v>6</v>
      </c>
      <c r="E297" s="42"/>
      <c r="F297" s="131"/>
      <c r="G297" s="134"/>
      <c r="H297" s="8"/>
      <c r="I297" s="8">
        <f>H296</f>
        <v>100</v>
      </c>
      <c r="J297" s="42"/>
      <c r="K297" s="27" t="s">
        <v>6</v>
      </c>
      <c r="L297" s="42"/>
      <c r="M297" s="132"/>
      <c r="N297" s="132"/>
      <c r="O297" s="8"/>
      <c r="P297" s="8">
        <f>O296</f>
        <v>100</v>
      </c>
      <c r="Q297" s="8">
        <f>(I297+P297)/2</f>
        <v>100</v>
      </c>
      <c r="R297" s="275" t="s">
        <v>31</v>
      </c>
      <c r="S297" s="552"/>
      <c r="U297" s="271"/>
    </row>
    <row r="298" spans="1:21" ht="33" customHeight="1" x14ac:dyDescent="0.25">
      <c r="A298" s="479" t="s">
        <v>83</v>
      </c>
      <c r="B298" s="506"/>
      <c r="C298" s="369" t="s">
        <v>13</v>
      </c>
      <c r="D298" s="31" t="s">
        <v>224</v>
      </c>
      <c r="E298" s="24"/>
      <c r="F298" s="93"/>
      <c r="G298" s="104"/>
      <c r="H298" s="23"/>
      <c r="I298" s="23"/>
      <c r="J298" s="369" t="str">
        <f>C298</f>
        <v>II</v>
      </c>
      <c r="K298" s="31" t="str">
        <f>D298</f>
        <v>Обеспечение доступа к объектам спорта</v>
      </c>
      <c r="L298" s="24"/>
      <c r="M298" s="369"/>
      <c r="N298" s="369"/>
      <c r="O298" s="23"/>
      <c r="P298" s="23"/>
      <c r="Q298" s="23"/>
      <c r="R298" s="92"/>
      <c r="S298" s="552"/>
      <c r="T298" s="19"/>
    </row>
    <row r="299" spans="1:21" ht="18.75" customHeight="1" x14ac:dyDescent="0.25">
      <c r="A299" s="480"/>
      <c r="B299" s="506"/>
      <c r="C299" s="24" t="s">
        <v>14</v>
      </c>
      <c r="D299" s="29" t="s">
        <v>51</v>
      </c>
      <c r="E299" s="24" t="s">
        <v>41</v>
      </c>
      <c r="F299" s="90">
        <v>3</v>
      </c>
      <c r="G299" s="260">
        <v>0</v>
      </c>
      <c r="H299" s="32">
        <v>100</v>
      </c>
      <c r="I299" s="23"/>
      <c r="J299" s="24" t="str">
        <f>C299</f>
        <v>2.1.</v>
      </c>
      <c r="K299" s="29" t="s">
        <v>336</v>
      </c>
      <c r="L299" s="24" t="s">
        <v>36</v>
      </c>
      <c r="M299" s="123">
        <v>5</v>
      </c>
      <c r="N299" s="123">
        <v>5</v>
      </c>
      <c r="O299" s="32">
        <f t="shared" ref="O299" si="64">(N299/M299)*100</f>
        <v>100</v>
      </c>
      <c r="P299" s="23"/>
      <c r="Q299" s="23"/>
      <c r="R299" s="255"/>
      <c r="S299" s="552"/>
      <c r="T299" s="19"/>
    </row>
    <row r="300" spans="1:21" ht="99" x14ac:dyDescent="0.25">
      <c r="A300" s="480"/>
      <c r="B300" s="506"/>
      <c r="C300" s="24" t="s">
        <v>15</v>
      </c>
      <c r="D300" s="29" t="s">
        <v>489</v>
      </c>
      <c r="E300" s="24" t="s">
        <v>25</v>
      </c>
      <c r="F300" s="90">
        <v>95</v>
      </c>
      <c r="G300" s="260">
        <v>60</v>
      </c>
      <c r="H300" s="32">
        <f t="shared" ref="H300:H301" si="65">(G300/F300)*100</f>
        <v>63.157894736842103</v>
      </c>
      <c r="I300" s="23"/>
      <c r="J300" s="24"/>
      <c r="K300" s="29"/>
      <c r="L300" s="24"/>
      <c r="M300" s="13"/>
      <c r="N300" s="13"/>
      <c r="O300" s="32"/>
      <c r="P300" s="23"/>
      <c r="Q300" s="23"/>
      <c r="R300" s="255"/>
      <c r="S300" s="552"/>
      <c r="T300" s="19"/>
      <c r="U300" s="262"/>
    </row>
    <row r="301" spans="1:21" ht="99" x14ac:dyDescent="0.25">
      <c r="A301" s="480"/>
      <c r="B301" s="506"/>
      <c r="C301" s="24" t="s">
        <v>39</v>
      </c>
      <c r="D301" s="29" t="s">
        <v>611</v>
      </c>
      <c r="E301" s="24" t="s">
        <v>25</v>
      </c>
      <c r="F301" s="90">
        <v>98</v>
      </c>
      <c r="G301" s="260">
        <v>98</v>
      </c>
      <c r="H301" s="32">
        <f t="shared" si="65"/>
        <v>100</v>
      </c>
      <c r="I301" s="23"/>
      <c r="J301" s="24"/>
      <c r="K301" s="29"/>
      <c r="L301" s="24"/>
      <c r="M301" s="13"/>
      <c r="N301" s="13"/>
      <c r="O301" s="32"/>
      <c r="P301" s="23"/>
      <c r="Q301" s="23"/>
      <c r="R301" s="255"/>
      <c r="S301" s="552"/>
      <c r="T301" s="19"/>
      <c r="U301" s="272"/>
    </row>
    <row r="302" spans="1:21" s="133" customFormat="1" ht="33" x14ac:dyDescent="0.25">
      <c r="A302" s="546"/>
      <c r="B302" s="506"/>
      <c r="C302" s="267"/>
      <c r="D302" s="27" t="s">
        <v>6</v>
      </c>
      <c r="E302" s="42"/>
      <c r="F302" s="131"/>
      <c r="G302" s="134"/>
      <c r="H302" s="8"/>
      <c r="I302" s="8">
        <f>(H299+H300+H301)/3</f>
        <v>87.719298245614027</v>
      </c>
      <c r="J302" s="42"/>
      <c r="K302" s="27" t="s">
        <v>6</v>
      </c>
      <c r="L302" s="42"/>
      <c r="M302" s="132"/>
      <c r="N302" s="132"/>
      <c r="O302" s="8"/>
      <c r="P302" s="8">
        <f>O299</f>
        <v>100</v>
      </c>
      <c r="Q302" s="8">
        <f>(I302+P302)/2</f>
        <v>93.859649122807014</v>
      </c>
      <c r="R302" s="275" t="s">
        <v>424</v>
      </c>
      <c r="S302" s="552"/>
      <c r="U302" s="271"/>
    </row>
    <row r="303" spans="1:21" ht="49.5" x14ac:dyDescent="0.25">
      <c r="A303" s="480"/>
      <c r="B303" s="506"/>
      <c r="C303" s="369" t="s">
        <v>28</v>
      </c>
      <c r="D303" s="31" t="s">
        <v>228</v>
      </c>
      <c r="E303" s="24"/>
      <c r="F303" s="90"/>
      <c r="G303" s="139"/>
      <c r="H303" s="23"/>
      <c r="I303" s="23"/>
      <c r="J303" s="369" t="str">
        <f>C303</f>
        <v>III</v>
      </c>
      <c r="K303" s="31" t="str">
        <f>D303</f>
        <v>Организация и проведение официальных спортивных мероприятий</v>
      </c>
      <c r="L303" s="24"/>
      <c r="M303" s="369"/>
      <c r="N303" s="369"/>
      <c r="O303" s="23"/>
      <c r="P303" s="23"/>
      <c r="Q303" s="23"/>
      <c r="R303" s="92"/>
      <c r="S303" s="552"/>
      <c r="T303" s="19"/>
      <c r="U303" s="272"/>
    </row>
    <row r="304" spans="1:21" ht="18.75" customHeight="1" x14ac:dyDescent="0.25">
      <c r="A304" s="480"/>
      <c r="B304" s="506"/>
      <c r="C304" s="24" t="s">
        <v>29</v>
      </c>
      <c r="D304" s="29" t="s">
        <v>226</v>
      </c>
      <c r="E304" s="24" t="s">
        <v>38</v>
      </c>
      <c r="F304" s="90">
        <v>300</v>
      </c>
      <c r="G304" s="123">
        <v>138</v>
      </c>
      <c r="H304" s="32">
        <f>G304/F304*100</f>
        <v>46</v>
      </c>
      <c r="I304" s="23"/>
      <c r="J304" s="24" t="str">
        <f>C304</f>
        <v>3.1.</v>
      </c>
      <c r="K304" s="29" t="s">
        <v>40</v>
      </c>
      <c r="L304" s="24" t="s">
        <v>36</v>
      </c>
      <c r="M304" s="24">
        <v>4</v>
      </c>
      <c r="N304" s="24">
        <v>4</v>
      </c>
      <c r="O304" s="32">
        <f t="shared" ref="O304" si="66">(N304/M304)*100</f>
        <v>100</v>
      </c>
      <c r="P304" s="23"/>
      <c r="Q304" s="23"/>
      <c r="R304" s="255"/>
      <c r="S304" s="552"/>
      <c r="T304" s="19"/>
      <c r="U304" s="272"/>
    </row>
    <row r="305" spans="1:21" ht="66" x14ac:dyDescent="0.25">
      <c r="A305" s="480"/>
      <c r="B305" s="506"/>
      <c r="C305" s="24" t="s">
        <v>30</v>
      </c>
      <c r="D305" s="29" t="s">
        <v>337</v>
      </c>
      <c r="E305" s="24" t="s">
        <v>25</v>
      </c>
      <c r="F305" s="90">
        <v>5</v>
      </c>
      <c r="G305" s="123">
        <v>0</v>
      </c>
      <c r="H305" s="32">
        <v>100</v>
      </c>
      <c r="I305" s="23"/>
      <c r="J305" s="369"/>
      <c r="K305" s="29"/>
      <c r="L305" s="24"/>
      <c r="M305" s="24"/>
      <c r="N305" s="24"/>
      <c r="O305" s="32"/>
      <c r="P305" s="23"/>
      <c r="Q305" s="23"/>
      <c r="R305" s="255"/>
      <c r="S305" s="552"/>
      <c r="T305" s="19"/>
      <c r="U305" s="262"/>
    </row>
    <row r="306" spans="1:21" ht="99" x14ac:dyDescent="0.25">
      <c r="A306" s="480"/>
      <c r="B306" s="506"/>
      <c r="C306" s="24" t="s">
        <v>52</v>
      </c>
      <c r="D306" s="29" t="s">
        <v>342</v>
      </c>
      <c r="E306" s="24" t="s">
        <v>25</v>
      </c>
      <c r="F306" s="90">
        <v>5</v>
      </c>
      <c r="G306" s="123">
        <v>0</v>
      </c>
      <c r="H306" s="32">
        <v>100</v>
      </c>
      <c r="I306" s="23"/>
      <c r="J306" s="369"/>
      <c r="K306" s="29"/>
      <c r="L306" s="24"/>
      <c r="M306" s="24"/>
      <c r="N306" s="24"/>
      <c r="O306" s="32"/>
      <c r="P306" s="23"/>
      <c r="Q306" s="23"/>
      <c r="R306" s="255"/>
      <c r="S306" s="552"/>
      <c r="T306" s="19"/>
      <c r="U306" s="272"/>
    </row>
    <row r="307" spans="1:21" s="133" customFormat="1" ht="33" x14ac:dyDescent="0.25">
      <c r="A307" s="546"/>
      <c r="B307" s="506"/>
      <c r="C307" s="267"/>
      <c r="D307" s="27" t="s">
        <v>6</v>
      </c>
      <c r="E307" s="42"/>
      <c r="F307" s="131"/>
      <c r="G307" s="134"/>
      <c r="H307" s="8"/>
      <c r="I307" s="8">
        <f>(H304+H305+H306)/3</f>
        <v>82</v>
      </c>
      <c r="J307" s="42"/>
      <c r="K307" s="27" t="s">
        <v>6</v>
      </c>
      <c r="L307" s="42"/>
      <c r="M307" s="132"/>
      <c r="N307" s="132"/>
      <c r="O307" s="8"/>
      <c r="P307" s="8">
        <f>O304</f>
        <v>100</v>
      </c>
      <c r="Q307" s="8">
        <f>(I307+P307)/2</f>
        <v>91</v>
      </c>
      <c r="R307" s="275" t="s">
        <v>424</v>
      </c>
      <c r="S307" s="552"/>
      <c r="U307" s="271"/>
    </row>
    <row r="308" spans="1:21" ht="82.5" x14ac:dyDescent="0.25">
      <c r="A308" s="480"/>
      <c r="B308" s="506"/>
      <c r="C308" s="369" t="s">
        <v>42</v>
      </c>
      <c r="D308" s="31" t="s">
        <v>227</v>
      </c>
      <c r="E308" s="24"/>
      <c r="F308" s="90"/>
      <c r="G308" s="123"/>
      <c r="H308" s="23"/>
      <c r="I308" s="23"/>
      <c r="J308" s="369" t="str">
        <f>C308</f>
        <v>IV</v>
      </c>
      <c r="K308" s="31" t="str">
        <f>D308</f>
        <v>Организация и проведение официальных физкультурных (физкультурно-оздоровительных) мероприятий</v>
      </c>
      <c r="L308" s="24"/>
      <c r="M308" s="369"/>
      <c r="N308" s="369"/>
      <c r="O308" s="23"/>
      <c r="P308" s="23"/>
      <c r="Q308" s="23"/>
      <c r="R308" s="92"/>
      <c r="S308" s="552"/>
      <c r="T308" s="19"/>
      <c r="U308" s="272"/>
    </row>
    <row r="309" spans="1:21" ht="18.75" customHeight="1" x14ac:dyDescent="0.25">
      <c r="A309" s="480"/>
      <c r="B309" s="506"/>
      <c r="C309" s="24" t="s">
        <v>43</v>
      </c>
      <c r="D309" s="29" t="s">
        <v>226</v>
      </c>
      <c r="E309" s="24" t="s">
        <v>38</v>
      </c>
      <c r="F309" s="90">
        <v>350</v>
      </c>
      <c r="G309" s="24">
        <v>248</v>
      </c>
      <c r="H309" s="32">
        <f>G309/F309*100</f>
        <v>70.857142857142847</v>
      </c>
      <c r="I309" s="23"/>
      <c r="J309" s="24" t="str">
        <f>C309</f>
        <v>4.1.</v>
      </c>
      <c r="K309" s="29" t="s">
        <v>40</v>
      </c>
      <c r="L309" s="24" t="s">
        <v>36</v>
      </c>
      <c r="M309" s="24">
        <v>1</v>
      </c>
      <c r="N309" s="24">
        <v>1</v>
      </c>
      <c r="O309" s="32">
        <f t="shared" ref="O309" si="67">(N309/M309)*100</f>
        <v>100</v>
      </c>
      <c r="P309" s="23"/>
      <c r="Q309" s="23"/>
      <c r="R309" s="255"/>
      <c r="S309" s="552"/>
      <c r="T309" s="19"/>
      <c r="U309" s="272"/>
    </row>
    <row r="310" spans="1:21" ht="66" x14ac:dyDescent="0.25">
      <c r="A310" s="480"/>
      <c r="B310" s="506"/>
      <c r="C310" s="24" t="s">
        <v>141</v>
      </c>
      <c r="D310" s="29" t="s">
        <v>337</v>
      </c>
      <c r="E310" s="24" t="s">
        <v>25</v>
      </c>
      <c r="F310" s="90">
        <v>5</v>
      </c>
      <c r="G310" s="24">
        <v>0</v>
      </c>
      <c r="H310" s="32">
        <v>100</v>
      </c>
      <c r="I310" s="23"/>
      <c r="J310" s="369"/>
      <c r="K310" s="29"/>
      <c r="L310" s="24"/>
      <c r="M310" s="24"/>
      <c r="N310" s="24"/>
      <c r="O310" s="32"/>
      <c r="P310" s="23"/>
      <c r="Q310" s="23"/>
      <c r="R310" s="255"/>
      <c r="S310" s="552"/>
      <c r="T310" s="19"/>
      <c r="U310" s="262"/>
    </row>
    <row r="311" spans="1:21" ht="99" x14ac:dyDescent="0.25">
      <c r="A311" s="480"/>
      <c r="B311" s="506"/>
      <c r="C311" s="24" t="s">
        <v>165</v>
      </c>
      <c r="D311" s="29" t="s">
        <v>342</v>
      </c>
      <c r="E311" s="24" t="s">
        <v>25</v>
      </c>
      <c r="F311" s="90">
        <v>5</v>
      </c>
      <c r="G311" s="24">
        <v>0</v>
      </c>
      <c r="H311" s="32">
        <v>100</v>
      </c>
      <c r="I311" s="23"/>
      <c r="J311" s="369"/>
      <c r="K311" s="29"/>
      <c r="L311" s="24"/>
      <c r="M311" s="24"/>
      <c r="N311" s="24"/>
      <c r="O311" s="32"/>
      <c r="P311" s="23"/>
      <c r="Q311" s="23"/>
      <c r="R311" s="255"/>
      <c r="S311" s="552"/>
      <c r="T311" s="19"/>
      <c r="U311" s="272"/>
    </row>
    <row r="312" spans="1:21" s="133" customFormat="1" ht="33" x14ac:dyDescent="0.25">
      <c r="A312" s="547"/>
      <c r="B312" s="507"/>
      <c r="C312" s="42"/>
      <c r="D312" s="27" t="s">
        <v>6</v>
      </c>
      <c r="E312" s="42"/>
      <c r="F312" s="131"/>
      <c r="G312" s="268"/>
      <c r="H312" s="8"/>
      <c r="I312" s="8">
        <f>(H309+H310+H311)/3</f>
        <v>90.285714285714278</v>
      </c>
      <c r="J312" s="42"/>
      <c r="K312" s="27" t="s">
        <v>6</v>
      </c>
      <c r="L312" s="42"/>
      <c r="M312" s="42"/>
      <c r="N312" s="42"/>
      <c r="O312" s="8"/>
      <c r="P312" s="8">
        <f>O309</f>
        <v>100</v>
      </c>
      <c r="Q312" s="8">
        <f t="shared" ref="Q312:Q328" si="68">(I312+P312)/2</f>
        <v>95.142857142857139</v>
      </c>
      <c r="R312" s="275" t="s">
        <v>424</v>
      </c>
      <c r="S312" s="553"/>
      <c r="U312" s="419"/>
    </row>
    <row r="313" spans="1:21" ht="66" x14ac:dyDescent="0.25">
      <c r="A313" s="479" t="s">
        <v>84</v>
      </c>
      <c r="B313" s="505" t="s">
        <v>612</v>
      </c>
      <c r="C313" s="369" t="s">
        <v>12</v>
      </c>
      <c r="D313" s="31" t="s">
        <v>229</v>
      </c>
      <c r="E313" s="369"/>
      <c r="F313" s="93"/>
      <c r="G313" s="104"/>
      <c r="H313" s="23"/>
      <c r="I313" s="23"/>
      <c r="J313" s="369" t="s">
        <v>12</v>
      </c>
      <c r="K313" s="31" t="str">
        <f>D313</f>
        <v>Проведение занятий физкультурно-спортивной направленности по месту проживания граждан</v>
      </c>
      <c r="L313" s="369"/>
      <c r="M313" s="369"/>
      <c r="N313" s="369"/>
      <c r="O313" s="23"/>
      <c r="P313" s="23"/>
      <c r="Q313" s="23"/>
      <c r="R313" s="92"/>
      <c r="S313" s="561" t="s">
        <v>424</v>
      </c>
      <c r="T313" s="19"/>
      <c r="U313" s="272"/>
    </row>
    <row r="314" spans="1:21" ht="39" customHeight="1" x14ac:dyDescent="0.25">
      <c r="A314" s="480"/>
      <c r="B314" s="506"/>
      <c r="C314" s="94" t="s">
        <v>7</v>
      </c>
      <c r="D314" s="29" t="s">
        <v>51</v>
      </c>
      <c r="E314" s="24" t="s">
        <v>25</v>
      </c>
      <c r="F314" s="90">
        <v>3</v>
      </c>
      <c r="G314" s="90">
        <v>0</v>
      </c>
      <c r="H314" s="32">
        <v>100</v>
      </c>
      <c r="I314" s="23"/>
      <c r="J314" s="24" t="s">
        <v>7</v>
      </c>
      <c r="K314" s="29" t="s">
        <v>223</v>
      </c>
      <c r="L314" s="24" t="s">
        <v>38</v>
      </c>
      <c r="M314" s="24">
        <v>2996</v>
      </c>
      <c r="N314" s="24">
        <v>2799</v>
      </c>
      <c r="O314" s="32">
        <f t="shared" ref="O314" si="69">(N314/M314)*100</f>
        <v>93.424566088117487</v>
      </c>
      <c r="P314" s="369"/>
      <c r="Q314" s="23"/>
      <c r="R314" s="255"/>
      <c r="S314" s="552"/>
      <c r="T314" s="19"/>
    </row>
    <row r="315" spans="1:21" s="133" customFormat="1" ht="33" x14ac:dyDescent="0.25">
      <c r="A315" s="546"/>
      <c r="B315" s="506"/>
      <c r="C315" s="267"/>
      <c r="D315" s="27" t="s">
        <v>6</v>
      </c>
      <c r="E315" s="42"/>
      <c r="F315" s="131"/>
      <c r="G315" s="134"/>
      <c r="H315" s="8"/>
      <c r="I315" s="8">
        <f>H314</f>
        <v>100</v>
      </c>
      <c r="J315" s="42"/>
      <c r="K315" s="27" t="s">
        <v>6</v>
      </c>
      <c r="L315" s="42"/>
      <c r="M315" s="132"/>
      <c r="N315" s="132"/>
      <c r="O315" s="8"/>
      <c r="P315" s="8">
        <f>O314</f>
        <v>93.424566088117487</v>
      </c>
      <c r="Q315" s="8">
        <f>(I315+P315)/2</f>
        <v>96.712283044058751</v>
      </c>
      <c r="R315" s="275" t="s">
        <v>424</v>
      </c>
      <c r="S315" s="552"/>
      <c r="U315" s="271"/>
    </row>
    <row r="316" spans="1:21" ht="33" x14ac:dyDescent="0.25">
      <c r="A316" s="480"/>
      <c r="B316" s="506"/>
      <c r="C316" s="369" t="s">
        <v>13</v>
      </c>
      <c r="D316" s="31" t="s">
        <v>224</v>
      </c>
      <c r="E316" s="24"/>
      <c r="F316" s="90"/>
      <c r="G316" s="139"/>
      <c r="H316" s="23"/>
      <c r="I316" s="23"/>
      <c r="J316" s="369" t="str">
        <f>C316</f>
        <v>II</v>
      </c>
      <c r="K316" s="31" t="str">
        <f>D316</f>
        <v>Обеспечение доступа к объектам спорта</v>
      </c>
      <c r="L316" s="369"/>
      <c r="M316" s="369"/>
      <c r="N316" s="92"/>
      <c r="O316" s="23"/>
      <c r="P316" s="23"/>
      <c r="Q316" s="23"/>
      <c r="R316" s="92"/>
      <c r="S316" s="552"/>
      <c r="T316" s="19"/>
    </row>
    <row r="317" spans="1:21" ht="18.75" customHeight="1" x14ac:dyDescent="0.3">
      <c r="A317" s="480"/>
      <c r="B317" s="506"/>
      <c r="C317" s="24" t="s">
        <v>14</v>
      </c>
      <c r="D317" s="29" t="s">
        <v>51</v>
      </c>
      <c r="E317" s="24" t="s">
        <v>41</v>
      </c>
      <c r="F317" s="90">
        <v>3</v>
      </c>
      <c r="G317" s="90">
        <v>0</v>
      </c>
      <c r="H317" s="32">
        <v>100</v>
      </c>
      <c r="I317" s="23"/>
      <c r="J317" s="24" t="str">
        <f>C317</f>
        <v>2.1.</v>
      </c>
      <c r="K317" s="29" t="s">
        <v>336</v>
      </c>
      <c r="L317" s="24" t="s">
        <v>38</v>
      </c>
      <c r="M317" s="24">
        <v>19</v>
      </c>
      <c r="N317" s="91">
        <v>20</v>
      </c>
      <c r="O317" s="32">
        <f t="shared" ref="O317" si="70">(N317/M317)*100</f>
        <v>105.26315789473684</v>
      </c>
      <c r="P317" s="100"/>
      <c r="Q317" s="23"/>
      <c r="R317" s="564"/>
      <c r="S317" s="552"/>
      <c r="T317" s="19"/>
    </row>
    <row r="318" spans="1:21" ht="99" x14ac:dyDescent="0.3">
      <c r="A318" s="480"/>
      <c r="B318" s="506"/>
      <c r="C318" s="24" t="s">
        <v>15</v>
      </c>
      <c r="D318" s="29" t="s">
        <v>341</v>
      </c>
      <c r="E318" s="24" t="s">
        <v>25</v>
      </c>
      <c r="F318" s="90">
        <v>100</v>
      </c>
      <c r="G318" s="260">
        <v>97</v>
      </c>
      <c r="H318" s="32">
        <f t="shared" ref="H318:H319" si="71">(G318/F318)*100</f>
        <v>97</v>
      </c>
      <c r="I318" s="23"/>
      <c r="J318" s="24"/>
      <c r="K318" s="29"/>
      <c r="L318" s="24"/>
      <c r="M318" s="24"/>
      <c r="N318" s="91"/>
      <c r="O318" s="32"/>
      <c r="P318" s="100"/>
      <c r="Q318" s="23"/>
      <c r="R318" s="564"/>
      <c r="S318" s="552"/>
      <c r="T318" s="19"/>
    </row>
    <row r="319" spans="1:21" ht="99" x14ac:dyDescent="0.3">
      <c r="A319" s="480"/>
      <c r="B319" s="506"/>
      <c r="C319" s="24" t="s">
        <v>39</v>
      </c>
      <c r="D319" s="29" t="s">
        <v>611</v>
      </c>
      <c r="E319" s="24" t="s">
        <v>25</v>
      </c>
      <c r="F319" s="90">
        <v>95</v>
      </c>
      <c r="G319" s="260">
        <v>95</v>
      </c>
      <c r="H319" s="32">
        <f t="shared" si="71"/>
        <v>100</v>
      </c>
      <c r="I319" s="23"/>
      <c r="J319" s="369"/>
      <c r="K319" s="29"/>
      <c r="L319" s="24"/>
      <c r="M319" s="24"/>
      <c r="N319" s="91"/>
      <c r="O319" s="32"/>
      <c r="P319" s="100"/>
      <c r="Q319" s="23"/>
      <c r="R319" s="564"/>
      <c r="S319" s="552"/>
      <c r="T319" s="19"/>
    </row>
    <row r="320" spans="1:21" s="133" customFormat="1" ht="33" x14ac:dyDescent="0.25">
      <c r="A320" s="547"/>
      <c r="B320" s="507"/>
      <c r="C320" s="42"/>
      <c r="D320" s="27" t="s">
        <v>6</v>
      </c>
      <c r="E320" s="42"/>
      <c r="F320" s="131"/>
      <c r="G320" s="268"/>
      <c r="H320" s="8"/>
      <c r="I320" s="8">
        <f>(H317+H318+H319)/3</f>
        <v>99</v>
      </c>
      <c r="J320" s="42"/>
      <c r="K320" s="27" t="s">
        <v>6</v>
      </c>
      <c r="L320" s="42"/>
      <c r="M320" s="268"/>
      <c r="N320" s="268"/>
      <c r="O320" s="8"/>
      <c r="P320" s="8">
        <f>O317</f>
        <v>105.26315789473684</v>
      </c>
      <c r="Q320" s="8">
        <f>(I320+P320)/2</f>
        <v>102.13157894736841</v>
      </c>
      <c r="R320" s="275" t="s">
        <v>31</v>
      </c>
      <c r="S320" s="553"/>
      <c r="U320" s="271"/>
    </row>
    <row r="321" spans="1:21" ht="66" x14ac:dyDescent="0.25">
      <c r="A321" s="479" t="s">
        <v>85</v>
      </c>
      <c r="B321" s="505" t="s">
        <v>613</v>
      </c>
      <c r="C321" s="369" t="s">
        <v>12</v>
      </c>
      <c r="D321" s="31" t="s">
        <v>229</v>
      </c>
      <c r="E321" s="369"/>
      <c r="F321" s="93"/>
      <c r="G321" s="104"/>
      <c r="H321" s="23"/>
      <c r="I321" s="23"/>
      <c r="J321" s="369" t="s">
        <v>12</v>
      </c>
      <c r="K321" s="31" t="str">
        <f>D321</f>
        <v>Проведение занятий физкультурно-спортивной направленности по месту проживания граждан</v>
      </c>
      <c r="L321" s="369"/>
      <c r="M321" s="369"/>
      <c r="N321" s="369"/>
      <c r="O321" s="23"/>
      <c r="P321" s="23"/>
      <c r="Q321" s="23"/>
      <c r="R321" s="92"/>
      <c r="S321" s="561" t="s">
        <v>31</v>
      </c>
    </row>
    <row r="322" spans="1:21" ht="18.75" customHeight="1" x14ac:dyDescent="0.25">
      <c r="A322" s="480"/>
      <c r="B322" s="506"/>
      <c r="C322" s="94" t="s">
        <v>7</v>
      </c>
      <c r="D322" s="29" t="s">
        <v>51</v>
      </c>
      <c r="E322" s="24" t="s">
        <v>41</v>
      </c>
      <c r="F322" s="90">
        <v>3</v>
      </c>
      <c r="G322" s="90">
        <v>0</v>
      </c>
      <c r="H322" s="32">
        <v>100</v>
      </c>
      <c r="I322" s="23"/>
      <c r="J322" s="24" t="s">
        <v>7</v>
      </c>
      <c r="K322" s="29" t="s">
        <v>230</v>
      </c>
      <c r="L322" s="24" t="s">
        <v>38</v>
      </c>
      <c r="M322" s="24">
        <v>3972</v>
      </c>
      <c r="N322" s="24">
        <v>3972</v>
      </c>
      <c r="O322" s="32">
        <f t="shared" ref="O322" si="72">(N322/M322)*100</f>
        <v>100</v>
      </c>
      <c r="P322" s="369"/>
      <c r="Q322" s="23"/>
      <c r="R322" s="255"/>
      <c r="S322" s="552"/>
    </row>
    <row r="323" spans="1:21" s="133" customFormat="1" ht="33" x14ac:dyDescent="0.25">
      <c r="A323" s="546"/>
      <c r="B323" s="506"/>
      <c r="C323" s="267"/>
      <c r="D323" s="27" t="s">
        <v>6</v>
      </c>
      <c r="E323" s="42"/>
      <c r="F323" s="131"/>
      <c r="G323" s="134"/>
      <c r="H323" s="8"/>
      <c r="I323" s="8">
        <f>H322</f>
        <v>100</v>
      </c>
      <c r="J323" s="42"/>
      <c r="K323" s="27" t="s">
        <v>6</v>
      </c>
      <c r="L323" s="42"/>
      <c r="M323" s="132"/>
      <c r="N323" s="132"/>
      <c r="O323" s="8"/>
      <c r="P323" s="8">
        <f>O322</f>
        <v>100</v>
      </c>
      <c r="Q323" s="8">
        <f>(I323+P323)/2</f>
        <v>100</v>
      </c>
      <c r="R323" s="275" t="s">
        <v>31</v>
      </c>
      <c r="S323" s="552"/>
      <c r="U323" s="271"/>
    </row>
    <row r="324" spans="1:21" ht="33" x14ac:dyDescent="0.25">
      <c r="A324" s="480"/>
      <c r="B324" s="506"/>
      <c r="C324" s="369" t="s">
        <v>13</v>
      </c>
      <c r="D324" s="31" t="s">
        <v>224</v>
      </c>
      <c r="E324" s="24"/>
      <c r="F324" s="90"/>
      <c r="G324" s="139"/>
      <c r="H324" s="23"/>
      <c r="I324" s="23"/>
      <c r="J324" s="369" t="str">
        <f>C324</f>
        <v>II</v>
      </c>
      <c r="K324" s="31" t="str">
        <f>D324</f>
        <v>Обеспечение доступа к объектам спорта</v>
      </c>
      <c r="L324" s="369"/>
      <c r="M324" s="369"/>
      <c r="N324" s="92"/>
      <c r="O324" s="23"/>
      <c r="P324" s="23"/>
      <c r="Q324" s="23"/>
      <c r="R324" s="92"/>
      <c r="S324" s="552"/>
    </row>
    <row r="325" spans="1:21" ht="18.75" customHeight="1" x14ac:dyDescent="0.3">
      <c r="A325" s="480"/>
      <c r="B325" s="506"/>
      <c r="C325" s="24" t="s">
        <v>14</v>
      </c>
      <c r="D325" s="29" t="s">
        <v>51</v>
      </c>
      <c r="E325" s="24" t="s">
        <v>41</v>
      </c>
      <c r="F325" s="90">
        <v>3</v>
      </c>
      <c r="G325" s="90">
        <v>0</v>
      </c>
      <c r="H325" s="32">
        <v>100</v>
      </c>
      <c r="I325" s="23"/>
      <c r="J325" s="24" t="str">
        <f>C325</f>
        <v>2.1.</v>
      </c>
      <c r="K325" s="29" t="s">
        <v>336</v>
      </c>
      <c r="L325" s="24" t="s">
        <v>38</v>
      </c>
      <c r="M325" s="24">
        <v>37</v>
      </c>
      <c r="N325" s="91">
        <v>37</v>
      </c>
      <c r="O325" s="32">
        <f t="shared" ref="O325" si="73">(N325/M325)*100</f>
        <v>100</v>
      </c>
      <c r="P325" s="100"/>
      <c r="Q325" s="23"/>
      <c r="R325" s="564"/>
      <c r="S325" s="552"/>
    </row>
    <row r="326" spans="1:21" ht="99" x14ac:dyDescent="0.3">
      <c r="A326" s="480"/>
      <c r="B326" s="506"/>
      <c r="C326" s="24" t="s">
        <v>15</v>
      </c>
      <c r="D326" s="29" t="s">
        <v>343</v>
      </c>
      <c r="E326" s="24" t="s">
        <v>25</v>
      </c>
      <c r="F326" s="90">
        <v>100</v>
      </c>
      <c r="G326" s="260">
        <v>100</v>
      </c>
      <c r="H326" s="259">
        <f t="shared" ref="H326:H327" si="74">(G326/F326)*100</f>
        <v>100</v>
      </c>
      <c r="I326" s="23"/>
      <c r="J326" s="369"/>
      <c r="K326" s="29"/>
      <c r="L326" s="24"/>
      <c r="M326" s="24"/>
      <c r="N326" s="91"/>
      <c r="O326" s="32"/>
      <c r="P326" s="100"/>
      <c r="Q326" s="23"/>
      <c r="R326" s="564"/>
      <c r="S326" s="552"/>
    </row>
    <row r="327" spans="1:21" ht="82.5" x14ac:dyDescent="0.3">
      <c r="A327" s="480"/>
      <c r="B327" s="506"/>
      <c r="C327" s="24" t="s">
        <v>39</v>
      </c>
      <c r="D327" s="29" t="s">
        <v>344</v>
      </c>
      <c r="E327" s="24" t="s">
        <v>25</v>
      </c>
      <c r="F327" s="90">
        <v>95</v>
      </c>
      <c r="G327" s="260">
        <v>95</v>
      </c>
      <c r="H327" s="259">
        <f t="shared" si="74"/>
        <v>100</v>
      </c>
      <c r="I327" s="23"/>
      <c r="J327" s="369"/>
      <c r="K327" s="29"/>
      <c r="L327" s="24"/>
      <c r="M327" s="24"/>
      <c r="N327" s="91"/>
      <c r="O327" s="32"/>
      <c r="P327" s="100"/>
      <c r="Q327" s="23"/>
      <c r="R327" s="564"/>
      <c r="S327" s="552"/>
    </row>
    <row r="328" spans="1:21" s="133" customFormat="1" ht="33" x14ac:dyDescent="0.25">
      <c r="A328" s="547"/>
      <c r="B328" s="507"/>
      <c r="C328" s="42"/>
      <c r="D328" s="27" t="s">
        <v>6</v>
      </c>
      <c r="E328" s="42"/>
      <c r="F328" s="137"/>
      <c r="G328" s="138"/>
      <c r="H328" s="8"/>
      <c r="I328" s="8">
        <f>(H325+H326+H327)/3</f>
        <v>100</v>
      </c>
      <c r="J328" s="367"/>
      <c r="K328" s="27" t="s">
        <v>6</v>
      </c>
      <c r="L328" s="367"/>
      <c r="M328" s="367"/>
      <c r="N328" s="367"/>
      <c r="O328" s="8"/>
      <c r="P328" s="8">
        <f>O325</f>
        <v>100</v>
      </c>
      <c r="Q328" s="8">
        <f t="shared" si="68"/>
        <v>100</v>
      </c>
      <c r="R328" s="275" t="s">
        <v>31</v>
      </c>
      <c r="S328" s="553"/>
      <c r="U328" s="271"/>
    </row>
    <row r="329" spans="1:21" ht="66" x14ac:dyDescent="0.25">
      <c r="A329" s="479" t="s">
        <v>86</v>
      </c>
      <c r="B329" s="505" t="s">
        <v>614</v>
      </c>
      <c r="C329" s="369" t="s">
        <v>12</v>
      </c>
      <c r="D329" s="31" t="s">
        <v>229</v>
      </c>
      <c r="E329" s="369"/>
      <c r="F329" s="93"/>
      <c r="G329" s="104"/>
      <c r="H329" s="23"/>
      <c r="I329" s="23"/>
      <c r="J329" s="369" t="s">
        <v>12</v>
      </c>
      <c r="K329" s="31" t="str">
        <f>D329</f>
        <v>Проведение занятий физкультурно-спортивной направленности по месту проживания граждан</v>
      </c>
      <c r="L329" s="369"/>
      <c r="M329" s="369"/>
      <c r="N329" s="369"/>
      <c r="O329" s="23"/>
      <c r="P329" s="23"/>
      <c r="Q329" s="23"/>
      <c r="R329" s="92"/>
      <c r="S329" s="561" t="s">
        <v>31</v>
      </c>
    </row>
    <row r="330" spans="1:21" ht="18.75" customHeight="1" x14ac:dyDescent="0.25">
      <c r="A330" s="480"/>
      <c r="B330" s="506"/>
      <c r="C330" s="94" t="s">
        <v>7</v>
      </c>
      <c r="D330" s="29" t="s">
        <v>51</v>
      </c>
      <c r="E330" s="24" t="s">
        <v>25</v>
      </c>
      <c r="F330" s="90">
        <v>3</v>
      </c>
      <c r="G330" s="24">
        <v>0</v>
      </c>
      <c r="H330" s="32">
        <v>100</v>
      </c>
      <c r="I330" s="23"/>
      <c r="J330" s="24" t="s">
        <v>7</v>
      </c>
      <c r="K330" s="29" t="s">
        <v>230</v>
      </c>
      <c r="L330" s="24" t="s">
        <v>36</v>
      </c>
      <c r="M330" s="24">
        <v>453</v>
      </c>
      <c r="N330" s="24">
        <v>453</v>
      </c>
      <c r="O330" s="32">
        <f t="shared" ref="O330" si="75">(N330/M330)*100</f>
        <v>100</v>
      </c>
      <c r="P330" s="369"/>
      <c r="Q330" s="23"/>
      <c r="R330" s="255"/>
      <c r="S330" s="552"/>
    </row>
    <row r="331" spans="1:21" s="133" customFormat="1" ht="33" x14ac:dyDescent="0.25">
      <c r="A331" s="546"/>
      <c r="B331" s="506"/>
      <c r="C331" s="267"/>
      <c r="D331" s="27" t="s">
        <v>6</v>
      </c>
      <c r="E331" s="42"/>
      <c r="F331" s="131"/>
      <c r="G331" s="134"/>
      <c r="H331" s="8"/>
      <c r="I331" s="8">
        <f>H330</f>
        <v>100</v>
      </c>
      <c r="J331" s="42"/>
      <c r="K331" s="27" t="s">
        <v>6</v>
      </c>
      <c r="L331" s="42"/>
      <c r="M331" s="132"/>
      <c r="N331" s="132"/>
      <c r="O331" s="8"/>
      <c r="P331" s="8">
        <f>O330</f>
        <v>100</v>
      </c>
      <c r="Q331" s="8">
        <f>(I331+P331)/2</f>
        <v>100</v>
      </c>
      <c r="R331" s="275" t="s">
        <v>31</v>
      </c>
      <c r="S331" s="552"/>
      <c r="U331" s="271"/>
    </row>
    <row r="332" spans="1:21" ht="33" x14ac:dyDescent="0.25">
      <c r="A332" s="480"/>
      <c r="B332" s="506"/>
      <c r="C332" s="369" t="s">
        <v>13</v>
      </c>
      <c r="D332" s="31" t="s">
        <v>224</v>
      </c>
      <c r="E332" s="24"/>
      <c r="F332" s="90"/>
      <c r="G332" s="139"/>
      <c r="H332" s="23"/>
      <c r="I332" s="23"/>
      <c r="J332" s="369" t="str">
        <f>C332</f>
        <v>II</v>
      </c>
      <c r="K332" s="31" t="str">
        <f>D332</f>
        <v>Обеспечение доступа к объектам спорта</v>
      </c>
      <c r="L332" s="369"/>
      <c r="M332" s="369"/>
      <c r="N332" s="92"/>
      <c r="O332" s="23"/>
      <c r="P332" s="23"/>
      <c r="Q332" s="23"/>
      <c r="R332" s="92"/>
      <c r="S332" s="552"/>
    </row>
    <row r="333" spans="1:21" ht="18.75" customHeight="1" x14ac:dyDescent="0.3">
      <c r="A333" s="480"/>
      <c r="B333" s="506"/>
      <c r="C333" s="24" t="s">
        <v>14</v>
      </c>
      <c r="D333" s="29" t="s">
        <v>51</v>
      </c>
      <c r="E333" s="24" t="s">
        <v>41</v>
      </c>
      <c r="F333" s="90">
        <v>3</v>
      </c>
      <c r="G333" s="24">
        <v>0</v>
      </c>
      <c r="H333" s="32">
        <v>100</v>
      </c>
      <c r="I333" s="23"/>
      <c r="J333" s="24" t="str">
        <f>C333</f>
        <v>2.1.</v>
      </c>
      <c r="K333" s="29" t="s">
        <v>336</v>
      </c>
      <c r="L333" s="24" t="s">
        <v>36</v>
      </c>
      <c r="M333" s="24">
        <v>20</v>
      </c>
      <c r="N333" s="91">
        <v>20</v>
      </c>
      <c r="O333" s="32">
        <f t="shared" ref="O333" si="76">(N333/M333)*100</f>
        <v>100</v>
      </c>
      <c r="P333" s="100"/>
      <c r="Q333" s="23"/>
      <c r="R333" s="564"/>
      <c r="S333" s="552"/>
    </row>
    <row r="334" spans="1:21" ht="99" x14ac:dyDescent="0.3">
      <c r="A334" s="480"/>
      <c r="B334" s="506"/>
      <c r="C334" s="24" t="s">
        <v>15</v>
      </c>
      <c r="D334" s="29" t="s">
        <v>489</v>
      </c>
      <c r="E334" s="24" t="s">
        <v>25</v>
      </c>
      <c r="F334" s="90">
        <v>100</v>
      </c>
      <c r="G334" s="260">
        <v>100</v>
      </c>
      <c r="H334" s="32">
        <v>100</v>
      </c>
      <c r="I334" s="23"/>
      <c r="J334" s="369"/>
      <c r="K334" s="29"/>
      <c r="L334" s="24"/>
      <c r="M334" s="24"/>
      <c r="N334" s="91"/>
      <c r="O334" s="32"/>
      <c r="P334" s="100"/>
      <c r="Q334" s="23"/>
      <c r="R334" s="564"/>
      <c r="S334" s="552"/>
    </row>
    <row r="335" spans="1:21" ht="99" x14ac:dyDescent="0.3">
      <c r="A335" s="480"/>
      <c r="B335" s="506"/>
      <c r="C335" s="24" t="s">
        <v>39</v>
      </c>
      <c r="D335" s="29" t="s">
        <v>611</v>
      </c>
      <c r="E335" s="24" t="s">
        <v>25</v>
      </c>
      <c r="F335" s="415">
        <v>98</v>
      </c>
      <c r="G335" s="260">
        <v>98</v>
      </c>
      <c r="H335" s="32">
        <f t="shared" ref="H335" si="77">(G335/F335)*100</f>
        <v>100</v>
      </c>
      <c r="I335" s="23"/>
      <c r="J335" s="369"/>
      <c r="K335" s="29"/>
      <c r="L335" s="24"/>
      <c r="M335" s="24"/>
      <c r="N335" s="91"/>
      <c r="O335" s="32"/>
      <c r="P335" s="100"/>
      <c r="Q335" s="23"/>
      <c r="R335" s="564"/>
      <c r="S335" s="552"/>
    </row>
    <row r="336" spans="1:21" s="133" customFormat="1" ht="33" x14ac:dyDescent="0.25">
      <c r="A336" s="546"/>
      <c r="B336" s="506"/>
      <c r="C336" s="42"/>
      <c r="D336" s="27" t="s">
        <v>6</v>
      </c>
      <c r="E336" s="42"/>
      <c r="F336" s="137"/>
      <c r="G336" s="138"/>
      <c r="H336" s="8"/>
      <c r="I336" s="8">
        <f>(H333+H334+H335)/3</f>
        <v>100</v>
      </c>
      <c r="J336" s="367"/>
      <c r="K336" s="27" t="s">
        <v>6</v>
      </c>
      <c r="L336" s="367"/>
      <c r="M336" s="367"/>
      <c r="N336" s="367"/>
      <c r="O336" s="8"/>
      <c r="P336" s="8">
        <f>O333</f>
        <v>100</v>
      </c>
      <c r="Q336" s="8">
        <f t="shared" ref="Q336" si="78">(I336+P336)/2</f>
        <v>100</v>
      </c>
      <c r="R336" s="275" t="s">
        <v>31</v>
      </c>
      <c r="S336" s="552"/>
      <c r="U336" s="271"/>
    </row>
    <row r="337" spans="1:21" ht="49.5" x14ac:dyDescent="0.25">
      <c r="A337" s="480"/>
      <c r="B337" s="506"/>
      <c r="C337" s="369" t="s">
        <v>28</v>
      </c>
      <c r="D337" s="31" t="s">
        <v>225</v>
      </c>
      <c r="E337" s="24"/>
      <c r="F337" s="90"/>
      <c r="G337" s="139"/>
      <c r="H337" s="23"/>
      <c r="I337" s="366"/>
      <c r="J337" s="369" t="str">
        <f>C337</f>
        <v>III</v>
      </c>
      <c r="K337" s="31" t="str">
        <f>D337</f>
        <v xml:space="preserve">Организация и проведение официальных спортивных мероприятий </v>
      </c>
      <c r="L337" s="24"/>
      <c r="M337" s="24"/>
      <c r="N337" s="24"/>
      <c r="O337" s="23"/>
      <c r="P337" s="23"/>
      <c r="Q337" s="23"/>
      <c r="R337" s="92"/>
      <c r="S337" s="552"/>
    </row>
    <row r="338" spans="1:21" ht="18.75" customHeight="1" x14ac:dyDescent="0.25">
      <c r="A338" s="480"/>
      <c r="B338" s="506"/>
      <c r="C338" s="24" t="s">
        <v>29</v>
      </c>
      <c r="D338" s="29" t="s">
        <v>226</v>
      </c>
      <c r="E338" s="24" t="s">
        <v>38</v>
      </c>
      <c r="F338" s="90">
        <v>700</v>
      </c>
      <c r="G338" s="260">
        <v>1646</v>
      </c>
      <c r="H338" s="32">
        <v>100</v>
      </c>
      <c r="I338" s="23"/>
      <c r="J338" s="24" t="str">
        <f>C338</f>
        <v>3.1.</v>
      </c>
      <c r="K338" s="29" t="s">
        <v>40</v>
      </c>
      <c r="L338" s="24" t="s">
        <v>36</v>
      </c>
      <c r="M338" s="24">
        <v>11</v>
      </c>
      <c r="N338" s="24">
        <v>11</v>
      </c>
      <c r="O338" s="32">
        <f t="shared" ref="O338" si="79">(N338/M338)*100</f>
        <v>100</v>
      </c>
      <c r="P338" s="23"/>
      <c r="Q338" s="23"/>
      <c r="R338" s="255"/>
      <c r="S338" s="552"/>
    </row>
    <row r="339" spans="1:21" ht="66" x14ac:dyDescent="0.25">
      <c r="A339" s="480"/>
      <c r="B339" s="506"/>
      <c r="C339" s="24" t="s">
        <v>30</v>
      </c>
      <c r="D339" s="29" t="s">
        <v>337</v>
      </c>
      <c r="E339" s="24" t="s">
        <v>25</v>
      </c>
      <c r="F339" s="90">
        <v>5</v>
      </c>
      <c r="G339" s="90">
        <v>0</v>
      </c>
      <c r="H339" s="32">
        <v>100</v>
      </c>
      <c r="I339" s="23"/>
      <c r="J339" s="24"/>
      <c r="K339" s="29"/>
      <c r="L339" s="24"/>
      <c r="M339" s="13"/>
      <c r="N339" s="13"/>
      <c r="O339" s="32"/>
      <c r="P339" s="23"/>
      <c r="Q339" s="23"/>
      <c r="R339" s="255"/>
      <c r="S339" s="552"/>
    </row>
    <row r="340" spans="1:21" ht="99" x14ac:dyDescent="0.25">
      <c r="A340" s="480"/>
      <c r="B340" s="506"/>
      <c r="C340" s="24" t="s">
        <v>52</v>
      </c>
      <c r="D340" s="29" t="s">
        <v>345</v>
      </c>
      <c r="E340" s="24" t="s">
        <v>25</v>
      </c>
      <c r="F340" s="90">
        <v>7</v>
      </c>
      <c r="G340" s="90">
        <v>0</v>
      </c>
      <c r="H340" s="32">
        <v>100</v>
      </c>
      <c r="I340" s="23"/>
      <c r="J340" s="24"/>
      <c r="K340" s="29"/>
      <c r="L340" s="24"/>
      <c r="M340" s="13"/>
      <c r="N340" s="126"/>
      <c r="O340" s="32"/>
      <c r="P340" s="23"/>
      <c r="Q340" s="23"/>
      <c r="R340" s="255"/>
      <c r="S340" s="552"/>
    </row>
    <row r="341" spans="1:21" s="133" customFormat="1" ht="33" x14ac:dyDescent="0.25">
      <c r="A341" s="546"/>
      <c r="B341" s="506"/>
      <c r="C341" s="42"/>
      <c r="D341" s="27" t="s">
        <v>6</v>
      </c>
      <c r="E341" s="42"/>
      <c r="F341" s="137"/>
      <c r="G341" s="138"/>
      <c r="H341" s="8"/>
      <c r="I341" s="8">
        <f>(H338+H339+H340)/3</f>
        <v>100</v>
      </c>
      <c r="J341" s="367"/>
      <c r="K341" s="27" t="s">
        <v>6</v>
      </c>
      <c r="L341" s="367"/>
      <c r="M341" s="367"/>
      <c r="N341" s="367"/>
      <c r="O341" s="8"/>
      <c r="P341" s="8">
        <f>O338</f>
        <v>100</v>
      </c>
      <c r="Q341" s="8">
        <f t="shared" ref="Q341" si="80">(I341+P341)/2</f>
        <v>100</v>
      </c>
      <c r="R341" s="275" t="s">
        <v>31</v>
      </c>
      <c r="S341" s="552"/>
      <c r="U341" s="271"/>
    </row>
    <row r="342" spans="1:21" ht="82.5" x14ac:dyDescent="0.25">
      <c r="A342" s="480"/>
      <c r="B342" s="506"/>
      <c r="C342" s="369" t="s">
        <v>42</v>
      </c>
      <c r="D342" s="31" t="s">
        <v>227</v>
      </c>
      <c r="E342" s="24"/>
      <c r="F342" s="90"/>
      <c r="G342" s="139"/>
      <c r="H342" s="23"/>
      <c r="I342" s="366"/>
      <c r="J342" s="369" t="str">
        <f>C342</f>
        <v>IV</v>
      </c>
      <c r="K342" s="31" t="str">
        <f>D342</f>
        <v>Организация и проведение официальных физкультурных (физкультурно-оздоровительных) мероприятий</v>
      </c>
      <c r="L342" s="369"/>
      <c r="M342" s="369"/>
      <c r="N342" s="92"/>
      <c r="O342" s="23"/>
      <c r="P342" s="23"/>
      <c r="Q342" s="23"/>
      <c r="R342" s="92"/>
      <c r="S342" s="552"/>
    </row>
    <row r="343" spans="1:21" ht="18.75" customHeight="1" x14ac:dyDescent="0.3">
      <c r="A343" s="480"/>
      <c r="B343" s="506"/>
      <c r="C343" s="24" t="s">
        <v>43</v>
      </c>
      <c r="D343" s="29" t="s">
        <v>226</v>
      </c>
      <c r="E343" s="24" t="s">
        <v>38</v>
      </c>
      <c r="F343" s="90">
        <v>700</v>
      </c>
      <c r="G343" s="24">
        <v>819</v>
      </c>
      <c r="H343" s="32">
        <v>100</v>
      </c>
      <c r="J343" s="24" t="str">
        <f>C343</f>
        <v>4.1.</v>
      </c>
      <c r="K343" s="29" t="s">
        <v>40</v>
      </c>
      <c r="L343" s="24" t="s">
        <v>36</v>
      </c>
      <c r="M343" s="24">
        <v>12</v>
      </c>
      <c r="N343" s="24">
        <v>12</v>
      </c>
      <c r="O343" s="32">
        <f t="shared" ref="O343" si="81">(N343/M343)*100</f>
        <v>100</v>
      </c>
      <c r="P343" s="100"/>
      <c r="Q343" s="23"/>
      <c r="R343" s="564"/>
      <c r="S343" s="552"/>
    </row>
    <row r="344" spans="1:21" ht="66" x14ac:dyDescent="0.25">
      <c r="A344" s="480"/>
      <c r="B344" s="506"/>
      <c r="C344" s="24" t="s">
        <v>141</v>
      </c>
      <c r="D344" s="29" t="s">
        <v>337</v>
      </c>
      <c r="E344" s="24" t="s">
        <v>25</v>
      </c>
      <c r="F344" s="90">
        <v>5</v>
      </c>
      <c r="G344" s="24">
        <v>0</v>
      </c>
      <c r="H344" s="32">
        <v>100</v>
      </c>
      <c r="I344" s="23"/>
      <c r="J344" s="369"/>
      <c r="K344" s="29"/>
      <c r="L344" s="24"/>
      <c r="M344" s="24"/>
      <c r="N344" s="24"/>
      <c r="O344" s="32"/>
      <c r="P344" s="369"/>
      <c r="Q344" s="23"/>
      <c r="R344" s="255"/>
      <c r="S344" s="552"/>
    </row>
    <row r="345" spans="1:21" ht="99" x14ac:dyDescent="0.25">
      <c r="A345" s="480"/>
      <c r="B345" s="506"/>
      <c r="C345" s="24" t="s">
        <v>165</v>
      </c>
      <c r="D345" s="29" t="s">
        <v>345</v>
      </c>
      <c r="E345" s="24" t="s">
        <v>25</v>
      </c>
      <c r="F345" s="90">
        <v>7</v>
      </c>
      <c r="G345" s="24">
        <v>0</v>
      </c>
      <c r="H345" s="32">
        <v>100</v>
      </c>
      <c r="I345" s="23"/>
      <c r="J345" s="369"/>
      <c r="K345" s="29"/>
      <c r="L345" s="24"/>
      <c r="M345" s="24"/>
      <c r="N345" s="24"/>
      <c r="O345" s="32"/>
      <c r="P345" s="369"/>
      <c r="Q345" s="23"/>
      <c r="R345" s="255"/>
      <c r="S345" s="552"/>
    </row>
    <row r="346" spans="1:21" s="133" customFormat="1" ht="33" x14ac:dyDescent="0.25">
      <c r="A346" s="546"/>
      <c r="B346" s="506"/>
      <c r="C346" s="42"/>
      <c r="D346" s="27" t="s">
        <v>6</v>
      </c>
      <c r="E346" s="42"/>
      <c r="F346" s="137"/>
      <c r="G346" s="138"/>
      <c r="H346" s="8"/>
      <c r="I346" s="8">
        <f>(H343+H344+H345)/3</f>
        <v>100</v>
      </c>
      <c r="J346" s="367"/>
      <c r="K346" s="27" t="s">
        <v>6</v>
      </c>
      <c r="L346" s="367"/>
      <c r="M346" s="367"/>
      <c r="N346" s="367"/>
      <c r="O346" s="8"/>
      <c r="P346" s="8">
        <f>O343</f>
        <v>100</v>
      </c>
      <c r="Q346" s="8">
        <f t="shared" ref="Q346:Q349" si="82">(I346+P346)/2</f>
        <v>100</v>
      </c>
      <c r="R346" s="275" t="s">
        <v>31</v>
      </c>
      <c r="S346" s="552"/>
      <c r="U346" s="271"/>
    </row>
    <row r="347" spans="1:21" ht="49.5" x14ac:dyDescent="0.25">
      <c r="A347" s="480"/>
      <c r="B347" s="506"/>
      <c r="C347" s="369" t="s">
        <v>168</v>
      </c>
      <c r="D347" s="31" t="s">
        <v>320</v>
      </c>
      <c r="E347" s="24"/>
      <c r="F347" s="90"/>
      <c r="G347" s="139"/>
      <c r="H347" s="366"/>
      <c r="I347" s="366"/>
      <c r="J347" s="369" t="str">
        <f>C347</f>
        <v>V</v>
      </c>
      <c r="K347" s="31" t="str">
        <f>D347</f>
        <v>Организация мероприятий по подготовке спортивных сборных команд</v>
      </c>
      <c r="L347" s="369"/>
      <c r="M347" s="369"/>
      <c r="N347" s="369"/>
      <c r="O347" s="366"/>
      <c r="P347" s="366"/>
      <c r="Q347" s="366"/>
      <c r="R347" s="92"/>
      <c r="S347" s="552"/>
    </row>
    <row r="348" spans="1:21" ht="66" x14ac:dyDescent="0.25">
      <c r="A348" s="480"/>
      <c r="B348" s="506"/>
      <c r="C348" s="24" t="s">
        <v>169</v>
      </c>
      <c r="D348" s="29" t="s">
        <v>525</v>
      </c>
      <c r="E348" s="24" t="s">
        <v>25</v>
      </c>
      <c r="F348" s="24">
        <v>95</v>
      </c>
      <c r="G348" s="24">
        <v>95</v>
      </c>
      <c r="H348" s="32">
        <f t="shared" ref="H348" si="83">(G348/F348)*100</f>
        <v>100</v>
      </c>
      <c r="I348" s="23"/>
      <c r="J348" s="24" t="str">
        <f>C348</f>
        <v>5.1.</v>
      </c>
      <c r="K348" s="29" t="s">
        <v>526</v>
      </c>
      <c r="L348" s="24" t="s">
        <v>38</v>
      </c>
      <c r="M348" s="24">
        <v>80</v>
      </c>
      <c r="N348" s="24">
        <v>80</v>
      </c>
      <c r="O348" s="32">
        <v>100</v>
      </c>
      <c r="P348" s="369"/>
      <c r="Q348" s="366"/>
      <c r="R348" s="255"/>
      <c r="S348" s="552"/>
    </row>
    <row r="349" spans="1:21" s="133" customFormat="1" ht="33" x14ac:dyDescent="0.25">
      <c r="A349" s="547"/>
      <c r="B349" s="507"/>
      <c r="C349" s="42"/>
      <c r="D349" s="27" t="s">
        <v>6</v>
      </c>
      <c r="E349" s="42"/>
      <c r="F349" s="137"/>
      <c r="G349" s="138"/>
      <c r="H349" s="8"/>
      <c r="I349" s="8">
        <f>H348</f>
        <v>100</v>
      </c>
      <c r="J349" s="367"/>
      <c r="K349" s="27" t="s">
        <v>6</v>
      </c>
      <c r="L349" s="367"/>
      <c r="M349" s="367"/>
      <c r="N349" s="367"/>
      <c r="O349" s="8"/>
      <c r="P349" s="8">
        <f>O348</f>
        <v>100</v>
      </c>
      <c r="Q349" s="8">
        <f t="shared" si="82"/>
        <v>100</v>
      </c>
      <c r="R349" s="275" t="s">
        <v>31</v>
      </c>
      <c r="S349" s="553"/>
      <c r="U349" s="271"/>
    </row>
    <row r="350" spans="1:21" s="22" customFormat="1" ht="150" customHeight="1" x14ac:dyDescent="0.25">
      <c r="A350" s="479" t="s">
        <v>87</v>
      </c>
      <c r="B350" s="505" t="s">
        <v>333</v>
      </c>
      <c r="C350" s="369" t="s">
        <v>12</v>
      </c>
      <c r="D350" s="31" t="s">
        <v>488</v>
      </c>
      <c r="E350" s="369"/>
      <c r="F350" s="93"/>
      <c r="G350" s="369"/>
      <c r="H350" s="23"/>
      <c r="I350" s="23"/>
      <c r="J350" s="369" t="str">
        <f>C350</f>
        <v>I</v>
      </c>
      <c r="K350" s="31" t="s">
        <v>217</v>
      </c>
      <c r="L350" s="24"/>
      <c r="M350" s="260"/>
      <c r="N350" s="24"/>
      <c r="O350" s="23"/>
      <c r="P350" s="23"/>
      <c r="Q350" s="23"/>
      <c r="R350" s="92"/>
      <c r="S350" s="580" t="s">
        <v>424</v>
      </c>
      <c r="U350" s="215"/>
    </row>
    <row r="351" spans="1:21" s="22" customFormat="1" ht="66" x14ac:dyDescent="0.25">
      <c r="A351" s="480"/>
      <c r="B351" s="506"/>
      <c r="C351" s="24" t="s">
        <v>7</v>
      </c>
      <c r="D351" s="29" t="s">
        <v>410</v>
      </c>
      <c r="E351" s="24" t="s">
        <v>25</v>
      </c>
      <c r="F351" s="90" t="s">
        <v>591</v>
      </c>
      <c r="G351" s="24">
        <v>90</v>
      </c>
      <c r="H351" s="32">
        <v>100</v>
      </c>
      <c r="I351" s="24"/>
      <c r="J351" s="24" t="str">
        <f>C351</f>
        <v>1.1.</v>
      </c>
      <c r="K351" s="102" t="s">
        <v>218</v>
      </c>
      <c r="L351" s="24" t="s">
        <v>209</v>
      </c>
      <c r="M351" s="24">
        <v>37720</v>
      </c>
      <c r="N351" s="24">
        <v>33948</v>
      </c>
      <c r="O351" s="32">
        <f>(N351/M351)*100</f>
        <v>90</v>
      </c>
      <c r="P351" s="103"/>
      <c r="Q351" s="23"/>
      <c r="R351" s="91"/>
      <c r="S351" s="555"/>
      <c r="U351" s="215"/>
    </row>
    <row r="352" spans="1:21" s="22" customFormat="1" ht="82.5" x14ac:dyDescent="0.25">
      <c r="A352" s="480"/>
      <c r="B352" s="506"/>
      <c r="C352" s="24" t="s">
        <v>8</v>
      </c>
      <c r="D352" s="29" t="s">
        <v>411</v>
      </c>
      <c r="E352" s="24" t="s">
        <v>25</v>
      </c>
      <c r="F352" s="90" t="s">
        <v>591</v>
      </c>
      <c r="G352" s="24">
        <v>100</v>
      </c>
      <c r="H352" s="32">
        <v>100</v>
      </c>
      <c r="I352" s="24"/>
      <c r="J352" s="24"/>
      <c r="K352" s="102"/>
      <c r="L352" s="24"/>
      <c r="M352" s="24"/>
      <c r="N352" s="24"/>
      <c r="O352" s="32"/>
      <c r="P352" s="103"/>
      <c r="Q352" s="23"/>
      <c r="R352" s="255"/>
      <c r="S352" s="555"/>
      <c r="U352" s="215"/>
    </row>
    <row r="353" spans="1:21" s="133" customFormat="1" ht="33" x14ac:dyDescent="0.25">
      <c r="A353" s="546"/>
      <c r="B353" s="506"/>
      <c r="C353" s="42"/>
      <c r="D353" s="27" t="s">
        <v>6</v>
      </c>
      <c r="E353" s="42"/>
      <c r="F353" s="137"/>
      <c r="G353" s="138"/>
      <c r="H353" s="8"/>
      <c r="I353" s="8">
        <f>(H351+H352)/2</f>
        <v>100</v>
      </c>
      <c r="J353" s="367"/>
      <c r="K353" s="27" t="s">
        <v>6</v>
      </c>
      <c r="L353" s="367"/>
      <c r="M353" s="367"/>
      <c r="N353" s="367"/>
      <c r="O353" s="8"/>
      <c r="P353" s="8">
        <f>O351</f>
        <v>90</v>
      </c>
      <c r="Q353" s="8">
        <f>(I353+P353)/2</f>
        <v>95</v>
      </c>
      <c r="R353" s="275" t="s">
        <v>424</v>
      </c>
      <c r="S353" s="555"/>
      <c r="U353" s="271"/>
    </row>
    <row r="354" spans="1:21" s="22" customFormat="1" ht="52.5" customHeight="1" x14ac:dyDescent="0.25">
      <c r="A354" s="480"/>
      <c r="B354" s="506"/>
      <c r="C354" s="369" t="s">
        <v>13</v>
      </c>
      <c r="D354" s="31" t="s">
        <v>217</v>
      </c>
      <c r="E354" s="369"/>
      <c r="F354" s="93"/>
      <c r="G354" s="369"/>
      <c r="H354" s="23"/>
      <c r="I354" s="23"/>
      <c r="J354" s="369" t="str">
        <f>C354</f>
        <v>II</v>
      </c>
      <c r="K354" s="31" t="s">
        <v>217</v>
      </c>
      <c r="L354" s="24"/>
      <c r="M354" s="24"/>
      <c r="N354" s="24"/>
      <c r="O354" s="23"/>
      <c r="P354" s="23"/>
      <c r="Q354" s="23"/>
      <c r="R354" s="92"/>
      <c r="S354" s="555"/>
      <c r="U354" s="215"/>
    </row>
    <row r="355" spans="1:21" s="22" customFormat="1" ht="66" x14ac:dyDescent="0.25">
      <c r="A355" s="480"/>
      <c r="B355" s="506"/>
      <c r="C355" s="24" t="s">
        <v>14</v>
      </c>
      <c r="D355" s="29" t="s">
        <v>410</v>
      </c>
      <c r="E355" s="24" t="s">
        <v>25</v>
      </c>
      <c r="F355" s="90">
        <v>90</v>
      </c>
      <c r="G355" s="24">
        <v>90</v>
      </c>
      <c r="H355" s="32">
        <v>100</v>
      </c>
      <c r="I355" s="24"/>
      <c r="J355" s="24" t="str">
        <f>C355</f>
        <v>2.1.</v>
      </c>
      <c r="K355" s="102" t="s">
        <v>218</v>
      </c>
      <c r="L355" s="24" t="s">
        <v>209</v>
      </c>
      <c r="M355" s="24">
        <v>52020</v>
      </c>
      <c r="N355" s="24">
        <v>46818</v>
      </c>
      <c r="O355" s="32">
        <f>(N355/M355)*100</f>
        <v>90</v>
      </c>
      <c r="P355" s="103"/>
      <c r="Q355" s="23"/>
      <c r="R355" s="91"/>
      <c r="S355" s="555"/>
      <c r="U355" s="215"/>
    </row>
    <row r="356" spans="1:21" s="22" customFormat="1" ht="82.5" x14ac:dyDescent="0.25">
      <c r="A356" s="480"/>
      <c r="B356" s="506"/>
      <c r="C356" s="24" t="s">
        <v>15</v>
      </c>
      <c r="D356" s="29" t="s">
        <v>411</v>
      </c>
      <c r="E356" s="24" t="s">
        <v>25</v>
      </c>
      <c r="F356" s="90">
        <v>90</v>
      </c>
      <c r="G356" s="24">
        <v>100</v>
      </c>
      <c r="H356" s="32">
        <v>100</v>
      </c>
      <c r="I356" s="24"/>
      <c r="J356" s="24"/>
      <c r="K356" s="102"/>
      <c r="L356" s="24"/>
      <c r="M356" s="24"/>
      <c r="N356" s="24"/>
      <c r="O356" s="32"/>
      <c r="P356" s="103"/>
      <c r="Q356" s="23"/>
      <c r="R356" s="255"/>
      <c r="S356" s="555"/>
      <c r="U356" s="215"/>
    </row>
    <row r="357" spans="1:21" s="133" customFormat="1" ht="33" x14ac:dyDescent="0.25">
      <c r="A357" s="547"/>
      <c r="B357" s="507"/>
      <c r="C357" s="42"/>
      <c r="D357" s="27" t="s">
        <v>6</v>
      </c>
      <c r="E357" s="42"/>
      <c r="F357" s="137"/>
      <c r="G357" s="138"/>
      <c r="H357" s="8"/>
      <c r="I357" s="8">
        <f>(H355+H356)/2</f>
        <v>100</v>
      </c>
      <c r="J357" s="367"/>
      <c r="K357" s="27" t="s">
        <v>6</v>
      </c>
      <c r="L357" s="367"/>
      <c r="M357" s="367"/>
      <c r="N357" s="367"/>
      <c r="O357" s="8"/>
      <c r="P357" s="8">
        <f>O355</f>
        <v>90</v>
      </c>
      <c r="Q357" s="8">
        <f t="shared" ref="Q357" si="84">(I357+P357)/2</f>
        <v>95</v>
      </c>
      <c r="R357" s="275" t="s">
        <v>424</v>
      </c>
      <c r="S357" s="556"/>
      <c r="U357" s="271"/>
    </row>
    <row r="358" spans="1:21" ht="15.75" customHeight="1" x14ac:dyDescent="0.3">
      <c r="A358" s="548"/>
      <c r="B358" s="549"/>
      <c r="C358" s="127"/>
      <c r="D358" s="128"/>
      <c r="E358" s="129"/>
      <c r="F358" s="129"/>
      <c r="G358" s="129"/>
      <c r="H358" s="127"/>
      <c r="I358" s="127"/>
      <c r="J358" s="127"/>
      <c r="K358" s="127"/>
      <c r="L358" s="127"/>
      <c r="M358" s="127"/>
      <c r="N358" s="127"/>
      <c r="O358" s="127"/>
      <c r="P358" s="127"/>
      <c r="S358" s="282"/>
    </row>
    <row r="359" spans="1:21" s="66" customFormat="1" ht="52.5" customHeight="1" x14ac:dyDescent="0.25">
      <c r="A359" s="550"/>
      <c r="B359" s="550"/>
      <c r="C359" s="231"/>
      <c r="D359" s="232"/>
      <c r="E359" s="231"/>
      <c r="F359" s="231"/>
      <c r="G359" s="231"/>
      <c r="H359" s="233"/>
      <c r="I359" s="234"/>
      <c r="J359" s="233"/>
      <c r="K359" s="233"/>
      <c r="L359" s="233"/>
      <c r="M359" s="233"/>
      <c r="N359" s="233"/>
      <c r="O359" s="233"/>
      <c r="P359" s="234"/>
      <c r="Q359" s="234"/>
      <c r="R359" s="262"/>
      <c r="S359" s="558"/>
    </row>
    <row r="360" spans="1:21" s="66" customFormat="1" ht="15" customHeight="1" x14ac:dyDescent="0.3">
      <c r="A360" s="548"/>
      <c r="B360" s="549"/>
      <c r="C360" s="129"/>
      <c r="D360" s="128"/>
      <c r="E360" s="235"/>
      <c r="F360" s="112"/>
      <c r="G360" s="112"/>
      <c r="H360" s="127"/>
      <c r="I360" s="127"/>
      <c r="J360" s="127"/>
      <c r="K360" s="236"/>
      <c r="L360" s="127"/>
      <c r="M360" s="127"/>
      <c r="N360" s="127"/>
      <c r="O360" s="127"/>
      <c r="P360" s="127"/>
      <c r="Q360" s="237"/>
      <c r="R360" s="566"/>
      <c r="S360" s="558"/>
    </row>
    <row r="361" spans="1:21" s="66" customFormat="1" ht="15" customHeight="1" x14ac:dyDescent="0.3">
      <c r="A361" s="548"/>
      <c r="B361" s="280"/>
      <c r="C361" s="129"/>
      <c r="D361" s="238"/>
      <c r="E361" s="215"/>
      <c r="F361" s="215"/>
      <c r="G361" s="215"/>
      <c r="H361" s="215"/>
      <c r="I361" s="215"/>
      <c r="J361" s="215"/>
      <c r="K361" s="238"/>
      <c r="L361" s="215"/>
      <c r="M361" s="215"/>
      <c r="N361" s="215"/>
      <c r="O361" s="215"/>
      <c r="P361" s="215"/>
      <c r="Q361" s="215"/>
      <c r="R361" s="566"/>
      <c r="S361" s="558"/>
    </row>
    <row r="362" spans="1:21" s="66" customFormat="1" ht="21" customHeight="1" x14ac:dyDescent="0.25">
      <c r="A362" s="548"/>
      <c r="B362" s="280"/>
      <c r="C362" s="215"/>
      <c r="D362" s="238"/>
      <c r="E362" s="215"/>
      <c r="F362" s="215"/>
      <c r="G362" s="215"/>
      <c r="H362" s="215"/>
      <c r="I362" s="215"/>
      <c r="J362" s="215"/>
      <c r="K362" s="238"/>
      <c r="L362" s="215"/>
      <c r="M362" s="215"/>
      <c r="N362" s="215"/>
      <c r="O362" s="215"/>
      <c r="P362" s="215"/>
      <c r="Q362" s="239"/>
      <c r="R362" s="272"/>
      <c r="S362" s="558"/>
    </row>
    <row r="363" spans="1:21" s="66" customFormat="1" ht="20.25" x14ac:dyDescent="0.25">
      <c r="A363" s="551"/>
      <c r="B363" s="280"/>
      <c r="C363" s="215"/>
      <c r="D363" s="238"/>
      <c r="E363" s="215"/>
      <c r="F363" s="215"/>
      <c r="G363" s="215"/>
      <c r="H363" s="215"/>
      <c r="I363" s="215"/>
      <c r="J363" s="215"/>
      <c r="K363" s="238"/>
      <c r="L363" s="215"/>
      <c r="M363" s="215"/>
      <c r="N363" s="215"/>
      <c r="O363" s="215"/>
      <c r="P363" s="215"/>
      <c r="Q363" s="239"/>
      <c r="R363" s="272"/>
      <c r="S363" s="558"/>
    </row>
    <row r="364" spans="1:21" s="66" customFormat="1" ht="16.5" x14ac:dyDescent="0.25">
      <c r="A364" s="551"/>
      <c r="B364" s="280"/>
      <c r="C364" s="215"/>
      <c r="D364" s="238"/>
      <c r="E364" s="215"/>
      <c r="F364" s="215"/>
      <c r="G364" s="215"/>
      <c r="H364" s="215"/>
      <c r="I364" s="215"/>
      <c r="J364" s="215"/>
      <c r="K364" s="238"/>
      <c r="L364" s="215"/>
      <c r="M364" s="215"/>
      <c r="N364" s="215"/>
      <c r="O364" s="215"/>
      <c r="P364" s="215"/>
      <c r="Q364" s="240"/>
      <c r="R364" s="262"/>
      <c r="S364" s="558"/>
    </row>
    <row r="365" spans="1:21" s="66" customFormat="1" x14ac:dyDescent="0.3">
      <c r="A365" s="551"/>
      <c r="B365" s="280"/>
      <c r="C365" s="215"/>
      <c r="D365" s="238"/>
      <c r="E365" s="215"/>
      <c r="F365" s="215"/>
      <c r="G365" s="215"/>
      <c r="H365" s="215"/>
      <c r="I365" s="215"/>
      <c r="J365" s="215"/>
      <c r="K365" s="238"/>
      <c r="L365" s="215"/>
      <c r="M365" s="215"/>
      <c r="N365" s="215"/>
      <c r="O365" s="215"/>
      <c r="P365" s="215"/>
      <c r="Q365" s="215"/>
      <c r="R365" s="566"/>
      <c r="S365" s="558"/>
    </row>
  </sheetData>
  <mergeCells count="60">
    <mergeCell ref="C9:I9"/>
    <mergeCell ref="A8:S8"/>
    <mergeCell ref="A359:B359"/>
    <mergeCell ref="A329:A349"/>
    <mergeCell ref="B329:B349"/>
    <mergeCell ref="S329:S349"/>
    <mergeCell ref="A350:A357"/>
    <mergeCell ref="B350:B357"/>
    <mergeCell ref="S350:S357"/>
    <mergeCell ref="A313:A320"/>
    <mergeCell ref="B313:B320"/>
    <mergeCell ref="S313:S320"/>
    <mergeCell ref="A321:A328"/>
    <mergeCell ref="B321:B328"/>
    <mergeCell ref="S321:S328"/>
    <mergeCell ref="A282:A294"/>
    <mergeCell ref="B282:B294"/>
    <mergeCell ref="S282:S294"/>
    <mergeCell ref="B295:B312"/>
    <mergeCell ref="S295:S312"/>
    <mergeCell ref="A298:A312"/>
    <mergeCell ref="B242:B260"/>
    <mergeCell ref="S242:S260"/>
    <mergeCell ref="A245:A260"/>
    <mergeCell ref="A261:A281"/>
    <mergeCell ref="B261:B281"/>
    <mergeCell ref="S261:S281"/>
    <mergeCell ref="B210:B228"/>
    <mergeCell ref="S210:S228"/>
    <mergeCell ref="A213:A228"/>
    <mergeCell ref="A229:A241"/>
    <mergeCell ref="B229:B241"/>
    <mergeCell ref="S229:S241"/>
    <mergeCell ref="A133:A172"/>
    <mergeCell ref="B133:B172"/>
    <mergeCell ref="S133:S172"/>
    <mergeCell ref="A173:A209"/>
    <mergeCell ref="B173:B209"/>
    <mergeCell ref="S173:S209"/>
    <mergeCell ref="A68:A107"/>
    <mergeCell ref="B68:B107"/>
    <mergeCell ref="S68:S107"/>
    <mergeCell ref="B108:B132"/>
    <mergeCell ref="S108:S132"/>
    <mergeCell ref="A117:A132"/>
    <mergeCell ref="Q9:S9"/>
    <mergeCell ref="A12:A48"/>
    <mergeCell ref="B12:B48"/>
    <mergeCell ref="S12:S48"/>
    <mergeCell ref="A49:A67"/>
    <mergeCell ref="B49:B67"/>
    <mergeCell ref="S49:S67"/>
    <mergeCell ref="J9:P9"/>
    <mergeCell ref="B9:B10"/>
    <mergeCell ref="A9:A10"/>
    <mergeCell ref="B2:Q2"/>
    <mergeCell ref="B3:Q3"/>
    <mergeCell ref="B4:Q4"/>
    <mergeCell ref="B5:Q5"/>
    <mergeCell ref="B6:Q6"/>
  </mergeCells>
  <printOptions horizontalCentered="1"/>
  <pageMargins left="0.70866141732283472" right="0.27559055118110237" top="0.19685039370078741" bottom="0.19685039370078741" header="0.31496062992125984" footer="0.31496062992125984"/>
  <pageSetup paperSize="9" scale="3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78"/>
  <sheetViews>
    <sheetView view="pageBreakPreview" zoomScale="50" zoomScaleNormal="100" zoomScaleSheetLayoutView="50" workbookViewId="0">
      <pane xSplit="2" ySplit="11" topLeftCell="C243" activePane="bottomRight" state="frozen"/>
      <selection pane="topRight" activeCell="C1" sqref="C1"/>
      <selection pane="bottomLeft" activeCell="A12" sqref="A12"/>
      <selection pane="bottomRight" activeCell="A8" sqref="A8:R8"/>
    </sheetView>
  </sheetViews>
  <sheetFormatPr defaultRowHeight="17.25" x14ac:dyDescent="0.3"/>
  <cols>
    <col min="1" max="1" width="9.140625" style="537"/>
    <col min="2" max="2" width="36.28515625" style="639" customWidth="1"/>
    <col min="4" max="4" width="38.140625" style="28" customWidth="1"/>
    <col min="5" max="5" width="18.85546875" customWidth="1"/>
    <col min="6" max="6" width="16.140625" style="252" customWidth="1"/>
    <col min="7" max="7" width="18.5703125" style="412" customWidth="1"/>
    <col min="8" max="8" width="17.7109375" style="412" customWidth="1"/>
    <col min="9" max="9" width="17.7109375" customWidth="1"/>
    <col min="10" max="10" width="12.5703125" customWidth="1"/>
    <col min="11" max="11" width="40.7109375" style="28" customWidth="1"/>
    <col min="12" max="12" width="12.5703125" customWidth="1"/>
    <col min="13" max="14" width="21" customWidth="1"/>
    <col min="15" max="15" width="25" style="412" customWidth="1"/>
    <col min="16" max="16" width="18.42578125" customWidth="1"/>
    <col min="17" max="17" width="18.7109375" customWidth="1"/>
    <col min="18" max="18" width="25.140625" style="602" customWidth="1"/>
    <col min="19" max="19" width="24.85546875" style="600" customWidth="1"/>
    <col min="20" max="20" width="9.140625" style="51"/>
  </cols>
  <sheetData>
    <row r="1" spans="1:21" ht="18.75" x14ac:dyDescent="0.25">
      <c r="B1" s="581"/>
      <c r="C1" s="538"/>
      <c r="D1" s="612"/>
      <c r="E1" s="613"/>
      <c r="F1" s="614"/>
      <c r="G1" s="615"/>
      <c r="H1" s="615"/>
      <c r="I1" s="538"/>
      <c r="J1" s="538"/>
      <c r="K1" s="616"/>
      <c r="L1" s="538"/>
      <c r="M1" s="538"/>
      <c r="N1" s="538"/>
      <c r="O1" s="617"/>
      <c r="P1" s="538"/>
      <c r="Q1" s="538"/>
      <c r="R1" s="542"/>
      <c r="S1" s="601"/>
    </row>
    <row r="2" spans="1:21" ht="20.25" x14ac:dyDescent="0.25">
      <c r="B2" s="539" t="s">
        <v>0</v>
      </c>
      <c r="C2" s="539"/>
      <c r="D2" s="539"/>
      <c r="E2" s="539"/>
      <c r="F2" s="539"/>
      <c r="G2" s="618"/>
      <c r="H2" s="618"/>
      <c r="I2" s="539"/>
      <c r="J2" s="539"/>
      <c r="K2" s="539"/>
      <c r="L2" s="539"/>
      <c r="M2" s="539"/>
      <c r="N2" s="539"/>
      <c r="O2" s="618"/>
      <c r="P2" s="539"/>
      <c r="Q2" s="539"/>
      <c r="R2" s="224"/>
      <c r="S2" s="601"/>
    </row>
    <row r="3" spans="1:21" ht="27" customHeight="1" x14ac:dyDescent="0.25">
      <c r="B3" s="539" t="s">
        <v>296</v>
      </c>
      <c r="C3" s="539"/>
      <c r="D3" s="539"/>
      <c r="E3" s="539"/>
      <c r="F3" s="539"/>
      <c r="G3" s="618"/>
      <c r="H3" s="618"/>
      <c r="I3" s="539"/>
      <c r="J3" s="539"/>
      <c r="K3" s="539"/>
      <c r="L3" s="539"/>
      <c r="M3" s="539"/>
      <c r="N3" s="539"/>
      <c r="O3" s="618"/>
      <c r="P3" s="539"/>
      <c r="Q3" s="539"/>
      <c r="R3" s="224"/>
      <c r="S3" s="601"/>
    </row>
    <row r="4" spans="1:21" ht="24" customHeight="1" x14ac:dyDescent="0.25">
      <c r="B4" s="540" t="s">
        <v>291</v>
      </c>
      <c r="C4" s="540"/>
      <c r="D4" s="540"/>
      <c r="E4" s="540"/>
      <c r="F4" s="540"/>
      <c r="G4" s="619"/>
      <c r="H4" s="619"/>
      <c r="I4" s="540"/>
      <c r="J4" s="540"/>
      <c r="K4" s="540"/>
      <c r="L4" s="540"/>
      <c r="M4" s="540"/>
      <c r="N4" s="540"/>
      <c r="O4" s="619"/>
      <c r="P4" s="540"/>
      <c r="Q4" s="540"/>
      <c r="R4" s="224"/>
      <c r="S4" s="601"/>
    </row>
    <row r="5" spans="1:21" ht="16.5" x14ac:dyDescent="0.25">
      <c r="B5" s="541" t="s">
        <v>33</v>
      </c>
      <c r="C5" s="541"/>
      <c r="D5" s="541"/>
      <c r="E5" s="541"/>
      <c r="F5" s="541"/>
      <c r="G5" s="620"/>
      <c r="H5" s="620"/>
      <c r="I5" s="541"/>
      <c r="J5" s="541"/>
      <c r="K5" s="541"/>
      <c r="L5" s="541"/>
      <c r="M5" s="541"/>
      <c r="N5" s="541"/>
      <c r="O5" s="620"/>
      <c r="P5" s="541"/>
      <c r="Q5" s="541"/>
      <c r="R5" s="621"/>
      <c r="S5" s="601"/>
    </row>
    <row r="6" spans="1:21" ht="20.25" x14ac:dyDescent="0.25">
      <c r="B6" s="539" t="s">
        <v>556</v>
      </c>
      <c r="C6" s="539"/>
      <c r="D6" s="539"/>
      <c r="E6" s="539"/>
      <c r="F6" s="539"/>
      <c r="G6" s="618"/>
      <c r="H6" s="618"/>
      <c r="I6" s="539"/>
      <c r="J6" s="539"/>
      <c r="K6" s="539"/>
      <c r="L6" s="539"/>
      <c r="M6" s="539"/>
      <c r="N6" s="539"/>
      <c r="O6" s="618"/>
      <c r="P6" s="539"/>
      <c r="Q6" s="539"/>
      <c r="R6" s="542"/>
      <c r="S6" s="601"/>
    </row>
    <row r="7" spans="1:21" ht="16.5" x14ac:dyDescent="0.25">
      <c r="B7" s="542"/>
      <c r="C7" s="542"/>
      <c r="D7" s="622"/>
      <c r="E7" s="542"/>
      <c r="F7" s="623"/>
      <c r="G7" s="624"/>
      <c r="H7" s="624"/>
      <c r="I7" s="542"/>
      <c r="J7" s="542"/>
      <c r="K7" s="622"/>
      <c r="L7" s="542"/>
      <c r="M7" s="542"/>
      <c r="N7" s="542"/>
      <c r="O7" s="624"/>
      <c r="P7" s="542"/>
      <c r="Q7" s="542"/>
      <c r="R7" s="542"/>
      <c r="S7" s="601"/>
    </row>
    <row r="8" spans="1:21" ht="55.5" customHeight="1" x14ac:dyDescent="0.25">
      <c r="A8" s="625" t="s">
        <v>2</v>
      </c>
      <c r="B8" s="625"/>
      <c r="C8" s="625"/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01"/>
    </row>
    <row r="9" spans="1:21" s="599" customFormat="1" ht="26.25" customHeight="1" x14ac:dyDescent="0.3">
      <c r="A9" s="640" t="s">
        <v>1</v>
      </c>
      <c r="B9" s="433" t="s">
        <v>624</v>
      </c>
      <c r="C9" s="591"/>
      <c r="D9" s="592" t="s">
        <v>3</v>
      </c>
      <c r="E9" s="592"/>
      <c r="F9" s="592"/>
      <c r="G9" s="593"/>
      <c r="H9" s="593"/>
      <c r="I9" s="592"/>
      <c r="J9" s="592" t="s">
        <v>4</v>
      </c>
      <c r="K9" s="596"/>
      <c r="L9" s="596"/>
      <c r="M9" s="596"/>
      <c r="N9" s="596"/>
      <c r="O9" s="597"/>
      <c r="P9" s="596"/>
      <c r="Q9" s="592" t="s">
        <v>24</v>
      </c>
      <c r="R9" s="430"/>
      <c r="S9" s="603"/>
      <c r="T9" s="598"/>
    </row>
    <row r="10" spans="1:21" s="599" customFormat="1" ht="66" x14ac:dyDescent="0.3">
      <c r="A10" s="592"/>
      <c r="B10" s="433"/>
      <c r="C10" s="420" t="s">
        <v>1</v>
      </c>
      <c r="D10" s="3" t="s">
        <v>5</v>
      </c>
      <c r="E10" s="420" t="s">
        <v>11</v>
      </c>
      <c r="F10" s="36" t="s">
        <v>54</v>
      </c>
      <c r="G10" s="36" t="s">
        <v>55</v>
      </c>
      <c r="H10" s="36" t="s">
        <v>56</v>
      </c>
      <c r="I10" s="36" t="s">
        <v>57</v>
      </c>
      <c r="J10" s="420" t="s">
        <v>1</v>
      </c>
      <c r="K10" s="3" t="s">
        <v>5</v>
      </c>
      <c r="L10" s="420" t="s">
        <v>11</v>
      </c>
      <c r="M10" s="36" t="s">
        <v>58</v>
      </c>
      <c r="N10" s="36" t="s">
        <v>59</v>
      </c>
      <c r="O10" s="36" t="s">
        <v>60</v>
      </c>
      <c r="P10" s="36" t="s">
        <v>61</v>
      </c>
      <c r="Q10" s="36" t="s">
        <v>62</v>
      </c>
      <c r="R10" s="422" t="s">
        <v>508</v>
      </c>
      <c r="S10" s="422" t="s">
        <v>509</v>
      </c>
      <c r="T10" s="598"/>
    </row>
    <row r="11" spans="1:21" s="43" customFormat="1" ht="16.5" x14ac:dyDescent="0.25">
      <c r="A11" s="582">
        <v>1</v>
      </c>
      <c r="B11" s="583">
        <v>2</v>
      </c>
      <c r="C11" s="59">
        <v>3</v>
      </c>
      <c r="D11" s="58">
        <v>4</v>
      </c>
      <c r="E11" s="59">
        <v>5</v>
      </c>
      <c r="F11" s="59">
        <v>6</v>
      </c>
      <c r="G11" s="58">
        <v>7</v>
      </c>
      <c r="H11" s="59">
        <v>8</v>
      </c>
      <c r="I11" s="59">
        <v>9</v>
      </c>
      <c r="J11" s="59">
        <v>10</v>
      </c>
      <c r="K11" s="59">
        <v>11</v>
      </c>
      <c r="L11" s="58">
        <v>12</v>
      </c>
      <c r="M11" s="59">
        <v>13</v>
      </c>
      <c r="N11" s="59">
        <v>14</v>
      </c>
      <c r="O11" s="59">
        <v>15</v>
      </c>
      <c r="P11" s="58">
        <v>16</v>
      </c>
      <c r="Q11" s="216">
        <v>17</v>
      </c>
      <c r="R11" s="424">
        <v>18</v>
      </c>
      <c r="S11" s="424">
        <v>19</v>
      </c>
      <c r="T11" s="52"/>
    </row>
    <row r="12" spans="1:21" ht="82.5" x14ac:dyDescent="0.25">
      <c r="A12" s="584" t="s">
        <v>67</v>
      </c>
      <c r="B12" s="505" t="s">
        <v>233</v>
      </c>
      <c r="C12" s="345" t="s">
        <v>12</v>
      </c>
      <c r="D12" s="30" t="s">
        <v>231</v>
      </c>
      <c r="E12" s="345"/>
      <c r="F12" s="370"/>
      <c r="G12" s="370"/>
      <c r="H12" s="371"/>
      <c r="I12" s="60"/>
      <c r="J12" s="345" t="s">
        <v>12</v>
      </c>
      <c r="K12" s="30" t="str">
        <f>D12</f>
        <v>Библиотечное, библиографическое и информационное обслуживание пользователей библиотеки</v>
      </c>
      <c r="L12" s="346"/>
      <c r="M12" s="349"/>
      <c r="N12" s="349"/>
      <c r="O12" s="371"/>
      <c r="P12" s="50"/>
      <c r="Q12" s="351"/>
      <c r="R12" s="428"/>
      <c r="S12" s="554" t="s">
        <v>31</v>
      </c>
    </row>
    <row r="13" spans="1:21" ht="66" x14ac:dyDescent="0.25">
      <c r="A13" s="546"/>
      <c r="B13" s="506"/>
      <c r="C13" s="20" t="s">
        <v>7</v>
      </c>
      <c r="D13" s="353" t="s">
        <v>297</v>
      </c>
      <c r="E13" s="346" t="s">
        <v>25</v>
      </c>
      <c r="F13" s="372">
        <f>100-(543000*100/578000)+100</f>
        <v>106.05536332179931</v>
      </c>
      <c r="G13" s="372">
        <f>100-(532377*100/611278)+100</f>
        <v>112.90754779331172</v>
      </c>
      <c r="H13" s="373">
        <f>IF(G13/F13*100&gt;100,100,G13/F13*100)</f>
        <v>100</v>
      </c>
      <c r="I13" s="61"/>
      <c r="J13" s="489" t="s">
        <v>37</v>
      </c>
      <c r="K13" s="472" t="s">
        <v>222</v>
      </c>
      <c r="L13" s="472" t="s">
        <v>38</v>
      </c>
      <c r="M13" s="496">
        <v>578000</v>
      </c>
      <c r="N13" s="496">
        <v>611278</v>
      </c>
      <c r="O13" s="492">
        <f t="shared" ref="O13:O75" si="0">IF(N13/M13*100&gt;110,110,N13/M13*100)</f>
        <v>105.75743944636677</v>
      </c>
      <c r="P13" s="478"/>
      <c r="Q13" s="474"/>
      <c r="R13" s="468"/>
      <c r="S13" s="488"/>
    </row>
    <row r="14" spans="1:21" ht="49.5" x14ac:dyDescent="0.25">
      <c r="A14" s="546"/>
      <c r="B14" s="506"/>
      <c r="C14" s="20" t="s">
        <v>8</v>
      </c>
      <c r="D14" s="353" t="s">
        <v>34</v>
      </c>
      <c r="E14" s="346" t="s">
        <v>25</v>
      </c>
      <c r="F14" s="374" t="s">
        <v>412</v>
      </c>
      <c r="G14" s="375">
        <v>0</v>
      </c>
      <c r="H14" s="373">
        <v>100</v>
      </c>
      <c r="I14" s="61"/>
      <c r="J14" s="490"/>
      <c r="K14" s="473"/>
      <c r="L14" s="473"/>
      <c r="M14" s="473"/>
      <c r="N14" s="473"/>
      <c r="O14" s="493" t="e">
        <f t="shared" si="0"/>
        <v>#DIV/0!</v>
      </c>
      <c r="P14" s="478"/>
      <c r="Q14" s="474"/>
      <c r="R14" s="505"/>
      <c r="S14" s="429"/>
    </row>
    <row r="15" spans="1:21" ht="33" x14ac:dyDescent="0.25">
      <c r="A15" s="546"/>
      <c r="B15" s="506"/>
      <c r="C15" s="42"/>
      <c r="D15" s="27" t="s">
        <v>6</v>
      </c>
      <c r="E15" s="42"/>
      <c r="F15" s="376"/>
      <c r="G15" s="377"/>
      <c r="H15" s="378"/>
      <c r="I15" s="8">
        <f>(H14+H13)/2</f>
        <v>100</v>
      </c>
      <c r="J15" s="355"/>
      <c r="K15" s="27" t="s">
        <v>6</v>
      </c>
      <c r="L15" s="355"/>
      <c r="M15" s="355"/>
      <c r="N15" s="355"/>
      <c r="O15" s="378"/>
      <c r="P15" s="8">
        <f>O13</f>
        <v>105.75743944636677</v>
      </c>
      <c r="Q15" s="8">
        <f t="shared" ref="Q15" si="1">(I15+P15)/2</f>
        <v>102.87871972318339</v>
      </c>
      <c r="R15" s="423" t="s">
        <v>31</v>
      </c>
      <c r="S15" s="488"/>
      <c r="U15" s="66"/>
    </row>
    <row r="16" spans="1:21" s="15" customFormat="1" ht="49.5" x14ac:dyDescent="0.25">
      <c r="A16" s="546"/>
      <c r="B16" s="506"/>
      <c r="C16" s="345" t="s">
        <v>13</v>
      </c>
      <c r="D16" s="30" t="s">
        <v>232</v>
      </c>
      <c r="E16" s="345"/>
      <c r="F16" s="370"/>
      <c r="G16" s="370"/>
      <c r="H16" s="371"/>
      <c r="I16" s="60"/>
      <c r="J16" s="345" t="str">
        <f>C16</f>
        <v>II</v>
      </c>
      <c r="K16" s="30" t="str">
        <f>D16</f>
        <v>Библиографическая обработка документов и создание каталогов</v>
      </c>
      <c r="L16" s="345"/>
      <c r="M16" s="48"/>
      <c r="N16" s="48"/>
      <c r="O16" s="371"/>
      <c r="P16" s="50"/>
      <c r="Q16" s="351"/>
      <c r="R16" s="428"/>
      <c r="S16" s="554"/>
      <c r="T16" s="51"/>
    </row>
    <row r="17" spans="1:21" ht="53.25" customHeight="1" x14ac:dyDescent="0.25">
      <c r="A17" s="546"/>
      <c r="B17" s="506"/>
      <c r="C17" s="20" t="s">
        <v>14</v>
      </c>
      <c r="D17" s="353" t="s">
        <v>298</v>
      </c>
      <c r="E17" s="346" t="s">
        <v>25</v>
      </c>
      <c r="F17" s="372">
        <f>100-(186204*100/188000)+100</f>
        <v>100.95531914893617</v>
      </c>
      <c r="G17" s="372">
        <f>100-(186204*100/189514)+100</f>
        <v>101.74657281256266</v>
      </c>
      <c r="H17" s="373">
        <f>IF(G17/F17*100&gt;100,100,G17/F17*100)</f>
        <v>100</v>
      </c>
      <c r="I17" s="61"/>
      <c r="J17" s="20" t="str">
        <f>C17</f>
        <v>2.1.</v>
      </c>
      <c r="K17" s="353" t="s">
        <v>528</v>
      </c>
      <c r="L17" s="346" t="s">
        <v>41</v>
      </c>
      <c r="M17" s="379">
        <v>530000</v>
      </c>
      <c r="N17" s="379">
        <v>532706</v>
      </c>
      <c r="O17" s="373">
        <f t="shared" si="0"/>
        <v>100.51056603773586</v>
      </c>
      <c r="P17" s="50"/>
      <c r="Q17" s="351"/>
      <c r="R17" s="345"/>
      <c r="S17" s="488"/>
    </row>
    <row r="18" spans="1:21" ht="53.25" customHeight="1" x14ac:dyDescent="0.25">
      <c r="A18" s="546"/>
      <c r="B18" s="506"/>
      <c r="C18" s="20" t="s">
        <v>15</v>
      </c>
      <c r="D18" s="353" t="s">
        <v>527</v>
      </c>
      <c r="E18" s="346" t="s">
        <v>25</v>
      </c>
      <c r="F18" s="380">
        <f>530000*100/775000</f>
        <v>68.387096774193552</v>
      </c>
      <c r="G18" s="380">
        <f>532706*100/778816</f>
        <v>68.39946791026378</v>
      </c>
      <c r="H18" s="373">
        <f>IF(G18/F18*100&gt;100,100,G18/F18*100)</f>
        <v>100</v>
      </c>
      <c r="I18" s="61"/>
      <c r="J18" s="20" t="s">
        <v>15</v>
      </c>
      <c r="K18" s="353" t="s">
        <v>529</v>
      </c>
      <c r="L18" s="274" t="s">
        <v>41</v>
      </c>
      <c r="M18" s="379">
        <v>775000</v>
      </c>
      <c r="N18" s="379">
        <v>778816</v>
      </c>
      <c r="O18" s="373">
        <f t="shared" si="0"/>
        <v>100.49238709677419</v>
      </c>
      <c r="P18" s="50"/>
      <c r="Q18" s="351"/>
      <c r="R18" s="427"/>
      <c r="S18" s="429"/>
    </row>
    <row r="19" spans="1:21" ht="36" customHeight="1" x14ac:dyDescent="0.25">
      <c r="A19" s="547"/>
      <c r="B19" s="507"/>
      <c r="C19" s="42"/>
      <c r="D19" s="27" t="s">
        <v>6</v>
      </c>
      <c r="E19" s="42"/>
      <c r="F19" s="376"/>
      <c r="G19" s="377"/>
      <c r="H19" s="378"/>
      <c r="I19" s="8">
        <f>(H18+H17)/2</f>
        <v>100</v>
      </c>
      <c r="J19" s="355"/>
      <c r="K19" s="27" t="s">
        <v>6</v>
      </c>
      <c r="L19" s="42"/>
      <c r="M19" s="134"/>
      <c r="N19" s="134"/>
      <c r="O19" s="378"/>
      <c r="P19" s="8">
        <f>(O18+O17)/2</f>
        <v>100.50147656725503</v>
      </c>
      <c r="Q19" s="8">
        <f>(I19+P19)/2</f>
        <v>100.25073828362751</v>
      </c>
      <c r="R19" s="423" t="s">
        <v>31</v>
      </c>
      <c r="S19" s="488"/>
    </row>
    <row r="20" spans="1:21" ht="65.25" customHeight="1" x14ac:dyDescent="0.25">
      <c r="A20" s="585" t="s">
        <v>68</v>
      </c>
      <c r="B20" s="468" t="s">
        <v>238</v>
      </c>
      <c r="C20" s="345" t="s">
        <v>12</v>
      </c>
      <c r="D20" s="30" t="s">
        <v>234</v>
      </c>
      <c r="E20" s="346"/>
      <c r="F20" s="374"/>
      <c r="G20" s="374"/>
      <c r="H20" s="371"/>
      <c r="I20" s="60"/>
      <c r="J20" s="345" t="s">
        <v>12</v>
      </c>
      <c r="K20" s="30" t="str">
        <f>D20</f>
        <v>Публичный показ музейных предметов, музейных коллекций</v>
      </c>
      <c r="L20" s="346"/>
      <c r="M20" s="49"/>
      <c r="N20" s="49"/>
      <c r="O20" s="371"/>
      <c r="P20" s="350"/>
      <c r="Q20" s="351"/>
      <c r="R20" s="608"/>
      <c r="S20" s="556" t="s">
        <v>424</v>
      </c>
    </row>
    <row r="21" spans="1:21" ht="82.5" x14ac:dyDescent="0.25">
      <c r="A21" s="585"/>
      <c r="B21" s="468"/>
      <c r="C21" s="346" t="s">
        <v>7</v>
      </c>
      <c r="D21" s="353" t="s">
        <v>299</v>
      </c>
      <c r="E21" s="346" t="s">
        <v>41</v>
      </c>
      <c r="F21" s="381">
        <v>2800</v>
      </c>
      <c r="G21" s="381">
        <v>2704</v>
      </c>
      <c r="H21" s="373">
        <f>IF(G21/F21*100&gt;100,100,G21/F21*100)</f>
        <v>96.571428571428569</v>
      </c>
      <c r="I21" s="62"/>
      <c r="J21" s="472" t="s">
        <v>7</v>
      </c>
      <c r="K21" s="484" t="s">
        <v>44</v>
      </c>
      <c r="L21" s="472" t="s">
        <v>38</v>
      </c>
      <c r="M21" s="500">
        <v>200000</v>
      </c>
      <c r="N21" s="500">
        <v>209001</v>
      </c>
      <c r="O21" s="491">
        <f t="shared" si="0"/>
        <v>104.5005</v>
      </c>
      <c r="P21" s="486"/>
      <c r="Q21" s="474"/>
      <c r="R21" s="487"/>
      <c r="S21" s="594"/>
    </row>
    <row r="22" spans="1:21" ht="49.5" x14ac:dyDescent="0.25">
      <c r="A22" s="585"/>
      <c r="B22" s="468"/>
      <c r="C22" s="346" t="s">
        <v>8</v>
      </c>
      <c r="D22" s="353" t="s">
        <v>34</v>
      </c>
      <c r="E22" s="346" t="s">
        <v>25</v>
      </c>
      <c r="F22" s="374" t="s">
        <v>412</v>
      </c>
      <c r="G22" s="382">
        <v>0</v>
      </c>
      <c r="H22" s="373">
        <v>100</v>
      </c>
      <c r="I22" s="61"/>
      <c r="J22" s="473"/>
      <c r="K22" s="485"/>
      <c r="L22" s="473"/>
      <c r="M22" s="471"/>
      <c r="N22" s="471"/>
      <c r="O22" s="491" t="e">
        <f t="shared" si="0"/>
        <v>#DIV/0!</v>
      </c>
      <c r="P22" s="486"/>
      <c r="Q22" s="474"/>
      <c r="R22" s="604"/>
      <c r="S22" s="580"/>
    </row>
    <row r="23" spans="1:21" ht="33" x14ac:dyDescent="0.25">
      <c r="A23" s="585"/>
      <c r="B23" s="468"/>
      <c r="C23" s="42"/>
      <c r="D23" s="27" t="s">
        <v>6</v>
      </c>
      <c r="E23" s="42"/>
      <c r="F23" s="376"/>
      <c r="G23" s="377"/>
      <c r="H23" s="378"/>
      <c r="I23" s="8">
        <f>(H22+H21)/2</f>
        <v>98.285714285714278</v>
      </c>
      <c r="J23" s="355"/>
      <c r="K23" s="27" t="s">
        <v>6</v>
      </c>
      <c r="L23" s="355"/>
      <c r="M23" s="355"/>
      <c r="N23" s="355"/>
      <c r="O23" s="378"/>
      <c r="P23" s="8">
        <f>O21</f>
        <v>104.5005</v>
      </c>
      <c r="Q23" s="8">
        <f t="shared" ref="Q23" si="2">(I23+P23)/2</f>
        <v>101.39310714285713</v>
      </c>
      <c r="R23" s="423" t="s">
        <v>31</v>
      </c>
      <c r="S23" s="594"/>
      <c r="U23" s="66"/>
    </row>
    <row r="24" spans="1:21" ht="56.25" customHeight="1" x14ac:dyDescent="0.25">
      <c r="A24" s="585"/>
      <c r="B24" s="468"/>
      <c r="C24" s="345" t="s">
        <v>13</v>
      </c>
      <c r="D24" s="30" t="s">
        <v>235</v>
      </c>
      <c r="E24" s="346"/>
      <c r="F24" s="381"/>
      <c r="G24" s="381"/>
      <c r="H24" s="371"/>
      <c r="I24" s="60"/>
      <c r="J24" s="345" t="str">
        <f>C24</f>
        <v>II</v>
      </c>
      <c r="K24" s="30" t="str">
        <f>D24</f>
        <v>Создание экспозиций (выставок) музеев, организация выездных выставок</v>
      </c>
      <c r="L24" s="346"/>
      <c r="M24" s="346"/>
      <c r="N24" s="346"/>
      <c r="O24" s="371"/>
      <c r="P24" s="60"/>
      <c r="Q24" s="351"/>
      <c r="R24" s="609"/>
      <c r="S24" s="556"/>
    </row>
    <row r="25" spans="1:21" ht="63.75" customHeight="1" x14ac:dyDescent="0.25">
      <c r="A25" s="585"/>
      <c r="B25" s="468"/>
      <c r="C25" s="346" t="s">
        <v>14</v>
      </c>
      <c r="D25" s="353" t="s">
        <v>413</v>
      </c>
      <c r="E25" s="346" t="s">
        <v>25</v>
      </c>
      <c r="F25" s="380">
        <f>104/104</f>
        <v>1</v>
      </c>
      <c r="G25" s="380">
        <f>100/104</f>
        <v>0.96153846153846156</v>
      </c>
      <c r="H25" s="373">
        <f>IF(G25/F25*100&gt;100,100,G25/F25*100)</f>
        <v>96.15384615384616</v>
      </c>
      <c r="I25" s="62"/>
      <c r="J25" s="346" t="str">
        <f t="shared" ref="J25:J31" si="3">C25</f>
        <v>2.1.</v>
      </c>
      <c r="K25" s="353" t="s">
        <v>239</v>
      </c>
      <c r="L25" s="346" t="s">
        <v>41</v>
      </c>
      <c r="M25" s="383">
        <v>104</v>
      </c>
      <c r="N25" s="383">
        <v>100</v>
      </c>
      <c r="O25" s="373">
        <f t="shared" si="0"/>
        <v>96.15384615384616</v>
      </c>
      <c r="P25" s="105"/>
      <c r="Q25" s="351"/>
      <c r="R25" s="605"/>
      <c r="S25" s="580"/>
    </row>
    <row r="26" spans="1:21" ht="33" x14ac:dyDescent="0.25">
      <c r="A26" s="585"/>
      <c r="B26" s="468"/>
      <c r="C26" s="42"/>
      <c r="D26" s="27" t="s">
        <v>6</v>
      </c>
      <c r="E26" s="42"/>
      <c r="F26" s="376"/>
      <c r="G26" s="377"/>
      <c r="H26" s="378"/>
      <c r="I26" s="8">
        <f>H25</f>
        <v>96.15384615384616</v>
      </c>
      <c r="J26" s="355"/>
      <c r="K26" s="27" t="s">
        <v>6</v>
      </c>
      <c r="L26" s="355"/>
      <c r="M26" s="355"/>
      <c r="N26" s="355"/>
      <c r="O26" s="378"/>
      <c r="P26" s="8">
        <f>O25</f>
        <v>96.15384615384616</v>
      </c>
      <c r="Q26" s="8">
        <f t="shared" ref="Q26" si="4">(I26+P26)/2</f>
        <v>96.15384615384616</v>
      </c>
      <c r="R26" s="423" t="s">
        <v>424</v>
      </c>
      <c r="S26" s="594"/>
      <c r="U26" s="66"/>
    </row>
    <row r="27" spans="1:21" ht="81.75" customHeight="1" x14ac:dyDescent="0.25">
      <c r="A27" s="585"/>
      <c r="B27" s="468"/>
      <c r="C27" s="345" t="s">
        <v>28</v>
      </c>
      <c r="D27" s="30" t="s">
        <v>236</v>
      </c>
      <c r="E27" s="346"/>
      <c r="F27" s="381"/>
      <c r="G27" s="381"/>
      <c r="H27" s="371"/>
      <c r="I27" s="60"/>
      <c r="J27" s="345" t="str">
        <f t="shared" si="3"/>
        <v>III</v>
      </c>
      <c r="K27" s="30" t="str">
        <f>D27</f>
        <v>Осуществление реставрации и консервации музейных предметов, музейных коллекций</v>
      </c>
      <c r="L27" s="346"/>
      <c r="M27" s="346"/>
      <c r="N27" s="346"/>
      <c r="O27" s="371"/>
      <c r="P27" s="60"/>
      <c r="Q27" s="351"/>
      <c r="R27" s="608"/>
      <c r="S27" s="556"/>
    </row>
    <row r="28" spans="1:21" ht="85.5" customHeight="1" x14ac:dyDescent="0.25">
      <c r="A28" s="585"/>
      <c r="B28" s="468"/>
      <c r="C28" s="346" t="s">
        <v>29</v>
      </c>
      <c r="D28" s="353" t="s">
        <v>414</v>
      </c>
      <c r="E28" s="346" t="s">
        <v>25</v>
      </c>
      <c r="F28" s="380">
        <f>182/5060*100</f>
        <v>3.5968379446640317</v>
      </c>
      <c r="G28" s="380">
        <f>182/4798*100</f>
        <v>3.793247186327636</v>
      </c>
      <c r="H28" s="373">
        <f>IF(G28/F28*100&gt;100,100,G28/F28*100)</f>
        <v>100</v>
      </c>
      <c r="I28" s="62"/>
      <c r="J28" s="346" t="str">
        <f t="shared" si="3"/>
        <v>3.1.</v>
      </c>
      <c r="K28" s="353" t="s">
        <v>240</v>
      </c>
      <c r="L28" s="346" t="s">
        <v>41</v>
      </c>
      <c r="M28" s="383">
        <v>182</v>
      </c>
      <c r="N28" s="383">
        <v>182</v>
      </c>
      <c r="O28" s="373">
        <f t="shared" si="0"/>
        <v>100</v>
      </c>
      <c r="P28" s="105"/>
      <c r="Q28" s="351"/>
      <c r="R28" s="605"/>
      <c r="S28" s="580"/>
    </row>
    <row r="29" spans="1:21" ht="33" x14ac:dyDescent="0.25">
      <c r="A29" s="585"/>
      <c r="B29" s="468"/>
      <c r="C29" s="42"/>
      <c r="D29" s="27" t="s">
        <v>6</v>
      </c>
      <c r="E29" s="42"/>
      <c r="F29" s="376"/>
      <c r="G29" s="377"/>
      <c r="H29" s="378"/>
      <c r="I29" s="8">
        <f>H28</f>
        <v>100</v>
      </c>
      <c r="J29" s="355"/>
      <c r="K29" s="27" t="s">
        <v>6</v>
      </c>
      <c r="L29" s="355"/>
      <c r="M29" s="355"/>
      <c r="N29" s="355"/>
      <c r="O29" s="378"/>
      <c r="P29" s="8">
        <f>O28</f>
        <v>100</v>
      </c>
      <c r="Q29" s="8">
        <f t="shared" ref="Q29" si="5">(I29+P29)/2</f>
        <v>100</v>
      </c>
      <c r="R29" s="423" t="s">
        <v>31</v>
      </c>
      <c r="S29" s="594"/>
      <c r="U29" s="66"/>
    </row>
    <row r="30" spans="1:21" ht="94.5" customHeight="1" x14ac:dyDescent="0.25">
      <c r="A30" s="585"/>
      <c r="B30" s="468"/>
      <c r="C30" s="345" t="s">
        <v>42</v>
      </c>
      <c r="D30" s="30" t="s">
        <v>237</v>
      </c>
      <c r="E30" s="346"/>
      <c r="F30" s="374"/>
      <c r="G30" s="374"/>
      <c r="H30" s="371"/>
      <c r="I30" s="60"/>
      <c r="J30" s="345" t="str">
        <f t="shared" si="3"/>
        <v>IV</v>
      </c>
      <c r="K30" s="30" t="str">
        <f>D30</f>
        <v>Формирование, учет, изучение, обеспечение физического сохранения и безопасности музейных предметов, музейных коллекций</v>
      </c>
      <c r="L30" s="346"/>
      <c r="M30" s="49"/>
      <c r="N30" s="49"/>
      <c r="O30" s="371"/>
      <c r="P30" s="350"/>
      <c r="Q30" s="351"/>
      <c r="R30" s="609"/>
      <c r="S30" s="556"/>
    </row>
    <row r="31" spans="1:21" ht="79.5" customHeight="1" x14ac:dyDescent="0.25">
      <c r="A31" s="585"/>
      <c r="B31" s="468"/>
      <c r="C31" s="346" t="s">
        <v>43</v>
      </c>
      <c r="D31" s="353" t="s">
        <v>415</v>
      </c>
      <c r="E31" s="346" t="s">
        <v>25</v>
      </c>
      <c r="F31" s="380">
        <f>30000*100/78680</f>
        <v>38.129130655821051</v>
      </c>
      <c r="G31" s="380">
        <f>30855*100/78729</f>
        <v>39.191403421864877</v>
      </c>
      <c r="H31" s="373">
        <f>IF(G31/F31*100&gt;100,100,G31/F31*100)</f>
        <v>100</v>
      </c>
      <c r="I31" s="62"/>
      <c r="J31" s="346" t="str">
        <f t="shared" si="3"/>
        <v>4.1.</v>
      </c>
      <c r="K31" s="353" t="s">
        <v>241</v>
      </c>
      <c r="L31" s="346" t="s">
        <v>41</v>
      </c>
      <c r="M31" s="383">
        <v>78680</v>
      </c>
      <c r="N31" s="383">
        <v>78729</v>
      </c>
      <c r="O31" s="373">
        <f t="shared" si="0"/>
        <v>100.06227758007118</v>
      </c>
      <c r="P31" s="105"/>
      <c r="Q31" s="351"/>
      <c r="R31" s="605"/>
      <c r="S31" s="580"/>
    </row>
    <row r="32" spans="1:21" ht="44.25" customHeight="1" x14ac:dyDescent="0.25">
      <c r="A32" s="585"/>
      <c r="B32" s="468"/>
      <c r="C32" s="42"/>
      <c r="D32" s="27" t="s">
        <v>6</v>
      </c>
      <c r="E32" s="42"/>
      <c r="F32" s="384"/>
      <c r="G32" s="384"/>
      <c r="H32" s="378"/>
      <c r="I32" s="8">
        <f>H31</f>
        <v>100</v>
      </c>
      <c r="J32" s="355"/>
      <c r="K32" s="27" t="s">
        <v>6</v>
      </c>
      <c r="L32" s="355"/>
      <c r="M32" s="355"/>
      <c r="N32" s="355"/>
      <c r="O32" s="378"/>
      <c r="P32" s="8">
        <f>O31</f>
        <v>100.06227758007118</v>
      </c>
      <c r="Q32" s="8">
        <f t="shared" ref="Q32" si="6">(I32+P32)/2</f>
        <v>100.03113879003558</v>
      </c>
      <c r="R32" s="423" t="s">
        <v>31</v>
      </c>
      <c r="S32" s="594"/>
    </row>
    <row r="33" spans="1:21" ht="39" customHeight="1" x14ac:dyDescent="0.25">
      <c r="A33" s="584" t="s">
        <v>69</v>
      </c>
      <c r="B33" s="505" t="s">
        <v>242</v>
      </c>
      <c r="C33" s="345" t="s">
        <v>12</v>
      </c>
      <c r="D33" s="30" t="s">
        <v>496</v>
      </c>
      <c r="E33" s="345"/>
      <c r="F33" s="370"/>
      <c r="G33" s="370"/>
      <c r="H33" s="371"/>
      <c r="I33" s="60"/>
      <c r="J33" s="345" t="s">
        <v>12</v>
      </c>
      <c r="K33" s="30" t="str">
        <f>D33</f>
        <v>Показ кинофильмов (услуга платная)</v>
      </c>
      <c r="L33" s="346"/>
      <c r="M33" s="49"/>
      <c r="N33" s="49"/>
      <c r="O33" s="371"/>
      <c r="P33" s="50"/>
      <c r="Q33" s="351"/>
      <c r="R33" s="428"/>
      <c r="S33" s="595" t="s">
        <v>424</v>
      </c>
    </row>
    <row r="34" spans="1:21" ht="35.25" customHeight="1" x14ac:dyDescent="0.25">
      <c r="A34" s="546"/>
      <c r="B34" s="586"/>
      <c r="C34" s="346" t="s">
        <v>7</v>
      </c>
      <c r="D34" s="353" t="s">
        <v>300</v>
      </c>
      <c r="E34" s="346" t="s">
        <v>25</v>
      </c>
      <c r="F34" s="380">
        <f>45100/5925/269*100</f>
        <v>2.8296707605916587</v>
      </c>
      <c r="G34" s="380">
        <f>(42453/4895/269)*100</f>
        <v>3.2240621831699894</v>
      </c>
      <c r="H34" s="373">
        <f>IF(G34/F34*100&gt;100,100,G34/F34*100)</f>
        <v>100</v>
      </c>
      <c r="I34" s="60"/>
      <c r="J34" s="346" t="s">
        <v>7</v>
      </c>
      <c r="K34" s="353" t="s">
        <v>243</v>
      </c>
      <c r="L34" s="346" t="s">
        <v>38</v>
      </c>
      <c r="M34" s="500">
        <v>45100</v>
      </c>
      <c r="N34" s="500">
        <v>42453</v>
      </c>
      <c r="O34" s="491">
        <f t="shared" si="0"/>
        <v>94.130820399113077</v>
      </c>
      <c r="P34" s="478"/>
      <c r="Q34" s="474"/>
      <c r="R34" s="345"/>
      <c r="S34" s="595"/>
    </row>
    <row r="35" spans="1:21" s="51" customFormat="1" ht="74.25" customHeight="1" x14ac:dyDescent="0.25">
      <c r="A35" s="546"/>
      <c r="B35" s="586"/>
      <c r="C35" s="346" t="s">
        <v>8</v>
      </c>
      <c r="D35" s="353" t="s">
        <v>34</v>
      </c>
      <c r="E35" s="346" t="s">
        <v>25</v>
      </c>
      <c r="F35" s="374" t="s">
        <v>412</v>
      </c>
      <c r="G35" s="382">
        <v>0.05</v>
      </c>
      <c r="H35" s="373">
        <v>100</v>
      </c>
      <c r="I35" s="62"/>
      <c r="J35" s="345"/>
      <c r="K35" s="30"/>
      <c r="L35" s="346"/>
      <c r="M35" s="471"/>
      <c r="N35" s="471"/>
      <c r="O35" s="491" t="e">
        <f t="shared" si="0"/>
        <v>#DIV/0!</v>
      </c>
      <c r="P35" s="478"/>
      <c r="Q35" s="474"/>
      <c r="R35" s="427"/>
      <c r="S35" s="595"/>
    </row>
    <row r="36" spans="1:21" ht="33" x14ac:dyDescent="0.25">
      <c r="A36" s="546"/>
      <c r="B36" s="586"/>
      <c r="C36" s="42"/>
      <c r="D36" s="27" t="s">
        <v>6</v>
      </c>
      <c r="E36" s="42"/>
      <c r="F36" s="376"/>
      <c r="G36" s="377"/>
      <c r="H36" s="378"/>
      <c r="I36" s="8">
        <f>(H35+H34)/2</f>
        <v>100</v>
      </c>
      <c r="J36" s="355"/>
      <c r="K36" s="27" t="s">
        <v>6</v>
      </c>
      <c r="L36" s="355"/>
      <c r="M36" s="355"/>
      <c r="N36" s="355"/>
      <c r="O36" s="378"/>
      <c r="P36" s="8">
        <f>O34</f>
        <v>94.130820399113077</v>
      </c>
      <c r="Q36" s="8">
        <f t="shared" ref="Q36" si="7">(I36+P36)/2</f>
        <v>97.065410199556538</v>
      </c>
      <c r="R36" s="423" t="s">
        <v>424</v>
      </c>
      <c r="S36" s="594"/>
      <c r="U36" s="66"/>
    </row>
    <row r="37" spans="1:21" s="51" customFormat="1" ht="74.25" customHeight="1" x14ac:dyDescent="0.25">
      <c r="A37" s="546"/>
      <c r="B37" s="586"/>
      <c r="C37" s="345" t="s">
        <v>13</v>
      </c>
      <c r="D37" s="30" t="s">
        <v>497</v>
      </c>
      <c r="E37" s="345"/>
      <c r="F37" s="374"/>
      <c r="G37" s="374"/>
      <c r="H37" s="371"/>
      <c r="I37" s="60"/>
      <c r="J37" s="345" t="str">
        <f>C37</f>
        <v>II</v>
      </c>
      <c r="K37" s="345" t="str">
        <f>D37</f>
        <v>Показ кинофильмов (услуга бесплатная)</v>
      </c>
      <c r="L37" s="346"/>
      <c r="M37" s="346"/>
      <c r="N37" s="346"/>
      <c r="O37" s="371"/>
      <c r="P37" s="60"/>
      <c r="Q37" s="351"/>
      <c r="R37" s="428"/>
      <c r="S37" s="595"/>
    </row>
    <row r="38" spans="1:21" s="51" customFormat="1" ht="33" x14ac:dyDescent="0.25">
      <c r="A38" s="546"/>
      <c r="B38" s="586"/>
      <c r="C38" s="346" t="s">
        <v>14</v>
      </c>
      <c r="D38" s="353" t="s">
        <v>300</v>
      </c>
      <c r="E38" s="346" t="s">
        <v>25</v>
      </c>
      <c r="F38" s="385">
        <f>888/74/12*100</f>
        <v>100</v>
      </c>
      <c r="G38" s="385">
        <f>852/74/12*100</f>
        <v>95.945945945945951</v>
      </c>
      <c r="H38" s="373">
        <f>IF(G38/F38*100&gt;100,100,G38/F38*100)</f>
        <v>95.945945945945951</v>
      </c>
      <c r="I38" s="62"/>
      <c r="J38" s="346" t="str">
        <f>C38</f>
        <v>2.1.</v>
      </c>
      <c r="K38" s="353" t="s">
        <v>243</v>
      </c>
      <c r="L38" s="346" t="s">
        <v>38</v>
      </c>
      <c r="M38" s="383">
        <v>888</v>
      </c>
      <c r="N38" s="383">
        <v>852</v>
      </c>
      <c r="O38" s="373">
        <f t="shared" si="0"/>
        <v>95.945945945945937</v>
      </c>
      <c r="P38" s="350"/>
      <c r="Q38" s="351"/>
      <c r="R38" s="345"/>
      <c r="S38" s="595"/>
    </row>
    <row r="39" spans="1:21" s="51" customFormat="1" ht="49.5" x14ac:dyDescent="0.25">
      <c r="A39" s="546"/>
      <c r="B39" s="586"/>
      <c r="C39" s="346" t="s">
        <v>15</v>
      </c>
      <c r="D39" s="353" t="s">
        <v>34</v>
      </c>
      <c r="E39" s="346" t="s">
        <v>25</v>
      </c>
      <c r="F39" s="374" t="s">
        <v>412</v>
      </c>
      <c r="G39" s="382">
        <v>0.05</v>
      </c>
      <c r="H39" s="373">
        <v>100</v>
      </c>
      <c r="I39" s="62"/>
      <c r="J39" s="346"/>
      <c r="K39" s="353"/>
      <c r="L39" s="346"/>
      <c r="M39" s="346"/>
      <c r="N39" s="346"/>
      <c r="O39" s="373"/>
      <c r="P39" s="350"/>
      <c r="Q39" s="351"/>
      <c r="R39" s="427"/>
      <c r="S39" s="595"/>
    </row>
    <row r="40" spans="1:21" ht="33" x14ac:dyDescent="0.25">
      <c r="A40" s="546"/>
      <c r="B40" s="586"/>
      <c r="C40" s="42"/>
      <c r="D40" s="27" t="s">
        <v>6</v>
      </c>
      <c r="E40" s="42"/>
      <c r="F40" s="376"/>
      <c r="G40" s="377"/>
      <c r="H40" s="378"/>
      <c r="I40" s="8">
        <f>(H39+H38)/2</f>
        <v>97.972972972972968</v>
      </c>
      <c r="J40" s="355"/>
      <c r="K40" s="27" t="s">
        <v>6</v>
      </c>
      <c r="L40" s="355"/>
      <c r="M40" s="355"/>
      <c r="N40" s="355"/>
      <c r="O40" s="378"/>
      <c r="P40" s="8">
        <f>O38</f>
        <v>95.945945945945937</v>
      </c>
      <c r="Q40" s="8">
        <f t="shared" ref="Q40" si="8">(I40+P40)/2</f>
        <v>96.959459459459453</v>
      </c>
      <c r="R40" s="423" t="s">
        <v>424</v>
      </c>
      <c r="S40" s="594"/>
      <c r="U40" s="66"/>
    </row>
    <row r="41" spans="1:21" s="51" customFormat="1" ht="40.5" customHeight="1" x14ac:dyDescent="0.25">
      <c r="A41" s="546"/>
      <c r="B41" s="586"/>
      <c r="C41" s="345" t="s">
        <v>28</v>
      </c>
      <c r="D41" s="30" t="s">
        <v>65</v>
      </c>
      <c r="E41" s="345"/>
      <c r="F41" s="381"/>
      <c r="G41" s="381"/>
      <c r="H41" s="371"/>
      <c r="I41" s="60"/>
      <c r="J41" s="345" t="str">
        <f>C41</f>
        <v>III</v>
      </c>
      <c r="K41" s="30" t="str">
        <f>D41</f>
        <v>Организация деятельности клубных формирований</v>
      </c>
      <c r="L41" s="346"/>
      <c r="M41" s="346"/>
      <c r="N41" s="346"/>
      <c r="O41" s="371"/>
      <c r="P41" s="50"/>
      <c r="Q41" s="351"/>
      <c r="R41" s="428"/>
      <c r="S41" s="595"/>
    </row>
    <row r="42" spans="1:21" s="51" customFormat="1" ht="53.25" customHeight="1" x14ac:dyDescent="0.25">
      <c r="A42" s="546"/>
      <c r="B42" s="586"/>
      <c r="C42" s="472" t="s">
        <v>29</v>
      </c>
      <c r="D42" s="484" t="s">
        <v>416</v>
      </c>
      <c r="E42" s="471" t="s">
        <v>25</v>
      </c>
      <c r="F42" s="504">
        <f>33/33*100</f>
        <v>100</v>
      </c>
      <c r="G42" s="504">
        <f>33/33*100</f>
        <v>100</v>
      </c>
      <c r="H42" s="491">
        <f>IF(G42/F42*100&gt;100,100,G42/F42*100)</f>
        <v>100</v>
      </c>
      <c r="I42" s="474"/>
      <c r="J42" s="346" t="str">
        <f>C42</f>
        <v>3.1.</v>
      </c>
      <c r="K42" s="353" t="s">
        <v>244</v>
      </c>
      <c r="L42" s="346" t="s">
        <v>41</v>
      </c>
      <c r="M42" s="383">
        <v>1</v>
      </c>
      <c r="N42" s="383">
        <v>1</v>
      </c>
      <c r="O42" s="373">
        <f t="shared" si="0"/>
        <v>100</v>
      </c>
      <c r="P42" s="50"/>
      <c r="Q42" s="351"/>
      <c r="R42" s="345"/>
      <c r="S42" s="595"/>
    </row>
    <row r="43" spans="1:21" s="51" customFormat="1" ht="53.25" customHeight="1" x14ac:dyDescent="0.25">
      <c r="A43" s="546"/>
      <c r="B43" s="586"/>
      <c r="C43" s="473"/>
      <c r="D43" s="485"/>
      <c r="E43" s="471"/>
      <c r="F43" s="504">
        <f>33/33*100</f>
        <v>100</v>
      </c>
      <c r="G43" s="504">
        <f>33/33*100</f>
        <v>100</v>
      </c>
      <c r="H43" s="491">
        <f>IF(G43/F43*100&gt;100,100,G43/F43*100)</f>
        <v>100</v>
      </c>
      <c r="I43" s="474"/>
      <c r="J43" s="83" t="s">
        <v>30</v>
      </c>
      <c r="K43" s="353" t="s">
        <v>282</v>
      </c>
      <c r="L43" s="346" t="s">
        <v>38</v>
      </c>
      <c r="M43" s="383">
        <v>33</v>
      </c>
      <c r="N43" s="383">
        <v>33</v>
      </c>
      <c r="O43" s="373">
        <f t="shared" si="0"/>
        <v>100</v>
      </c>
      <c r="P43" s="50"/>
      <c r="Q43" s="351"/>
      <c r="R43" s="427"/>
      <c r="S43" s="595"/>
    </row>
    <row r="44" spans="1:21" ht="33" x14ac:dyDescent="0.25">
      <c r="A44" s="546"/>
      <c r="B44" s="586"/>
      <c r="C44" s="42"/>
      <c r="D44" s="27" t="s">
        <v>6</v>
      </c>
      <c r="E44" s="42"/>
      <c r="F44" s="376"/>
      <c r="G44" s="377"/>
      <c r="H44" s="378"/>
      <c r="I44" s="8">
        <f>H42</f>
        <v>100</v>
      </c>
      <c r="J44" s="355"/>
      <c r="K44" s="27" t="s">
        <v>6</v>
      </c>
      <c r="L44" s="355"/>
      <c r="M44" s="355"/>
      <c r="N44" s="355"/>
      <c r="O44" s="378"/>
      <c r="P44" s="8">
        <f>(O43+O42)/2</f>
        <v>100</v>
      </c>
      <c r="Q44" s="8">
        <f t="shared" ref="Q44" si="9">(I44+P44)/2</f>
        <v>100</v>
      </c>
      <c r="R44" s="423" t="s">
        <v>31</v>
      </c>
      <c r="S44" s="594"/>
      <c r="U44" s="66"/>
    </row>
    <row r="45" spans="1:21" s="51" customFormat="1" ht="53.25" customHeight="1" x14ac:dyDescent="0.25">
      <c r="A45" s="546"/>
      <c r="B45" s="586"/>
      <c r="C45" s="345" t="s">
        <v>42</v>
      </c>
      <c r="D45" s="30" t="s">
        <v>301</v>
      </c>
      <c r="E45" s="345"/>
      <c r="F45" s="370"/>
      <c r="G45" s="370"/>
      <c r="H45" s="371"/>
      <c r="I45" s="60"/>
      <c r="J45" s="345" t="str">
        <f>C45</f>
        <v>IV</v>
      </c>
      <c r="K45" s="30" t="str">
        <f>D45</f>
        <v>Работа по формированию и учету фондов фильмофонда</v>
      </c>
      <c r="L45" s="346"/>
      <c r="M45" s="346"/>
      <c r="N45" s="346"/>
      <c r="O45" s="371"/>
      <c r="P45" s="50"/>
      <c r="Q45" s="351"/>
      <c r="R45" s="610"/>
      <c r="S45" s="595"/>
    </row>
    <row r="46" spans="1:21" s="51" customFormat="1" ht="57.75" customHeight="1" x14ac:dyDescent="0.25">
      <c r="A46" s="546"/>
      <c r="B46" s="586"/>
      <c r="C46" s="346" t="s">
        <v>43</v>
      </c>
      <c r="D46" s="353" t="s">
        <v>530</v>
      </c>
      <c r="E46" s="346" t="s">
        <v>25</v>
      </c>
      <c r="F46" s="385">
        <f>38/3407*100</f>
        <v>1.1153507484590548</v>
      </c>
      <c r="G46" s="385">
        <f>38/3407*100</f>
        <v>1.1153507484590548</v>
      </c>
      <c r="H46" s="373">
        <f>IF(G46/F46*100&gt;100,100,G46/F46*100)</f>
        <v>100</v>
      </c>
      <c r="I46" s="62"/>
      <c r="J46" s="346" t="str">
        <f>C46</f>
        <v>4.1.</v>
      </c>
      <c r="K46" s="353" t="s">
        <v>302</v>
      </c>
      <c r="L46" s="346" t="s">
        <v>41</v>
      </c>
      <c r="M46" s="383">
        <v>3407</v>
      </c>
      <c r="N46" s="383">
        <v>3407</v>
      </c>
      <c r="O46" s="373">
        <f t="shared" si="0"/>
        <v>100</v>
      </c>
      <c r="P46" s="50"/>
      <c r="Q46" s="351"/>
      <c r="R46" s="427"/>
      <c r="S46" s="595"/>
    </row>
    <row r="47" spans="1:21" ht="33" x14ac:dyDescent="0.25">
      <c r="A47" s="546"/>
      <c r="B47" s="586"/>
      <c r="C47" s="42"/>
      <c r="D47" s="27" t="s">
        <v>6</v>
      </c>
      <c r="E47" s="42"/>
      <c r="F47" s="376"/>
      <c r="G47" s="377"/>
      <c r="H47" s="378"/>
      <c r="I47" s="8">
        <f>H46</f>
        <v>100</v>
      </c>
      <c r="J47" s="355"/>
      <c r="K47" s="27" t="s">
        <v>6</v>
      </c>
      <c r="L47" s="355"/>
      <c r="M47" s="355"/>
      <c r="N47" s="355"/>
      <c r="O47" s="378"/>
      <c r="P47" s="8">
        <f>O46</f>
        <v>100</v>
      </c>
      <c r="Q47" s="8">
        <f t="shared" ref="Q47" si="10">(I47+P47)/2</f>
        <v>100</v>
      </c>
      <c r="R47" s="423" t="s">
        <v>31</v>
      </c>
      <c r="S47" s="594"/>
      <c r="U47" s="66"/>
    </row>
    <row r="48" spans="1:21" s="51" customFormat="1" ht="80.25" customHeight="1" x14ac:dyDescent="0.25">
      <c r="A48" s="546"/>
      <c r="B48" s="586"/>
      <c r="C48" s="345" t="s">
        <v>168</v>
      </c>
      <c r="D48" s="30" t="s">
        <v>309</v>
      </c>
      <c r="E48" s="345"/>
      <c r="F48" s="370"/>
      <c r="G48" s="370"/>
      <c r="H48" s="371"/>
      <c r="I48" s="60"/>
      <c r="J48" s="345" t="str">
        <f>C48</f>
        <v>V</v>
      </c>
      <c r="K48" s="30" t="str">
        <f>D48</f>
        <v>Организация и проведение культурно-массовых мероприятий творческих (фестиваль, выставка, конкурс, смотр )</v>
      </c>
      <c r="L48" s="346"/>
      <c r="M48" s="49"/>
      <c r="N48" s="49"/>
      <c r="O48" s="371"/>
      <c r="P48" s="50"/>
      <c r="Q48" s="351"/>
      <c r="R48" s="610"/>
      <c r="S48" s="595"/>
    </row>
    <row r="49" spans="1:21" s="51" customFormat="1" ht="35.25" customHeight="1" x14ac:dyDescent="0.25">
      <c r="A49" s="546"/>
      <c r="B49" s="586"/>
      <c r="C49" s="472" t="s">
        <v>169</v>
      </c>
      <c r="D49" s="484" t="s">
        <v>283</v>
      </c>
      <c r="E49" s="471" t="s">
        <v>41</v>
      </c>
      <c r="F49" s="503">
        <f>5/183865*1000</f>
        <v>2.7193865064041554E-2</v>
      </c>
      <c r="G49" s="503">
        <f>5/183865*1000</f>
        <v>2.7193865064041554E-2</v>
      </c>
      <c r="H49" s="491">
        <f>IF(G49/F49*100&gt;100,100,G49/F49*100)</f>
        <v>100</v>
      </c>
      <c r="I49" s="474"/>
      <c r="J49" s="346" t="s">
        <v>169</v>
      </c>
      <c r="K49" s="353" t="s">
        <v>198</v>
      </c>
      <c r="L49" s="346" t="s">
        <v>41</v>
      </c>
      <c r="M49" s="383">
        <v>5</v>
      </c>
      <c r="N49" s="383">
        <v>5</v>
      </c>
      <c r="O49" s="373">
        <f t="shared" si="0"/>
        <v>100</v>
      </c>
      <c r="P49" s="50"/>
      <c r="Q49" s="351"/>
      <c r="R49" s="345"/>
      <c r="S49" s="595"/>
    </row>
    <row r="50" spans="1:21" s="51" customFormat="1" ht="46.5" customHeight="1" x14ac:dyDescent="0.25">
      <c r="A50" s="546"/>
      <c r="B50" s="586"/>
      <c r="C50" s="473"/>
      <c r="D50" s="485"/>
      <c r="E50" s="471"/>
      <c r="F50" s="503">
        <f>5/183865*1000</f>
        <v>2.7193865064041554E-2</v>
      </c>
      <c r="G50" s="503">
        <f>5/183865*1000</f>
        <v>2.7193865064041554E-2</v>
      </c>
      <c r="H50" s="491">
        <f>IF(G50/F50*100&gt;100,100,G50/F50*100)</f>
        <v>100</v>
      </c>
      <c r="I50" s="474"/>
      <c r="J50" s="346" t="s">
        <v>170</v>
      </c>
      <c r="K50" s="353" t="s">
        <v>303</v>
      </c>
      <c r="L50" s="346" t="s">
        <v>38</v>
      </c>
      <c r="M50" s="383">
        <v>1774</v>
      </c>
      <c r="N50" s="383">
        <v>2570</v>
      </c>
      <c r="O50" s="373">
        <f t="shared" si="0"/>
        <v>110</v>
      </c>
      <c r="P50" s="50"/>
      <c r="Q50" s="351"/>
      <c r="R50" s="427"/>
      <c r="S50" s="595"/>
    </row>
    <row r="51" spans="1:21" ht="33" x14ac:dyDescent="0.25">
      <c r="A51" s="546"/>
      <c r="B51" s="586"/>
      <c r="C51" s="42"/>
      <c r="D51" s="27" t="s">
        <v>6</v>
      </c>
      <c r="E51" s="42"/>
      <c r="F51" s="376"/>
      <c r="G51" s="377"/>
      <c r="H51" s="378"/>
      <c r="I51" s="8">
        <f>H49</f>
        <v>100</v>
      </c>
      <c r="J51" s="355"/>
      <c r="K51" s="27" t="s">
        <v>6</v>
      </c>
      <c r="L51" s="355"/>
      <c r="M51" s="355"/>
      <c r="N51" s="355"/>
      <c r="O51" s="378"/>
      <c r="P51" s="8">
        <f>(O50+O49)/2</f>
        <v>105</v>
      </c>
      <c r="Q51" s="8">
        <f t="shared" ref="Q51" si="11">(I51+P51)/2</f>
        <v>102.5</v>
      </c>
      <c r="R51" s="423" t="s">
        <v>31</v>
      </c>
      <c r="S51" s="594"/>
      <c r="U51" s="66"/>
    </row>
    <row r="52" spans="1:21" s="51" customFormat="1" ht="94.5" customHeight="1" x14ac:dyDescent="0.25">
      <c r="A52" s="546"/>
      <c r="B52" s="586"/>
      <c r="C52" s="345" t="s">
        <v>174</v>
      </c>
      <c r="D52" s="30" t="s">
        <v>314</v>
      </c>
      <c r="E52" s="345"/>
      <c r="F52" s="370"/>
      <c r="G52" s="370"/>
      <c r="H52" s="371"/>
      <c r="I52" s="60"/>
      <c r="J52" s="345" t="str">
        <f>C52</f>
        <v>VI</v>
      </c>
      <c r="K52" s="30" t="str">
        <f>D52</f>
        <v>организация и проведение культурно-массовых мероприятий (иные зрелищные мероприятия)</v>
      </c>
      <c r="L52" s="346"/>
      <c r="M52" s="49"/>
      <c r="N52" s="49"/>
      <c r="O52" s="371"/>
      <c r="P52" s="50"/>
      <c r="Q52" s="351"/>
      <c r="R52" s="428"/>
      <c r="S52" s="595"/>
    </row>
    <row r="53" spans="1:21" s="51" customFormat="1" ht="48" customHeight="1" x14ac:dyDescent="0.25">
      <c r="A53" s="546"/>
      <c r="B53" s="586"/>
      <c r="C53" s="472" t="s">
        <v>175</v>
      </c>
      <c r="D53" s="475" t="s">
        <v>284</v>
      </c>
      <c r="E53" s="471" t="s">
        <v>41</v>
      </c>
      <c r="F53" s="503">
        <f>3/183865*1000</f>
        <v>1.6316319038424933E-2</v>
      </c>
      <c r="G53" s="503">
        <f>3/183865*1000</f>
        <v>1.6316319038424933E-2</v>
      </c>
      <c r="H53" s="491">
        <f>IF(G53/F53*100&gt;100,100,G53/F53*100)</f>
        <v>100</v>
      </c>
      <c r="I53" s="474"/>
      <c r="J53" s="346" t="str">
        <f>C53</f>
        <v>6.1.</v>
      </c>
      <c r="K53" s="353" t="s">
        <v>198</v>
      </c>
      <c r="L53" s="346" t="s">
        <v>41</v>
      </c>
      <c r="M53" s="386">
        <v>3</v>
      </c>
      <c r="N53" s="386">
        <v>3</v>
      </c>
      <c r="O53" s="373">
        <f t="shared" si="0"/>
        <v>100</v>
      </c>
      <c r="P53" s="50"/>
      <c r="Q53" s="351"/>
      <c r="R53" s="345"/>
      <c r="S53" s="595"/>
    </row>
    <row r="54" spans="1:21" s="51" customFormat="1" ht="37.5" customHeight="1" x14ac:dyDescent="0.25">
      <c r="A54" s="546"/>
      <c r="B54" s="586"/>
      <c r="C54" s="473"/>
      <c r="D54" s="475"/>
      <c r="E54" s="471"/>
      <c r="F54" s="503">
        <f>3/183865*1000</f>
        <v>1.6316319038424933E-2</v>
      </c>
      <c r="G54" s="503">
        <f>3/183865*1000</f>
        <v>1.6316319038424933E-2</v>
      </c>
      <c r="H54" s="491">
        <f>IF(G54/F54*100&gt;100,100,G54/F54*100)</f>
        <v>100</v>
      </c>
      <c r="I54" s="474"/>
      <c r="J54" s="346" t="s">
        <v>176</v>
      </c>
      <c r="K54" s="353" t="s">
        <v>303</v>
      </c>
      <c r="L54" s="346" t="s">
        <v>38</v>
      </c>
      <c r="M54" s="386">
        <v>1450</v>
      </c>
      <c r="N54" s="386">
        <v>1305</v>
      </c>
      <c r="O54" s="373">
        <f t="shared" si="0"/>
        <v>90</v>
      </c>
      <c r="P54" s="50"/>
      <c r="Q54" s="351"/>
      <c r="R54" s="427"/>
      <c r="S54" s="595"/>
    </row>
    <row r="55" spans="1:21" s="51" customFormat="1" ht="42" customHeight="1" x14ac:dyDescent="0.25">
      <c r="A55" s="547"/>
      <c r="B55" s="587"/>
      <c r="C55" s="42"/>
      <c r="D55" s="27" t="s">
        <v>6</v>
      </c>
      <c r="E55" s="42"/>
      <c r="F55" s="384"/>
      <c r="G55" s="384"/>
      <c r="H55" s="378"/>
      <c r="I55" s="8">
        <f>H53</f>
        <v>100</v>
      </c>
      <c r="J55" s="8"/>
      <c r="K55" s="27" t="s">
        <v>6</v>
      </c>
      <c r="L55" s="8"/>
      <c r="M55" s="8"/>
      <c r="N55" s="8"/>
      <c r="O55" s="378"/>
      <c r="P55" s="8">
        <f>(O54+O53)/2</f>
        <v>95</v>
      </c>
      <c r="Q55" s="8">
        <f>(I55+P55)/2</f>
        <v>97.5</v>
      </c>
      <c r="R55" s="423" t="s">
        <v>424</v>
      </c>
      <c r="S55" s="594"/>
      <c r="T55" s="387"/>
    </row>
    <row r="56" spans="1:21" s="51" customFormat="1" ht="120.75" customHeight="1" x14ac:dyDescent="0.25">
      <c r="A56" s="584" t="s">
        <v>75</v>
      </c>
      <c r="B56" s="505" t="s">
        <v>304</v>
      </c>
      <c r="C56" s="345" t="s">
        <v>12</v>
      </c>
      <c r="D56" s="30" t="s">
        <v>311</v>
      </c>
      <c r="E56" s="346"/>
      <c r="F56" s="374"/>
      <c r="G56" s="374"/>
      <c r="H56" s="371"/>
      <c r="I56" s="60"/>
      <c r="J56" s="345" t="str">
        <f>C56</f>
        <v>I</v>
      </c>
      <c r="K56" s="30" t="str">
        <f>D56</f>
        <v>Организация и проведение мероприятий - Культурно-массовых (услуга платная)</v>
      </c>
      <c r="L56" s="346"/>
      <c r="M56" s="49"/>
      <c r="N56" s="49"/>
      <c r="O56" s="351"/>
      <c r="P56" s="60"/>
      <c r="Q56" s="351"/>
      <c r="R56" s="608"/>
      <c r="S56" s="556" t="s">
        <v>424</v>
      </c>
    </row>
    <row r="57" spans="1:21" ht="33" x14ac:dyDescent="0.25">
      <c r="A57" s="546"/>
      <c r="B57" s="506"/>
      <c r="C57" s="346" t="s">
        <v>7</v>
      </c>
      <c r="D57" s="353" t="s">
        <v>312</v>
      </c>
      <c r="E57" s="346" t="s">
        <v>25</v>
      </c>
      <c r="F57" s="388">
        <f>((5520*100)/5520)</f>
        <v>100</v>
      </c>
      <c r="G57" s="388">
        <f>7993/8335*100</f>
        <v>95.896820635872828</v>
      </c>
      <c r="H57" s="373">
        <f>IF(G57/F57*100&gt;100,100,G57/F57*100)</f>
        <v>95.896820635872828</v>
      </c>
      <c r="I57" s="62"/>
      <c r="J57" s="346" t="s">
        <v>7</v>
      </c>
      <c r="K57" s="29" t="s">
        <v>307</v>
      </c>
      <c r="L57" s="346" t="s">
        <v>38</v>
      </c>
      <c r="M57" s="383">
        <v>8335</v>
      </c>
      <c r="N57" s="383">
        <v>7993</v>
      </c>
      <c r="O57" s="349">
        <f t="shared" si="0"/>
        <v>95.896820635872828</v>
      </c>
      <c r="P57" s="60"/>
      <c r="Q57" s="351"/>
      <c r="R57" s="354"/>
      <c r="S57" s="556"/>
    </row>
    <row r="58" spans="1:21" ht="33" x14ac:dyDescent="0.25">
      <c r="A58" s="546"/>
      <c r="B58" s="506"/>
      <c r="C58" s="346" t="s">
        <v>8</v>
      </c>
      <c r="D58" s="353" t="s">
        <v>305</v>
      </c>
      <c r="E58" s="346" t="s">
        <v>25</v>
      </c>
      <c r="F58" s="388">
        <f>((32*100/32))</f>
        <v>100</v>
      </c>
      <c r="G58" s="388">
        <f>38/36*100</f>
        <v>105.55555555555556</v>
      </c>
      <c r="H58" s="373">
        <f>IF(G58/F58*100&gt;100,100,G58/F58*100)</f>
        <v>100</v>
      </c>
      <c r="I58" s="62"/>
      <c r="J58" s="346" t="s">
        <v>8</v>
      </c>
      <c r="K58" s="29" t="s">
        <v>198</v>
      </c>
      <c r="L58" s="346" t="s">
        <v>41</v>
      </c>
      <c r="M58" s="383">
        <v>36</v>
      </c>
      <c r="N58" s="383">
        <v>38</v>
      </c>
      <c r="O58" s="349">
        <f t="shared" si="0"/>
        <v>105.55555555555556</v>
      </c>
      <c r="P58" s="60"/>
      <c r="Q58" s="351"/>
      <c r="R58" s="354"/>
      <c r="S58" s="594"/>
    </row>
    <row r="59" spans="1:21" ht="69" customHeight="1" x14ac:dyDescent="0.25">
      <c r="A59" s="546"/>
      <c r="B59" s="506"/>
      <c r="C59" s="346" t="s">
        <v>9</v>
      </c>
      <c r="D59" s="353" t="s">
        <v>34</v>
      </c>
      <c r="E59" s="346" t="s">
        <v>25</v>
      </c>
      <c r="F59" s="374" t="s">
        <v>412</v>
      </c>
      <c r="G59" s="389">
        <v>0</v>
      </c>
      <c r="H59" s="373">
        <v>100</v>
      </c>
      <c r="I59" s="62"/>
      <c r="J59" s="346"/>
      <c r="K59" s="353"/>
      <c r="L59" s="346"/>
      <c r="M59" s="346"/>
      <c r="N59" s="346"/>
      <c r="O59" s="349"/>
      <c r="P59" s="60"/>
      <c r="Q59" s="351"/>
      <c r="R59" s="605"/>
      <c r="S59" s="580"/>
    </row>
    <row r="60" spans="1:21" s="19" customFormat="1" ht="33" x14ac:dyDescent="0.25">
      <c r="A60" s="546"/>
      <c r="B60" s="506"/>
      <c r="C60" s="267"/>
      <c r="D60" s="27" t="s">
        <v>6</v>
      </c>
      <c r="E60" s="42"/>
      <c r="F60" s="390"/>
      <c r="G60" s="391"/>
      <c r="H60" s="378"/>
      <c r="I60" s="8">
        <f>(H57+H58+H59)/3</f>
        <v>98.632273545290943</v>
      </c>
      <c r="J60" s="42"/>
      <c r="K60" s="27" t="s">
        <v>6</v>
      </c>
      <c r="L60" s="42"/>
      <c r="M60" s="132"/>
      <c r="N60" s="132"/>
      <c r="O60" s="8"/>
      <c r="P60" s="8">
        <f>(O57+O58)/2</f>
        <v>100.72618809571419</v>
      </c>
      <c r="Q60" s="8">
        <f>(I60+P60)/2</f>
        <v>99.679230820502568</v>
      </c>
      <c r="R60" s="423" t="s">
        <v>424</v>
      </c>
      <c r="S60" s="594"/>
      <c r="T60" s="51"/>
      <c r="U60" s="270"/>
    </row>
    <row r="61" spans="1:21" ht="58.5" customHeight="1" x14ac:dyDescent="0.25">
      <c r="A61" s="546"/>
      <c r="B61" s="506"/>
      <c r="C61" s="345" t="s">
        <v>13</v>
      </c>
      <c r="D61" s="30" t="s">
        <v>65</v>
      </c>
      <c r="E61" s="346"/>
      <c r="F61" s="374"/>
      <c r="G61" s="374"/>
      <c r="H61" s="371"/>
      <c r="I61" s="60"/>
      <c r="J61" s="345" t="str">
        <f>C61</f>
        <v>II</v>
      </c>
      <c r="K61" s="30" t="str">
        <f>D61</f>
        <v>Организация деятельности клубных формирований</v>
      </c>
      <c r="L61" s="346"/>
      <c r="M61" s="346"/>
      <c r="N61" s="346"/>
      <c r="O61" s="60"/>
      <c r="P61" s="60"/>
      <c r="Q61" s="351"/>
      <c r="R61" s="608"/>
      <c r="S61" s="556"/>
    </row>
    <row r="62" spans="1:21" ht="49.5" customHeight="1" x14ac:dyDescent="0.25">
      <c r="A62" s="546"/>
      <c r="B62" s="506"/>
      <c r="C62" s="346" t="s">
        <v>14</v>
      </c>
      <c r="D62" s="353" t="s">
        <v>313</v>
      </c>
      <c r="E62" s="346" t="s">
        <v>25</v>
      </c>
      <c r="F62" s="380">
        <f>1213/1213*100</f>
        <v>100</v>
      </c>
      <c r="G62" s="380">
        <f>1121/1213*100</f>
        <v>92.415498763396542</v>
      </c>
      <c r="H62" s="373">
        <f>IF(G62/F62*100&gt;100,100,G62/F62*100)</f>
        <v>92.415498763396542</v>
      </c>
      <c r="I62" s="60"/>
      <c r="J62" s="346" t="str">
        <f t="shared" ref="J62:J69" si="12">C62</f>
        <v>2.1.</v>
      </c>
      <c r="K62" s="353" t="s">
        <v>244</v>
      </c>
      <c r="L62" s="346" t="s">
        <v>41</v>
      </c>
      <c r="M62" s="383">
        <v>34</v>
      </c>
      <c r="N62" s="383">
        <v>33</v>
      </c>
      <c r="O62" s="349">
        <f t="shared" si="0"/>
        <v>97.058823529411768</v>
      </c>
      <c r="P62" s="60"/>
      <c r="Q62" s="351"/>
      <c r="R62" s="354"/>
      <c r="S62" s="594"/>
    </row>
    <row r="63" spans="1:21" ht="90.75" customHeight="1" x14ac:dyDescent="0.25">
      <c r="A63" s="546"/>
      <c r="B63" s="506"/>
      <c r="C63" s="346" t="s">
        <v>15</v>
      </c>
      <c r="D63" s="353" t="s">
        <v>306</v>
      </c>
      <c r="E63" s="346" t="s">
        <v>25</v>
      </c>
      <c r="F63" s="392">
        <f>8/34*100</f>
        <v>23.52941176470588</v>
      </c>
      <c r="G63" s="380">
        <f>7/33*100</f>
        <v>21.212121212121211</v>
      </c>
      <c r="H63" s="373">
        <f>IF(G63/F63*100&gt;100,100,G63/F63*100)</f>
        <v>90.151515151515156</v>
      </c>
      <c r="I63" s="60"/>
      <c r="J63" s="346" t="s">
        <v>15</v>
      </c>
      <c r="K63" s="29" t="s">
        <v>308</v>
      </c>
      <c r="L63" s="346" t="s">
        <v>38</v>
      </c>
      <c r="M63" s="383">
        <v>1213</v>
      </c>
      <c r="N63" s="383">
        <v>1121</v>
      </c>
      <c r="O63" s="349">
        <f t="shared" si="0"/>
        <v>92.415498763396542</v>
      </c>
      <c r="P63" s="60"/>
      <c r="Q63" s="351"/>
      <c r="R63" s="605"/>
      <c r="S63" s="580"/>
    </row>
    <row r="64" spans="1:21" ht="33" x14ac:dyDescent="0.25">
      <c r="A64" s="546"/>
      <c r="B64" s="506"/>
      <c r="C64" s="42"/>
      <c r="D64" s="27" t="s">
        <v>6</v>
      </c>
      <c r="E64" s="42"/>
      <c r="F64" s="376"/>
      <c r="G64" s="377"/>
      <c r="H64" s="378"/>
      <c r="I64" s="8">
        <f>(H63+H62)/2</f>
        <v>91.283506957455842</v>
      </c>
      <c r="J64" s="355"/>
      <c r="K64" s="27" t="s">
        <v>6</v>
      </c>
      <c r="L64" s="355"/>
      <c r="M64" s="132"/>
      <c r="N64" s="132"/>
      <c r="O64" s="8"/>
      <c r="P64" s="8">
        <f>(O62+O63)/2</f>
        <v>94.737161146404162</v>
      </c>
      <c r="Q64" s="8">
        <f t="shared" ref="Q64" si="13">(I64+P64)/2</f>
        <v>93.010334051930002</v>
      </c>
      <c r="R64" s="423" t="s">
        <v>424</v>
      </c>
      <c r="S64" s="594"/>
      <c r="U64" s="66"/>
    </row>
    <row r="65" spans="1:21" ht="82.5" x14ac:dyDescent="0.25">
      <c r="A65" s="546"/>
      <c r="B65" s="506"/>
      <c r="C65" s="345" t="s">
        <v>28</v>
      </c>
      <c r="D65" s="30" t="s">
        <v>309</v>
      </c>
      <c r="E65" s="346"/>
      <c r="F65" s="381"/>
      <c r="G65" s="381"/>
      <c r="H65" s="371"/>
      <c r="I65" s="60"/>
      <c r="J65" s="345" t="str">
        <f t="shared" si="12"/>
        <v>III</v>
      </c>
      <c r="K65" s="31" t="s">
        <v>309</v>
      </c>
      <c r="L65" s="346"/>
      <c r="M65" s="383"/>
      <c r="N65" s="383"/>
      <c r="O65" s="351"/>
      <c r="P65" s="60"/>
      <c r="Q65" s="351"/>
      <c r="R65" s="608"/>
      <c r="S65" s="556"/>
    </row>
    <row r="66" spans="1:21" ht="42" customHeight="1" x14ac:dyDescent="0.25">
      <c r="A66" s="546"/>
      <c r="B66" s="506"/>
      <c r="C66" s="472" t="s">
        <v>29</v>
      </c>
      <c r="D66" s="484" t="s">
        <v>283</v>
      </c>
      <c r="E66" s="472" t="s">
        <v>38</v>
      </c>
      <c r="F66" s="501">
        <f>(38)/183865*1000</f>
        <v>0.2066733744867158</v>
      </c>
      <c r="G66" s="501">
        <f>38/183865*1000</f>
        <v>0.2066733744867158</v>
      </c>
      <c r="H66" s="497">
        <f>IF(G66/F66*100&gt;100,100,G66/F66*100)</f>
        <v>100</v>
      </c>
      <c r="I66" s="466"/>
      <c r="J66" s="24" t="s">
        <v>29</v>
      </c>
      <c r="K66" s="29" t="s">
        <v>198</v>
      </c>
      <c r="L66" s="346" t="s">
        <v>41</v>
      </c>
      <c r="M66" s="383">
        <v>38</v>
      </c>
      <c r="N66" s="383">
        <v>38</v>
      </c>
      <c r="O66" s="349">
        <f t="shared" si="0"/>
        <v>100</v>
      </c>
      <c r="P66" s="62"/>
      <c r="Q66" s="349"/>
      <c r="R66" s="354"/>
      <c r="S66" s="594"/>
    </row>
    <row r="67" spans="1:21" ht="35.25" customHeight="1" x14ac:dyDescent="0.25">
      <c r="A67" s="546"/>
      <c r="B67" s="506"/>
      <c r="C67" s="483"/>
      <c r="D67" s="485"/>
      <c r="E67" s="473"/>
      <c r="F67" s="502">
        <f>(38)/183865*1000</f>
        <v>0.2066733744867158</v>
      </c>
      <c r="G67" s="502">
        <f>38/183865*1000</f>
        <v>0.2066733744867158</v>
      </c>
      <c r="H67" s="498">
        <f>IF(G67/F67*100&gt;100,100,G67/F67*100)</f>
        <v>100</v>
      </c>
      <c r="I67" s="467"/>
      <c r="J67" s="24" t="s">
        <v>30</v>
      </c>
      <c r="K67" s="29" t="s">
        <v>310</v>
      </c>
      <c r="L67" s="346" t="s">
        <v>38</v>
      </c>
      <c r="M67" s="383">
        <v>25350</v>
      </c>
      <c r="N67" s="383">
        <v>25717</v>
      </c>
      <c r="O67" s="349">
        <f t="shared" si="0"/>
        <v>101.44773175542406</v>
      </c>
      <c r="P67" s="60"/>
      <c r="Q67" s="351"/>
      <c r="R67" s="605"/>
      <c r="S67" s="580"/>
    </row>
    <row r="68" spans="1:21" ht="33" x14ac:dyDescent="0.25">
      <c r="A68" s="546"/>
      <c r="B68" s="506"/>
      <c r="C68" s="42"/>
      <c r="D68" s="27" t="s">
        <v>6</v>
      </c>
      <c r="E68" s="42"/>
      <c r="F68" s="376"/>
      <c r="G68" s="377"/>
      <c r="H68" s="378"/>
      <c r="I68" s="8">
        <f>H66</f>
        <v>100</v>
      </c>
      <c r="J68" s="355"/>
      <c r="K68" s="27" t="s">
        <v>6</v>
      </c>
      <c r="L68" s="355"/>
      <c r="M68" s="132"/>
      <c r="N68" s="132"/>
      <c r="O68" s="8"/>
      <c r="P68" s="8">
        <f>(O66+O67)/2</f>
        <v>100.72386587771203</v>
      </c>
      <c r="Q68" s="8">
        <f t="shared" ref="Q68" si="14">(I68+P68)/2</f>
        <v>100.36193293885601</v>
      </c>
      <c r="R68" s="423" t="s">
        <v>31</v>
      </c>
      <c r="S68" s="594"/>
      <c r="U68" s="66"/>
    </row>
    <row r="69" spans="1:21" ht="66" x14ac:dyDescent="0.25">
      <c r="A69" s="546"/>
      <c r="B69" s="506"/>
      <c r="C69" s="345" t="s">
        <v>42</v>
      </c>
      <c r="D69" s="30" t="s">
        <v>314</v>
      </c>
      <c r="E69" s="345"/>
      <c r="F69" s="381"/>
      <c r="G69" s="381"/>
      <c r="H69" s="371"/>
      <c r="I69" s="60"/>
      <c r="J69" s="345" t="str">
        <f t="shared" si="12"/>
        <v>IV</v>
      </c>
      <c r="K69" s="31" t="str">
        <f>D69</f>
        <v>организация и проведение культурно-массовых мероприятий (иные зрелищные мероприятия)</v>
      </c>
      <c r="L69" s="346"/>
      <c r="M69" s="383"/>
      <c r="N69" s="383"/>
      <c r="O69" s="351"/>
      <c r="P69" s="60"/>
      <c r="Q69" s="351"/>
      <c r="R69" s="608"/>
      <c r="S69" s="556"/>
    </row>
    <row r="70" spans="1:21" s="71" customFormat="1" ht="43.5" customHeight="1" x14ac:dyDescent="0.25">
      <c r="A70" s="546"/>
      <c r="B70" s="506"/>
      <c r="C70" s="472" t="s">
        <v>43</v>
      </c>
      <c r="D70" s="484" t="s">
        <v>284</v>
      </c>
      <c r="E70" s="472" t="s">
        <v>41</v>
      </c>
      <c r="F70" s="492">
        <f>151/183865*1000</f>
        <v>0.82125472493405482</v>
      </c>
      <c r="G70" s="492">
        <f>151/183865*1000</f>
        <v>0.82125472493405482</v>
      </c>
      <c r="H70" s="497">
        <f>IF(G70/F70*100&gt;100,100,G70/F70*100)</f>
        <v>100</v>
      </c>
      <c r="I70" s="466"/>
      <c r="J70" s="346" t="str">
        <f>C70</f>
        <v>4.1.</v>
      </c>
      <c r="K70" s="353" t="s">
        <v>198</v>
      </c>
      <c r="L70" s="346" t="s">
        <v>41</v>
      </c>
      <c r="M70" s="383">
        <v>151</v>
      </c>
      <c r="N70" s="383">
        <v>151</v>
      </c>
      <c r="O70" s="349">
        <f t="shared" si="0"/>
        <v>100</v>
      </c>
      <c r="P70" s="62"/>
      <c r="Q70" s="349"/>
      <c r="R70" s="354"/>
      <c r="S70" s="594"/>
      <c r="T70" s="51"/>
    </row>
    <row r="71" spans="1:21" s="71" customFormat="1" ht="38.25" customHeight="1" x14ac:dyDescent="0.25">
      <c r="A71" s="546"/>
      <c r="B71" s="506"/>
      <c r="C71" s="473"/>
      <c r="D71" s="485"/>
      <c r="E71" s="473"/>
      <c r="F71" s="493">
        <f>151/183865*1000</f>
        <v>0.82125472493405482</v>
      </c>
      <c r="G71" s="493">
        <f>151/183865*1000</f>
        <v>0.82125472493405482</v>
      </c>
      <c r="H71" s="498">
        <f>IF(G71/F71*100&gt;100,100,G71/F71*100)</f>
        <v>100</v>
      </c>
      <c r="I71" s="467"/>
      <c r="J71" s="346" t="s">
        <v>141</v>
      </c>
      <c r="K71" s="346" t="s">
        <v>310</v>
      </c>
      <c r="L71" s="346" t="s">
        <v>38</v>
      </c>
      <c r="M71" s="383">
        <v>74000</v>
      </c>
      <c r="N71" s="383">
        <v>76697</v>
      </c>
      <c r="O71" s="349">
        <f t="shared" si="0"/>
        <v>103.64459459459458</v>
      </c>
      <c r="P71" s="60"/>
      <c r="Q71" s="351"/>
      <c r="R71" s="605"/>
      <c r="S71" s="580"/>
      <c r="T71" s="51"/>
    </row>
    <row r="72" spans="1:21" ht="45.75" customHeight="1" x14ac:dyDescent="0.25">
      <c r="A72" s="547"/>
      <c r="B72" s="507"/>
      <c r="C72" s="264"/>
      <c r="D72" s="27" t="s">
        <v>6</v>
      </c>
      <c r="E72" s="264"/>
      <c r="F72" s="393"/>
      <c r="G72" s="393"/>
      <c r="H72" s="394"/>
      <c r="I72" s="276">
        <f>H70</f>
        <v>100</v>
      </c>
      <c r="J72" s="8"/>
      <c r="K72" s="27" t="s">
        <v>6</v>
      </c>
      <c r="L72" s="8"/>
      <c r="M72" s="8"/>
      <c r="N72" s="8"/>
      <c r="O72" s="8"/>
      <c r="P72" s="8">
        <f>(O70+O71)/2</f>
        <v>101.8222972972973</v>
      </c>
      <c r="Q72" s="8">
        <f>(I72+P72)/2</f>
        <v>100.91114864864865</v>
      </c>
      <c r="R72" s="423" t="s">
        <v>31</v>
      </c>
      <c r="S72" s="594"/>
    </row>
    <row r="73" spans="1:21" ht="40.5" customHeight="1" x14ac:dyDescent="0.25">
      <c r="A73" s="584" t="s">
        <v>76</v>
      </c>
      <c r="B73" s="505" t="s">
        <v>245</v>
      </c>
      <c r="C73" s="88" t="s">
        <v>12</v>
      </c>
      <c r="D73" s="30" t="s">
        <v>496</v>
      </c>
      <c r="E73" s="345"/>
      <c r="F73" s="370"/>
      <c r="G73" s="370"/>
      <c r="H73" s="371"/>
      <c r="I73" s="60"/>
      <c r="J73" s="356" t="str">
        <f>C73</f>
        <v>I</v>
      </c>
      <c r="K73" s="31" t="str">
        <f>D73</f>
        <v>Показ кинофильмов (услуга платная)</v>
      </c>
      <c r="L73" s="346"/>
      <c r="M73" s="49"/>
      <c r="N73" s="49"/>
      <c r="O73" s="351"/>
      <c r="P73" s="50"/>
      <c r="Q73" s="60"/>
      <c r="R73" s="428"/>
      <c r="S73" s="595" t="s">
        <v>501</v>
      </c>
    </row>
    <row r="74" spans="1:21" ht="40.5" customHeight="1" x14ac:dyDescent="0.25">
      <c r="A74" s="546"/>
      <c r="B74" s="506"/>
      <c r="C74" s="24" t="s">
        <v>7</v>
      </c>
      <c r="D74" s="353" t="s">
        <v>300</v>
      </c>
      <c r="E74" s="346" t="s">
        <v>25</v>
      </c>
      <c r="F74" s="380">
        <f>(33000/1750/250)*100</f>
        <v>7.5428571428571427</v>
      </c>
      <c r="G74" s="380">
        <f>(26162/1842/250)*100</f>
        <v>5.6812160694896852</v>
      </c>
      <c r="H74" s="373">
        <f>IF(G74/F74*100&gt;100,100,G74/F74*100)</f>
        <v>75.319152436416275</v>
      </c>
      <c r="I74" s="60"/>
      <c r="J74" s="469" t="s">
        <v>7</v>
      </c>
      <c r="K74" s="469" t="s">
        <v>243</v>
      </c>
      <c r="L74" s="472" t="s">
        <v>38</v>
      </c>
      <c r="M74" s="500">
        <v>33000</v>
      </c>
      <c r="N74" s="500">
        <v>26162</v>
      </c>
      <c r="O74" s="476">
        <f t="shared" si="0"/>
        <v>79.278787878787881</v>
      </c>
      <c r="P74" s="478"/>
      <c r="Q74" s="466"/>
      <c r="R74" s="277"/>
      <c r="S74" s="595"/>
    </row>
    <row r="75" spans="1:21" ht="70.5" customHeight="1" x14ac:dyDescent="0.25">
      <c r="A75" s="546"/>
      <c r="B75" s="506"/>
      <c r="C75" s="24" t="s">
        <v>8</v>
      </c>
      <c r="D75" s="353" t="s">
        <v>34</v>
      </c>
      <c r="E75" s="346" t="s">
        <v>25</v>
      </c>
      <c r="F75" s="374" t="s">
        <v>412</v>
      </c>
      <c r="G75" s="375">
        <v>0</v>
      </c>
      <c r="H75" s="373">
        <v>100</v>
      </c>
      <c r="I75" s="62"/>
      <c r="J75" s="470"/>
      <c r="K75" s="470"/>
      <c r="L75" s="473"/>
      <c r="M75" s="500"/>
      <c r="N75" s="500"/>
      <c r="O75" s="477" t="e">
        <f t="shared" si="0"/>
        <v>#DIV/0!</v>
      </c>
      <c r="P75" s="478"/>
      <c r="Q75" s="467"/>
      <c r="R75" s="606"/>
      <c r="S75" s="595"/>
    </row>
    <row r="76" spans="1:21" ht="33" x14ac:dyDescent="0.25">
      <c r="A76" s="546"/>
      <c r="B76" s="506"/>
      <c r="C76" s="42"/>
      <c r="D76" s="27" t="s">
        <v>6</v>
      </c>
      <c r="E76" s="42"/>
      <c r="F76" s="376"/>
      <c r="G76" s="377"/>
      <c r="H76" s="378"/>
      <c r="I76" s="8">
        <f>(H75+H74)/2</f>
        <v>87.659576218208144</v>
      </c>
      <c r="J76" s="355"/>
      <c r="K76" s="27" t="s">
        <v>6</v>
      </c>
      <c r="L76" s="355"/>
      <c r="M76" s="395"/>
      <c r="N76" s="395"/>
      <c r="O76" s="8"/>
      <c r="P76" s="8">
        <f>O74</f>
        <v>79.278787878787881</v>
      </c>
      <c r="Q76" s="8">
        <f t="shared" ref="Q76" si="15">(I76+P76)/2</f>
        <v>83.469182048498013</v>
      </c>
      <c r="R76" s="423" t="s">
        <v>501</v>
      </c>
      <c r="S76" s="594"/>
      <c r="T76" s="396"/>
      <c r="U76" s="66"/>
    </row>
    <row r="77" spans="1:21" s="51" customFormat="1" ht="40.5" customHeight="1" x14ac:dyDescent="0.25">
      <c r="A77" s="546"/>
      <c r="B77" s="506"/>
      <c r="C77" s="88" t="s">
        <v>13</v>
      </c>
      <c r="D77" s="30" t="s">
        <v>497</v>
      </c>
      <c r="E77" s="345"/>
      <c r="F77" s="370"/>
      <c r="G77" s="370"/>
      <c r="H77" s="371"/>
      <c r="I77" s="60"/>
      <c r="J77" s="356" t="str">
        <f>C77</f>
        <v>II</v>
      </c>
      <c r="K77" s="31" t="str">
        <f>D77</f>
        <v>Показ кинофильмов (услуга бесплатная)</v>
      </c>
      <c r="L77" s="346"/>
      <c r="M77" s="386"/>
      <c r="N77" s="386"/>
      <c r="O77" s="351"/>
      <c r="P77" s="50"/>
      <c r="Q77" s="60"/>
      <c r="R77" s="428"/>
      <c r="S77" s="595"/>
    </row>
    <row r="78" spans="1:21" s="51" customFormat="1" ht="40.5" customHeight="1" x14ac:dyDescent="0.25">
      <c r="A78" s="546"/>
      <c r="B78" s="506"/>
      <c r="C78" s="24" t="s">
        <v>14</v>
      </c>
      <c r="D78" s="353" t="s">
        <v>300</v>
      </c>
      <c r="E78" s="346" t="s">
        <v>25</v>
      </c>
      <c r="F78" s="380">
        <f>(2250/23/250)*100</f>
        <v>39.130434782608688</v>
      </c>
      <c r="G78" s="380">
        <f>(2370/25/250)*100</f>
        <v>37.92</v>
      </c>
      <c r="H78" s="373">
        <f>IF(G78/F78*100&gt;100,100,G78/F78*100)</f>
        <v>96.90666666666668</v>
      </c>
      <c r="I78" s="60"/>
      <c r="J78" s="24" t="str">
        <f>C78</f>
        <v>2.1.</v>
      </c>
      <c r="K78" s="29" t="s">
        <v>243</v>
      </c>
      <c r="L78" s="346" t="s">
        <v>38</v>
      </c>
      <c r="M78" s="383">
        <v>2250</v>
      </c>
      <c r="N78" s="383">
        <v>2370</v>
      </c>
      <c r="O78" s="349">
        <f t="shared" ref="O78:O138" si="16">IF(N78/M78*100&gt;110,110,N78/M78*100)</f>
        <v>105.33333333333333</v>
      </c>
      <c r="P78" s="350"/>
      <c r="Q78" s="223"/>
      <c r="R78" s="427"/>
      <c r="S78" s="595"/>
    </row>
    <row r="79" spans="1:21" ht="45.75" customHeight="1" x14ac:dyDescent="0.25">
      <c r="A79" s="546"/>
      <c r="B79" s="506"/>
      <c r="C79" s="264"/>
      <c r="D79" s="27" t="s">
        <v>6</v>
      </c>
      <c r="E79" s="264"/>
      <c r="F79" s="393"/>
      <c r="G79" s="393"/>
      <c r="H79" s="394"/>
      <c r="I79" s="276">
        <f>H78</f>
        <v>96.90666666666668</v>
      </c>
      <c r="J79" s="8"/>
      <c r="K79" s="27" t="s">
        <v>6</v>
      </c>
      <c r="L79" s="8"/>
      <c r="M79" s="8"/>
      <c r="N79" s="8"/>
      <c r="O79" s="8"/>
      <c r="P79" s="8">
        <f>O78</f>
        <v>105.33333333333333</v>
      </c>
      <c r="Q79" s="8">
        <f>(I79+P79)/2</f>
        <v>101.12</v>
      </c>
      <c r="R79" s="423" t="s">
        <v>31</v>
      </c>
      <c r="S79" s="594"/>
    </row>
    <row r="80" spans="1:21" s="51" customFormat="1" ht="81" customHeight="1" x14ac:dyDescent="0.25">
      <c r="A80" s="546"/>
      <c r="B80" s="506"/>
      <c r="C80" s="356" t="s">
        <v>28</v>
      </c>
      <c r="D80" s="30" t="s">
        <v>311</v>
      </c>
      <c r="E80" s="346"/>
      <c r="F80" s="374"/>
      <c r="G80" s="374"/>
      <c r="H80" s="371"/>
      <c r="I80" s="60"/>
      <c r="J80" s="356" t="str">
        <f>C80</f>
        <v>III</v>
      </c>
      <c r="K80" s="31" t="str">
        <f>D80</f>
        <v>Организация и проведение мероприятий - Культурно-массовых (услуга платная)</v>
      </c>
      <c r="L80" s="346"/>
      <c r="M80" s="49"/>
      <c r="N80" s="49"/>
      <c r="O80" s="351"/>
      <c r="P80" s="60"/>
      <c r="Q80" s="135"/>
      <c r="R80" s="428"/>
      <c r="S80" s="595"/>
    </row>
    <row r="81" spans="1:21" s="51" customFormat="1" ht="33" x14ac:dyDescent="0.25">
      <c r="A81" s="546"/>
      <c r="B81" s="506"/>
      <c r="C81" s="24" t="s">
        <v>29</v>
      </c>
      <c r="D81" s="353" t="s">
        <v>312</v>
      </c>
      <c r="E81" s="346" t="s">
        <v>25</v>
      </c>
      <c r="F81" s="380">
        <f>((3000*100/3000))</f>
        <v>100</v>
      </c>
      <c r="G81" s="380">
        <f>((3000*100/3000))</f>
        <v>100</v>
      </c>
      <c r="H81" s="373">
        <f>IF(G81/F81*100&gt;100,100,G81/F81*100)</f>
        <v>100</v>
      </c>
      <c r="I81" s="62"/>
      <c r="J81" s="24" t="str">
        <f>C81</f>
        <v>3.1.</v>
      </c>
      <c r="K81" s="29" t="s">
        <v>307</v>
      </c>
      <c r="L81" s="346" t="s">
        <v>38</v>
      </c>
      <c r="M81" s="383">
        <v>3000</v>
      </c>
      <c r="N81" s="383">
        <v>3000</v>
      </c>
      <c r="O81" s="349">
        <f t="shared" si="16"/>
        <v>100</v>
      </c>
      <c r="P81" s="60"/>
      <c r="Q81" s="60"/>
      <c r="R81" s="345"/>
      <c r="S81" s="595"/>
    </row>
    <row r="82" spans="1:21" s="51" customFormat="1" ht="70.5" customHeight="1" x14ac:dyDescent="0.25">
      <c r="A82" s="546"/>
      <c r="B82" s="506"/>
      <c r="C82" s="24" t="s">
        <v>30</v>
      </c>
      <c r="D82" s="353" t="s">
        <v>305</v>
      </c>
      <c r="E82" s="346" t="s">
        <v>25</v>
      </c>
      <c r="F82" s="392">
        <f xml:space="preserve"> ((12*100)/12)</f>
        <v>100</v>
      </c>
      <c r="G82" s="392">
        <f xml:space="preserve"> ((12*100)/12)</f>
        <v>100</v>
      </c>
      <c r="H82" s="373">
        <f>IF(G82/F82*100&gt;100,100,G82/F82*100)</f>
        <v>100</v>
      </c>
      <c r="I82" s="62"/>
      <c r="J82" s="24" t="str">
        <f>C82</f>
        <v>3.2.</v>
      </c>
      <c r="K82" s="29" t="s">
        <v>198</v>
      </c>
      <c r="L82" s="346" t="s">
        <v>41</v>
      </c>
      <c r="M82" s="383">
        <v>12</v>
      </c>
      <c r="N82" s="383">
        <v>12</v>
      </c>
      <c r="O82" s="349">
        <f t="shared" si="16"/>
        <v>100</v>
      </c>
      <c r="P82" s="60"/>
      <c r="Q82" s="60"/>
      <c r="R82" s="345"/>
      <c r="S82" s="595"/>
    </row>
    <row r="83" spans="1:21" s="51" customFormat="1" ht="60.75" customHeight="1" x14ac:dyDescent="0.25">
      <c r="A83" s="546"/>
      <c r="B83" s="506"/>
      <c r="C83" s="24" t="s">
        <v>52</v>
      </c>
      <c r="D83" s="353" t="s">
        <v>34</v>
      </c>
      <c r="E83" s="346" t="s">
        <v>25</v>
      </c>
      <c r="F83" s="374" t="s">
        <v>412</v>
      </c>
      <c r="G83" s="375">
        <v>0</v>
      </c>
      <c r="H83" s="373">
        <v>100</v>
      </c>
      <c r="I83" s="62"/>
      <c r="J83" s="345"/>
      <c r="K83" s="30"/>
      <c r="L83" s="346"/>
      <c r="M83" s="383"/>
      <c r="N83" s="383"/>
      <c r="O83" s="349"/>
      <c r="P83" s="60"/>
      <c r="Q83" s="60"/>
      <c r="R83" s="427"/>
      <c r="S83" s="595"/>
    </row>
    <row r="84" spans="1:21" s="19" customFormat="1" ht="33" x14ac:dyDescent="0.25">
      <c r="A84" s="546"/>
      <c r="B84" s="506"/>
      <c r="C84" s="267"/>
      <c r="D84" s="27" t="s">
        <v>6</v>
      </c>
      <c r="E84" s="42"/>
      <c r="F84" s="390"/>
      <c r="G84" s="391"/>
      <c r="H84" s="378"/>
      <c r="I84" s="8">
        <f>(H81+H82+H83)/3</f>
        <v>100</v>
      </c>
      <c r="J84" s="42"/>
      <c r="K84" s="27" t="s">
        <v>6</v>
      </c>
      <c r="L84" s="42"/>
      <c r="M84" s="397"/>
      <c r="N84" s="397"/>
      <c r="O84" s="8"/>
      <c r="P84" s="8">
        <f>(O81+O82)/2</f>
        <v>100</v>
      </c>
      <c r="Q84" s="8">
        <f>(I84+P84)/2</f>
        <v>100</v>
      </c>
      <c r="R84" s="423" t="s">
        <v>31</v>
      </c>
      <c r="S84" s="594"/>
      <c r="T84" s="51"/>
      <c r="U84" s="270"/>
    </row>
    <row r="85" spans="1:21" s="51" customFormat="1" ht="59.25" customHeight="1" x14ac:dyDescent="0.25">
      <c r="A85" s="546"/>
      <c r="B85" s="506"/>
      <c r="C85" s="356" t="s">
        <v>42</v>
      </c>
      <c r="D85" s="30" t="s">
        <v>65</v>
      </c>
      <c r="E85" s="346"/>
      <c r="F85" s="374"/>
      <c r="G85" s="374"/>
      <c r="H85" s="371"/>
      <c r="I85" s="60"/>
      <c r="J85" s="356" t="str">
        <f>C85</f>
        <v>IV</v>
      </c>
      <c r="K85" s="31" t="str">
        <f>D85</f>
        <v>Организация деятельности клубных формирований</v>
      </c>
      <c r="L85" s="346"/>
      <c r="M85" s="383"/>
      <c r="N85" s="383"/>
      <c r="O85" s="60"/>
      <c r="P85" s="60"/>
      <c r="Q85" s="60"/>
      <c r="R85" s="428"/>
      <c r="S85" s="595"/>
    </row>
    <row r="86" spans="1:21" s="51" customFormat="1" ht="59.25" customHeight="1" x14ac:dyDescent="0.25">
      <c r="A86" s="546"/>
      <c r="B86" s="506"/>
      <c r="C86" s="24" t="s">
        <v>43</v>
      </c>
      <c r="D86" s="353" t="s">
        <v>313</v>
      </c>
      <c r="E86" s="346" t="s">
        <v>25</v>
      </c>
      <c r="F86" s="380">
        <f>210/210*100</f>
        <v>100</v>
      </c>
      <c r="G86" s="380">
        <f>220/210*100</f>
        <v>104.76190476190477</v>
      </c>
      <c r="H86" s="373">
        <f>IF(G86/F86*100&gt;100,100,G86/F86*100)</f>
        <v>100</v>
      </c>
      <c r="I86" s="60"/>
      <c r="J86" s="24" t="str">
        <f t="shared" ref="J86" si="17">C86</f>
        <v>4.1.</v>
      </c>
      <c r="K86" s="29" t="s">
        <v>244</v>
      </c>
      <c r="L86" s="346" t="s">
        <v>41</v>
      </c>
      <c r="M86" s="383">
        <v>7</v>
      </c>
      <c r="N86" s="383">
        <v>8</v>
      </c>
      <c r="O86" s="349">
        <f t="shared" si="16"/>
        <v>110</v>
      </c>
      <c r="P86" s="60"/>
      <c r="Q86" s="60"/>
      <c r="R86" s="345"/>
      <c r="S86" s="595"/>
    </row>
    <row r="87" spans="1:21" s="51" customFormat="1" ht="82.5" x14ac:dyDescent="0.25">
      <c r="A87" s="546"/>
      <c r="B87" s="506"/>
      <c r="C87" s="24" t="s">
        <v>141</v>
      </c>
      <c r="D87" s="353" t="s">
        <v>306</v>
      </c>
      <c r="E87" s="346" t="s">
        <v>25</v>
      </c>
      <c r="F87" s="380">
        <f>2/7*100</f>
        <v>28.571428571428569</v>
      </c>
      <c r="G87" s="380">
        <f>2/8*100</f>
        <v>25</v>
      </c>
      <c r="H87" s="373">
        <f>IF(G87/F87*100&gt;100,100,G87/F87*100)</f>
        <v>87.500000000000014</v>
      </c>
      <c r="I87" s="60"/>
      <c r="J87" s="24" t="str">
        <f>C87</f>
        <v>4.2.</v>
      </c>
      <c r="K87" s="29" t="s">
        <v>308</v>
      </c>
      <c r="L87" s="346" t="s">
        <v>38</v>
      </c>
      <c r="M87" s="383">
        <v>210</v>
      </c>
      <c r="N87" s="383">
        <v>220</v>
      </c>
      <c r="O87" s="349">
        <f t="shared" si="16"/>
        <v>104.76190476190477</v>
      </c>
      <c r="P87" s="60"/>
      <c r="Q87" s="60"/>
      <c r="R87" s="427"/>
      <c r="S87" s="595"/>
    </row>
    <row r="88" spans="1:21" s="19" customFormat="1" ht="33" x14ac:dyDescent="0.25">
      <c r="A88" s="546"/>
      <c r="B88" s="506"/>
      <c r="C88" s="267"/>
      <c r="D88" s="27" t="s">
        <v>6</v>
      </c>
      <c r="E88" s="42"/>
      <c r="F88" s="390"/>
      <c r="G88" s="391"/>
      <c r="H88" s="378"/>
      <c r="I88" s="8">
        <f>(H86+H87)/2</f>
        <v>93.75</v>
      </c>
      <c r="J88" s="42"/>
      <c r="K88" s="27" t="s">
        <v>6</v>
      </c>
      <c r="L88" s="42"/>
      <c r="M88" s="397"/>
      <c r="N88" s="397"/>
      <c r="O88" s="8"/>
      <c r="P88" s="8">
        <f>(O87+O86)/2</f>
        <v>107.38095238095238</v>
      </c>
      <c r="Q88" s="8">
        <f>(I88+P88)/2</f>
        <v>100.56547619047619</v>
      </c>
      <c r="R88" s="423" t="s">
        <v>31</v>
      </c>
      <c r="S88" s="594"/>
      <c r="T88" s="51"/>
      <c r="U88" s="270"/>
    </row>
    <row r="89" spans="1:21" s="51" customFormat="1" ht="82.5" x14ac:dyDescent="0.25">
      <c r="A89" s="546"/>
      <c r="B89" s="506"/>
      <c r="C89" s="356" t="s">
        <v>168</v>
      </c>
      <c r="D89" s="30" t="s">
        <v>309</v>
      </c>
      <c r="E89" s="346"/>
      <c r="F89" s="381"/>
      <c r="G89" s="381"/>
      <c r="H89" s="371"/>
      <c r="I89" s="60"/>
      <c r="J89" s="356" t="str">
        <f>C89</f>
        <v>V</v>
      </c>
      <c r="K89" s="31" t="s">
        <v>309</v>
      </c>
      <c r="L89" s="346"/>
      <c r="M89" s="386"/>
      <c r="N89" s="386"/>
      <c r="O89" s="351"/>
      <c r="P89" s="60"/>
      <c r="Q89" s="60"/>
      <c r="R89" s="428"/>
      <c r="S89" s="595"/>
    </row>
    <row r="90" spans="1:21" s="51" customFormat="1" ht="98.25" customHeight="1" x14ac:dyDescent="0.25">
      <c r="A90" s="546"/>
      <c r="B90" s="506"/>
      <c r="C90" s="469" t="s">
        <v>169</v>
      </c>
      <c r="D90" s="484" t="s">
        <v>283</v>
      </c>
      <c r="E90" s="471" t="s">
        <v>38</v>
      </c>
      <c r="F90" s="499">
        <v>0.24</v>
      </c>
      <c r="G90" s="499">
        <v>0.25</v>
      </c>
      <c r="H90" s="491">
        <f>IF(G90/F90*100&gt;100,100,G90/F90*100)</f>
        <v>100</v>
      </c>
      <c r="I90" s="474"/>
      <c r="J90" s="24" t="str">
        <f t="shared" ref="J90" si="18">C90</f>
        <v>5.1.</v>
      </c>
      <c r="K90" s="29" t="s">
        <v>198</v>
      </c>
      <c r="L90" s="346" t="s">
        <v>41</v>
      </c>
      <c r="M90" s="383">
        <v>45</v>
      </c>
      <c r="N90" s="383">
        <v>47</v>
      </c>
      <c r="O90" s="349">
        <f t="shared" si="16"/>
        <v>104.44444444444446</v>
      </c>
      <c r="P90" s="62"/>
      <c r="Q90" s="60"/>
      <c r="R90" s="345"/>
      <c r="S90" s="595"/>
    </row>
    <row r="91" spans="1:21" s="51" customFormat="1" ht="31.5" customHeight="1" x14ac:dyDescent="0.25">
      <c r="A91" s="546"/>
      <c r="B91" s="506"/>
      <c r="C91" s="470"/>
      <c r="D91" s="485"/>
      <c r="E91" s="471"/>
      <c r="F91" s="499"/>
      <c r="G91" s="499"/>
      <c r="H91" s="491" t="e">
        <f>IF(G91/F91*100&gt;100,100,G91/F91*100)</f>
        <v>#DIV/0!</v>
      </c>
      <c r="I91" s="474"/>
      <c r="J91" s="24" t="s">
        <v>170</v>
      </c>
      <c r="K91" s="29" t="s">
        <v>303</v>
      </c>
      <c r="L91" s="346" t="s">
        <v>38</v>
      </c>
      <c r="M91" s="383">
        <v>49050</v>
      </c>
      <c r="N91" s="383">
        <v>50252</v>
      </c>
      <c r="O91" s="349">
        <f t="shared" si="16"/>
        <v>102.45056065239551</v>
      </c>
      <c r="P91" s="60"/>
      <c r="Q91" s="136"/>
      <c r="R91" s="427"/>
      <c r="S91" s="595"/>
    </row>
    <row r="92" spans="1:21" ht="45.75" customHeight="1" x14ac:dyDescent="0.25">
      <c r="A92" s="546"/>
      <c r="B92" s="506"/>
      <c r="C92" s="264"/>
      <c r="D92" s="27" t="s">
        <v>6</v>
      </c>
      <c r="E92" s="264"/>
      <c r="F92" s="393"/>
      <c r="G92" s="393"/>
      <c r="H92" s="394"/>
      <c r="I92" s="276">
        <f>H90</f>
        <v>100</v>
      </c>
      <c r="J92" s="8"/>
      <c r="K92" s="27" t="s">
        <v>6</v>
      </c>
      <c r="L92" s="8"/>
      <c r="M92" s="395"/>
      <c r="N92" s="395"/>
      <c r="O92" s="8"/>
      <c r="P92" s="8">
        <f>(O90+O91)/2</f>
        <v>103.44750254841998</v>
      </c>
      <c r="Q92" s="8">
        <f>(I92+P92)/2</f>
        <v>101.72375127420999</v>
      </c>
      <c r="R92" s="423" t="s">
        <v>31</v>
      </c>
      <c r="S92" s="594"/>
    </row>
    <row r="93" spans="1:21" s="51" customFormat="1" ht="83.25" customHeight="1" x14ac:dyDescent="0.25">
      <c r="A93" s="546"/>
      <c r="B93" s="506"/>
      <c r="C93" s="356" t="s">
        <v>174</v>
      </c>
      <c r="D93" s="30" t="s">
        <v>531</v>
      </c>
      <c r="E93" s="345"/>
      <c r="F93" s="381"/>
      <c r="G93" s="381"/>
      <c r="H93" s="371"/>
      <c r="I93" s="60"/>
      <c r="J93" s="356" t="str">
        <f t="shared" ref="J93:J94" si="19">C93</f>
        <v>VI</v>
      </c>
      <c r="K93" s="31" t="str">
        <f>D93</f>
        <v>Организация и проведение культурно-массовых мероприятий (иные зрелищные мероприятия)</v>
      </c>
      <c r="L93" s="346"/>
      <c r="M93" s="383"/>
      <c r="N93" s="383"/>
      <c r="O93" s="351"/>
      <c r="P93" s="60"/>
      <c r="Q93" s="60"/>
      <c r="R93" s="428"/>
      <c r="S93" s="595"/>
    </row>
    <row r="94" spans="1:21" s="51" customFormat="1" ht="61.5" customHeight="1" x14ac:dyDescent="0.25">
      <c r="A94" s="546"/>
      <c r="B94" s="506"/>
      <c r="C94" s="469" t="s">
        <v>175</v>
      </c>
      <c r="D94" s="475" t="s">
        <v>284</v>
      </c>
      <c r="E94" s="471" t="s">
        <v>41</v>
      </c>
      <c r="F94" s="499">
        <f>141/183865*1000</f>
        <v>0.76686699480597176</v>
      </c>
      <c r="G94" s="499">
        <f>155/183865*1000</f>
        <v>0.84300981698528821</v>
      </c>
      <c r="H94" s="491">
        <f>IF(G94/F94*100&gt;100,100,G94/F94*100)</f>
        <v>100</v>
      </c>
      <c r="I94" s="474"/>
      <c r="J94" s="24" t="str">
        <f t="shared" si="19"/>
        <v>6.1.</v>
      </c>
      <c r="K94" s="29" t="s">
        <v>198</v>
      </c>
      <c r="L94" s="346" t="s">
        <v>41</v>
      </c>
      <c r="M94" s="386">
        <v>141</v>
      </c>
      <c r="N94" s="386">
        <v>155</v>
      </c>
      <c r="O94" s="32">
        <f t="shared" si="16"/>
        <v>109.92907801418438</v>
      </c>
      <c r="P94" s="62"/>
      <c r="Q94" s="60"/>
      <c r="R94" s="345"/>
      <c r="S94" s="595"/>
    </row>
    <row r="95" spans="1:21" s="51" customFormat="1" ht="53.25" customHeight="1" x14ac:dyDescent="0.25">
      <c r="A95" s="546"/>
      <c r="B95" s="506"/>
      <c r="C95" s="470"/>
      <c r="D95" s="475"/>
      <c r="E95" s="471"/>
      <c r="F95" s="499">
        <f>141/183865*1000</f>
        <v>0.76686699480597176</v>
      </c>
      <c r="G95" s="499">
        <f>155/183865*1000</f>
        <v>0.84300981698528821</v>
      </c>
      <c r="H95" s="491">
        <f>IF(G95/F95*100&gt;100,100,G95/F95*100)</f>
        <v>100</v>
      </c>
      <c r="I95" s="474"/>
      <c r="J95" s="24" t="s">
        <v>176</v>
      </c>
      <c r="K95" s="29" t="s">
        <v>310</v>
      </c>
      <c r="L95" s="346" t="s">
        <v>38</v>
      </c>
      <c r="M95" s="386">
        <v>79820</v>
      </c>
      <c r="N95" s="386">
        <v>79988</v>
      </c>
      <c r="O95" s="349">
        <f t="shared" si="16"/>
        <v>100.21047356552242</v>
      </c>
      <c r="P95" s="60"/>
      <c r="Q95" s="60"/>
      <c r="R95" s="427"/>
      <c r="S95" s="595"/>
    </row>
    <row r="96" spans="1:21" ht="45.75" customHeight="1" x14ac:dyDescent="0.25">
      <c r="A96" s="547"/>
      <c r="B96" s="507"/>
      <c r="C96" s="264"/>
      <c r="D96" s="27" t="s">
        <v>6</v>
      </c>
      <c r="E96" s="264"/>
      <c r="F96" s="393"/>
      <c r="G96" s="393"/>
      <c r="H96" s="394"/>
      <c r="I96" s="276">
        <f>H94</f>
        <v>100</v>
      </c>
      <c r="J96" s="8"/>
      <c r="K96" s="27" t="s">
        <v>6</v>
      </c>
      <c r="L96" s="8"/>
      <c r="M96" s="8"/>
      <c r="N96" s="8"/>
      <c r="O96" s="8"/>
      <c r="P96" s="8">
        <f>(O94+O95)/2</f>
        <v>105.0697757898534</v>
      </c>
      <c r="Q96" s="8">
        <f>(I96+P96)/2</f>
        <v>102.5348878949267</v>
      </c>
      <c r="R96" s="423" t="s">
        <v>31</v>
      </c>
      <c r="S96" s="594"/>
    </row>
    <row r="97" spans="1:21" s="15" customFormat="1" ht="74.25" customHeight="1" x14ac:dyDescent="0.25">
      <c r="A97" s="584" t="s">
        <v>77</v>
      </c>
      <c r="B97" s="505" t="s">
        <v>246</v>
      </c>
      <c r="C97" s="88" t="s">
        <v>12</v>
      </c>
      <c r="D97" s="30" t="s">
        <v>496</v>
      </c>
      <c r="E97" s="345"/>
      <c r="F97" s="370"/>
      <c r="G97" s="370"/>
      <c r="H97" s="371"/>
      <c r="I97" s="60"/>
      <c r="J97" s="356" t="str">
        <f>C97</f>
        <v>I</v>
      </c>
      <c r="K97" s="31" t="str">
        <f>D97</f>
        <v>Показ кинофильмов (услуга платная)</v>
      </c>
      <c r="L97" s="345"/>
      <c r="M97" s="49"/>
      <c r="N97" s="49"/>
      <c r="O97" s="371"/>
      <c r="P97" s="50"/>
      <c r="Q97" s="60"/>
      <c r="R97" s="428"/>
      <c r="S97" s="556" t="s">
        <v>424</v>
      </c>
      <c r="T97" s="53"/>
    </row>
    <row r="98" spans="1:21" ht="33.75" customHeight="1" x14ac:dyDescent="0.25">
      <c r="A98" s="546"/>
      <c r="B98" s="506"/>
      <c r="C98" s="24" t="s">
        <v>7</v>
      </c>
      <c r="D98" s="353" t="s">
        <v>300</v>
      </c>
      <c r="E98" s="346" t="s">
        <v>25</v>
      </c>
      <c r="F98" s="385">
        <f>10855/806/296*100</f>
        <v>4.5499128160418474</v>
      </c>
      <c r="G98" s="385">
        <f>10653/860/296*100</f>
        <v>4.184868007542426</v>
      </c>
      <c r="H98" s="373">
        <f>IF(G98/F98*100&gt;100,100,G98/F98*100)</f>
        <v>91.976883442417517</v>
      </c>
      <c r="I98" s="60"/>
      <c r="J98" s="469" t="s">
        <v>7</v>
      </c>
      <c r="K98" s="494" t="s">
        <v>243</v>
      </c>
      <c r="L98" s="472" t="s">
        <v>38</v>
      </c>
      <c r="M98" s="496">
        <v>10855</v>
      </c>
      <c r="N98" s="496">
        <v>10653</v>
      </c>
      <c r="O98" s="497">
        <f t="shared" si="16"/>
        <v>98.139106402579458</v>
      </c>
      <c r="P98" s="481"/>
      <c r="Q98" s="466"/>
      <c r="R98" s="468"/>
      <c r="S98" s="595"/>
      <c r="T98" s="53"/>
    </row>
    <row r="99" spans="1:21" ht="68.25" customHeight="1" x14ac:dyDescent="0.25">
      <c r="A99" s="546"/>
      <c r="B99" s="506"/>
      <c r="C99" s="24" t="s">
        <v>8</v>
      </c>
      <c r="D99" s="353" t="s">
        <v>34</v>
      </c>
      <c r="E99" s="346" t="s">
        <v>25</v>
      </c>
      <c r="F99" s="374" t="s">
        <v>412</v>
      </c>
      <c r="G99" s="382">
        <v>0</v>
      </c>
      <c r="H99" s="373">
        <v>100</v>
      </c>
      <c r="I99" s="62"/>
      <c r="J99" s="470"/>
      <c r="K99" s="495"/>
      <c r="L99" s="473"/>
      <c r="M99" s="473"/>
      <c r="N99" s="473"/>
      <c r="O99" s="498" t="e">
        <f t="shared" si="16"/>
        <v>#DIV/0!</v>
      </c>
      <c r="P99" s="482"/>
      <c r="Q99" s="467"/>
      <c r="R99" s="505"/>
      <c r="S99" s="595"/>
      <c r="T99" s="53"/>
    </row>
    <row r="100" spans="1:21" s="19" customFormat="1" ht="33" x14ac:dyDescent="0.25">
      <c r="A100" s="546"/>
      <c r="B100" s="506"/>
      <c r="C100" s="267"/>
      <c r="D100" s="27" t="s">
        <v>6</v>
      </c>
      <c r="E100" s="42"/>
      <c r="F100" s="390"/>
      <c r="G100" s="391"/>
      <c r="H100" s="378"/>
      <c r="I100" s="8">
        <f>(H98+H99)/2</f>
        <v>95.988441721208758</v>
      </c>
      <c r="J100" s="42"/>
      <c r="K100" s="27" t="s">
        <v>6</v>
      </c>
      <c r="L100" s="42"/>
      <c r="M100" s="132"/>
      <c r="N100" s="132"/>
      <c r="O100" s="378"/>
      <c r="P100" s="8">
        <f>O98</f>
        <v>98.139106402579458</v>
      </c>
      <c r="Q100" s="8">
        <f>(I100+P100)/2</f>
        <v>97.063774061894108</v>
      </c>
      <c r="R100" s="423" t="s">
        <v>424</v>
      </c>
      <c r="S100" s="594"/>
      <c r="T100" s="53"/>
      <c r="U100" s="270"/>
    </row>
    <row r="101" spans="1:21" ht="33" x14ac:dyDescent="0.25">
      <c r="A101" s="546"/>
      <c r="B101" s="506"/>
      <c r="C101" s="88" t="s">
        <v>13</v>
      </c>
      <c r="D101" s="30" t="s">
        <v>497</v>
      </c>
      <c r="E101" s="345"/>
      <c r="F101" s="374"/>
      <c r="G101" s="374"/>
      <c r="H101" s="371"/>
      <c r="I101" s="60"/>
      <c r="J101" s="356" t="str">
        <f>C101</f>
        <v>II</v>
      </c>
      <c r="K101" s="31" t="str">
        <f>D101</f>
        <v>Показ кинофильмов (услуга бесплатная)</v>
      </c>
      <c r="L101" s="346"/>
      <c r="M101" s="348"/>
      <c r="N101" s="348"/>
      <c r="O101" s="398"/>
      <c r="P101" s="352"/>
      <c r="Q101" s="344"/>
      <c r="R101" s="428"/>
      <c r="S101" s="595"/>
      <c r="T101" s="399"/>
    </row>
    <row r="102" spans="1:21" ht="33" x14ac:dyDescent="0.25">
      <c r="A102" s="546"/>
      <c r="B102" s="506"/>
      <c r="C102" s="24" t="s">
        <v>14</v>
      </c>
      <c r="D102" s="353" t="s">
        <v>300</v>
      </c>
      <c r="E102" s="346" t="s">
        <v>25</v>
      </c>
      <c r="F102" s="380">
        <f>500/9/296*100</f>
        <v>18.768768768768769</v>
      </c>
      <c r="G102" s="380">
        <f>502/10/296*100</f>
        <v>16.95945945945946</v>
      </c>
      <c r="H102" s="373">
        <f>IF(G102/F102*100&gt;100,100,G102/F102*100)</f>
        <v>90.36</v>
      </c>
      <c r="I102" s="62"/>
      <c r="J102" s="24" t="str">
        <f>C102</f>
        <v>2.1.</v>
      </c>
      <c r="K102" s="29" t="s">
        <v>243</v>
      </c>
      <c r="L102" s="346" t="s">
        <v>38</v>
      </c>
      <c r="M102" s="400">
        <v>500</v>
      </c>
      <c r="N102" s="400">
        <v>502</v>
      </c>
      <c r="O102" s="373">
        <f t="shared" si="16"/>
        <v>100.4</v>
      </c>
      <c r="P102" s="352"/>
      <c r="Q102" s="344"/>
      <c r="R102" s="427"/>
      <c r="S102" s="595"/>
      <c r="T102" s="399"/>
    </row>
    <row r="103" spans="1:21" ht="33" x14ac:dyDescent="0.25">
      <c r="A103" s="546"/>
      <c r="B103" s="506"/>
      <c r="C103" s="42"/>
      <c r="D103" s="27" t="s">
        <v>6</v>
      </c>
      <c r="E103" s="42"/>
      <c r="F103" s="376"/>
      <c r="G103" s="377"/>
      <c r="H103" s="378"/>
      <c r="I103" s="8">
        <f>H102</f>
        <v>90.36</v>
      </c>
      <c r="J103" s="355"/>
      <c r="K103" s="27" t="s">
        <v>6</v>
      </c>
      <c r="L103" s="355"/>
      <c r="M103" s="355"/>
      <c r="N103" s="355"/>
      <c r="O103" s="378"/>
      <c r="P103" s="8">
        <f>O102</f>
        <v>100.4</v>
      </c>
      <c r="Q103" s="8">
        <f t="shared" ref="Q103" si="20">(I103+P103)/2</f>
        <v>95.38</v>
      </c>
      <c r="R103" s="423" t="s">
        <v>424</v>
      </c>
      <c r="S103" s="594"/>
      <c r="T103" s="399"/>
      <c r="U103" s="66"/>
    </row>
    <row r="104" spans="1:21" s="15" customFormat="1" ht="49.5" x14ac:dyDescent="0.25">
      <c r="A104" s="546"/>
      <c r="B104" s="506"/>
      <c r="C104" s="356" t="s">
        <v>28</v>
      </c>
      <c r="D104" s="30" t="s">
        <v>311</v>
      </c>
      <c r="E104" s="346"/>
      <c r="F104" s="374"/>
      <c r="G104" s="374"/>
      <c r="H104" s="371"/>
      <c r="I104" s="60"/>
      <c r="J104" s="356" t="str">
        <f>C104</f>
        <v>III</v>
      </c>
      <c r="K104" s="31" t="str">
        <f>D104</f>
        <v>Организация и проведение мероприятий - Культурно-массовых (услуга платная)</v>
      </c>
      <c r="L104" s="345"/>
      <c r="M104" s="49"/>
      <c r="N104" s="49"/>
      <c r="O104" s="371"/>
      <c r="P104" s="60"/>
      <c r="Q104" s="60"/>
      <c r="R104" s="428"/>
      <c r="S104" s="595"/>
      <c r="T104" s="53"/>
    </row>
    <row r="105" spans="1:21" ht="33" x14ac:dyDescent="0.25">
      <c r="A105" s="546"/>
      <c r="B105" s="506"/>
      <c r="C105" s="24" t="s">
        <v>29</v>
      </c>
      <c r="D105" s="353" t="s">
        <v>312</v>
      </c>
      <c r="E105" s="346" t="s">
        <v>25</v>
      </c>
      <c r="F105" s="380">
        <f>1603/1603*100</f>
        <v>100</v>
      </c>
      <c r="G105" s="380">
        <f>1463/1603*100</f>
        <v>91.266375545851531</v>
      </c>
      <c r="H105" s="373">
        <f>IF(G105/F105*100&gt;100,100,G105/F105*100)</f>
        <v>91.266375545851531</v>
      </c>
      <c r="I105" s="62"/>
      <c r="J105" s="24" t="str">
        <f>C105</f>
        <v>3.1.</v>
      </c>
      <c r="K105" s="29" t="s">
        <v>307</v>
      </c>
      <c r="L105" s="346" t="s">
        <v>38</v>
      </c>
      <c r="M105" s="383">
        <v>1603</v>
      </c>
      <c r="N105" s="383">
        <v>1463</v>
      </c>
      <c r="O105" s="373">
        <f t="shared" si="16"/>
        <v>91.266375545851531</v>
      </c>
      <c r="P105" s="60"/>
      <c r="Q105" s="60"/>
      <c r="R105" s="345"/>
      <c r="S105" s="595"/>
      <c r="T105" s="53"/>
    </row>
    <row r="106" spans="1:21" ht="70.5" customHeight="1" x14ac:dyDescent="0.25">
      <c r="A106" s="546"/>
      <c r="B106" s="506"/>
      <c r="C106" s="24" t="s">
        <v>30</v>
      </c>
      <c r="D106" s="353" t="s">
        <v>305</v>
      </c>
      <c r="E106" s="346" t="s">
        <v>25</v>
      </c>
      <c r="F106" s="392">
        <f>((13*100/13))</f>
        <v>100</v>
      </c>
      <c r="G106" s="392">
        <f>((13*100/13))</f>
        <v>100</v>
      </c>
      <c r="H106" s="373">
        <f>IF(G106/F106*100&gt;100,100,G106/F106*100)</f>
        <v>100</v>
      </c>
      <c r="I106" s="62"/>
      <c r="J106" s="24" t="str">
        <f>C106</f>
        <v>3.2.</v>
      </c>
      <c r="K106" s="29" t="s">
        <v>198</v>
      </c>
      <c r="L106" s="346" t="s">
        <v>41</v>
      </c>
      <c r="M106" s="383">
        <v>13</v>
      </c>
      <c r="N106" s="383">
        <v>13</v>
      </c>
      <c r="O106" s="373">
        <f t="shared" si="16"/>
        <v>100</v>
      </c>
      <c r="P106" s="60"/>
      <c r="Q106" s="60"/>
      <c r="R106" s="345"/>
      <c r="S106" s="595"/>
      <c r="T106" s="53"/>
    </row>
    <row r="107" spans="1:21" ht="57.75" customHeight="1" x14ac:dyDescent="0.25">
      <c r="A107" s="546"/>
      <c r="B107" s="506"/>
      <c r="C107" s="24" t="s">
        <v>52</v>
      </c>
      <c r="D107" s="353" t="s">
        <v>34</v>
      </c>
      <c r="E107" s="346" t="s">
        <v>25</v>
      </c>
      <c r="F107" s="374" t="s">
        <v>412</v>
      </c>
      <c r="G107" s="382">
        <v>0</v>
      </c>
      <c r="H107" s="373">
        <v>100</v>
      </c>
      <c r="I107" s="62"/>
      <c r="J107" s="346"/>
      <c r="K107" s="353"/>
      <c r="L107" s="346"/>
      <c r="M107" s="346"/>
      <c r="N107" s="346"/>
      <c r="O107" s="373"/>
      <c r="P107" s="60"/>
      <c r="Q107" s="60"/>
      <c r="R107" s="427"/>
      <c r="S107" s="595"/>
      <c r="T107" s="53"/>
    </row>
    <row r="108" spans="1:21" s="19" customFormat="1" ht="33" x14ac:dyDescent="0.25">
      <c r="A108" s="546"/>
      <c r="B108" s="506"/>
      <c r="C108" s="267"/>
      <c r="D108" s="27" t="s">
        <v>6</v>
      </c>
      <c r="E108" s="42"/>
      <c r="F108" s="390"/>
      <c r="G108" s="391"/>
      <c r="H108" s="378"/>
      <c r="I108" s="8">
        <f>(H105+H106+H107)/3</f>
        <v>97.088791848617177</v>
      </c>
      <c r="J108" s="42"/>
      <c r="K108" s="27" t="s">
        <v>6</v>
      </c>
      <c r="L108" s="42"/>
      <c r="M108" s="132"/>
      <c r="N108" s="132"/>
      <c r="O108" s="378"/>
      <c r="P108" s="8">
        <f>(O105+O106)/2</f>
        <v>95.633187772925766</v>
      </c>
      <c r="Q108" s="8">
        <f>(I108+P108)/2</f>
        <v>96.360989810771471</v>
      </c>
      <c r="R108" s="423" t="s">
        <v>424</v>
      </c>
      <c r="S108" s="594"/>
      <c r="T108" s="53"/>
      <c r="U108" s="270"/>
    </row>
    <row r="109" spans="1:21" s="15" customFormat="1" ht="33" x14ac:dyDescent="0.25">
      <c r="A109" s="546"/>
      <c r="B109" s="506"/>
      <c r="C109" s="356" t="s">
        <v>42</v>
      </c>
      <c r="D109" s="30" t="s">
        <v>65</v>
      </c>
      <c r="E109" s="346"/>
      <c r="F109" s="374"/>
      <c r="G109" s="374"/>
      <c r="H109" s="371"/>
      <c r="I109" s="60"/>
      <c r="J109" s="356" t="str">
        <f>C109</f>
        <v>IV</v>
      </c>
      <c r="K109" s="31" t="str">
        <f>D109</f>
        <v>Организация деятельности клубных формирований</v>
      </c>
      <c r="L109" s="345"/>
      <c r="M109" s="346"/>
      <c r="N109" s="346"/>
      <c r="O109" s="371"/>
      <c r="P109" s="60"/>
      <c r="Q109" s="60"/>
      <c r="R109" s="428"/>
      <c r="S109" s="595"/>
      <c r="T109" s="53"/>
    </row>
    <row r="110" spans="1:21" ht="49.5" x14ac:dyDescent="0.25">
      <c r="A110" s="546"/>
      <c r="B110" s="506"/>
      <c r="C110" s="24" t="s">
        <v>43</v>
      </c>
      <c r="D110" s="353" t="s">
        <v>313</v>
      </c>
      <c r="E110" s="346" t="s">
        <v>25</v>
      </c>
      <c r="F110" s="380">
        <f>140/140*100</f>
        <v>100</v>
      </c>
      <c r="G110" s="380">
        <f>140/140*100</f>
        <v>100</v>
      </c>
      <c r="H110" s="373">
        <f>IF(G110/F110*100&gt;100,100,G110/F110*100)</f>
        <v>100</v>
      </c>
      <c r="I110" s="60"/>
      <c r="J110" s="24" t="str">
        <f t="shared" ref="J110" si="21">C110</f>
        <v>4.1.</v>
      </c>
      <c r="K110" s="29" t="s">
        <v>244</v>
      </c>
      <c r="L110" s="346" t="s">
        <v>41</v>
      </c>
      <c r="M110" s="383">
        <v>13</v>
      </c>
      <c r="N110" s="383">
        <v>13</v>
      </c>
      <c r="O110" s="373">
        <f t="shared" si="16"/>
        <v>100</v>
      </c>
      <c r="P110" s="60"/>
      <c r="Q110" s="60"/>
      <c r="R110" s="345"/>
      <c r="S110" s="595"/>
      <c r="T110" s="53"/>
    </row>
    <row r="111" spans="1:21" ht="82.5" x14ac:dyDescent="0.25">
      <c r="A111" s="546"/>
      <c r="B111" s="506"/>
      <c r="C111" s="24" t="s">
        <v>141</v>
      </c>
      <c r="D111" s="353" t="s">
        <v>306</v>
      </c>
      <c r="E111" s="346" t="s">
        <v>25</v>
      </c>
      <c r="F111" s="380">
        <f>1/13*100</f>
        <v>7.6923076923076925</v>
      </c>
      <c r="G111" s="380">
        <f>1/13*100</f>
        <v>7.6923076923076925</v>
      </c>
      <c r="H111" s="373">
        <f>IF(G111/F111*100&gt;100,100,G111/F111*100)</f>
        <v>100</v>
      </c>
      <c r="I111" s="60"/>
      <c r="J111" s="24" t="str">
        <f>C111</f>
        <v>4.2.</v>
      </c>
      <c r="K111" s="29" t="s">
        <v>308</v>
      </c>
      <c r="L111" s="346" t="s">
        <v>38</v>
      </c>
      <c r="M111" s="383">
        <v>140</v>
      </c>
      <c r="N111" s="383">
        <v>140</v>
      </c>
      <c r="O111" s="373">
        <f t="shared" si="16"/>
        <v>100</v>
      </c>
      <c r="P111" s="60"/>
      <c r="Q111" s="60"/>
      <c r="R111" s="427"/>
      <c r="S111" s="595"/>
      <c r="T111" s="53"/>
    </row>
    <row r="112" spans="1:21" s="19" customFormat="1" ht="33" x14ac:dyDescent="0.25">
      <c r="A112" s="546"/>
      <c r="B112" s="506"/>
      <c r="C112" s="267"/>
      <c r="D112" s="27" t="s">
        <v>6</v>
      </c>
      <c r="E112" s="42"/>
      <c r="F112" s="390"/>
      <c r="G112" s="391"/>
      <c r="H112" s="378"/>
      <c r="I112" s="8">
        <f>(H110+H111)/2</f>
        <v>100</v>
      </c>
      <c r="J112" s="42"/>
      <c r="K112" s="27" t="s">
        <v>6</v>
      </c>
      <c r="L112" s="42"/>
      <c r="M112" s="132"/>
      <c r="N112" s="132"/>
      <c r="O112" s="378"/>
      <c r="P112" s="8">
        <f>(O111+O110)/2</f>
        <v>100</v>
      </c>
      <c r="Q112" s="8">
        <f>(I112+P112)/2</f>
        <v>100</v>
      </c>
      <c r="R112" s="423" t="s">
        <v>31</v>
      </c>
      <c r="S112" s="594"/>
      <c r="T112" s="53"/>
      <c r="U112" s="270"/>
    </row>
    <row r="113" spans="1:21" ht="82.5" x14ac:dyDescent="0.25">
      <c r="A113" s="546"/>
      <c r="B113" s="506"/>
      <c r="C113" s="356" t="s">
        <v>168</v>
      </c>
      <c r="D113" s="30" t="s">
        <v>309</v>
      </c>
      <c r="E113" s="346"/>
      <c r="F113" s="381"/>
      <c r="G113" s="381"/>
      <c r="H113" s="371"/>
      <c r="I113" s="60"/>
      <c r="J113" s="356" t="str">
        <f>C113</f>
        <v>V</v>
      </c>
      <c r="K113" s="31" t="s">
        <v>309</v>
      </c>
      <c r="L113" s="346"/>
      <c r="M113" s="49"/>
      <c r="N113" s="49"/>
      <c r="O113" s="371"/>
      <c r="P113" s="60"/>
      <c r="Q113" s="60"/>
      <c r="R113" s="428"/>
      <c r="S113" s="595"/>
      <c r="T113" s="53"/>
    </row>
    <row r="114" spans="1:21" ht="33" customHeight="1" x14ac:dyDescent="0.25">
      <c r="A114" s="546"/>
      <c r="B114" s="506"/>
      <c r="C114" s="469" t="s">
        <v>169</v>
      </c>
      <c r="D114" s="484" t="s">
        <v>283</v>
      </c>
      <c r="E114" s="471" t="s">
        <v>38</v>
      </c>
      <c r="F114" s="492">
        <f>51/183865*1000</f>
        <v>0.27737742365322382</v>
      </c>
      <c r="G114" s="492">
        <f>56/183865*1000</f>
        <v>0.30457128871726535</v>
      </c>
      <c r="H114" s="491">
        <f>IF(G114/F114*100&gt;100,100,G114/F114*100)</f>
        <v>100</v>
      </c>
      <c r="I114" s="474"/>
      <c r="J114" s="24" t="str">
        <f t="shared" ref="J114" si="22">C114</f>
        <v>5.1.</v>
      </c>
      <c r="K114" s="29" t="s">
        <v>198</v>
      </c>
      <c r="L114" s="346" t="s">
        <v>41</v>
      </c>
      <c r="M114" s="383">
        <v>51</v>
      </c>
      <c r="N114" s="383">
        <v>56</v>
      </c>
      <c r="O114" s="373">
        <f t="shared" si="16"/>
        <v>109.80392156862746</v>
      </c>
      <c r="P114" s="62"/>
      <c r="Q114" s="60"/>
      <c r="R114" s="345"/>
      <c r="S114" s="595"/>
      <c r="T114" s="53"/>
    </row>
    <row r="115" spans="1:21" ht="58.5" customHeight="1" x14ac:dyDescent="0.25">
      <c r="A115" s="546"/>
      <c r="B115" s="506"/>
      <c r="C115" s="470"/>
      <c r="D115" s="485"/>
      <c r="E115" s="471"/>
      <c r="F115" s="493"/>
      <c r="G115" s="493">
        <f>56/183865*1000</f>
        <v>0.30457128871726535</v>
      </c>
      <c r="H115" s="491" t="e">
        <f>IF(G115/F115*100&gt;100,100,G115/F115*100)</f>
        <v>#DIV/0!</v>
      </c>
      <c r="I115" s="474"/>
      <c r="J115" s="24" t="s">
        <v>170</v>
      </c>
      <c r="K115" s="29" t="s">
        <v>310</v>
      </c>
      <c r="L115" s="346" t="s">
        <v>38</v>
      </c>
      <c r="M115" s="383">
        <v>10868</v>
      </c>
      <c r="N115" s="383">
        <v>10729</v>
      </c>
      <c r="O115" s="373">
        <f t="shared" si="16"/>
        <v>98.721015826278986</v>
      </c>
      <c r="P115" s="60"/>
      <c r="Q115" s="60"/>
      <c r="R115" s="427"/>
      <c r="S115" s="595"/>
      <c r="T115" s="53"/>
    </row>
    <row r="116" spans="1:21" s="19" customFormat="1" ht="33" x14ac:dyDescent="0.25">
      <c r="A116" s="546"/>
      <c r="B116" s="506"/>
      <c r="C116" s="267"/>
      <c r="D116" s="27" t="s">
        <v>6</v>
      </c>
      <c r="E116" s="42"/>
      <c r="F116" s="390"/>
      <c r="G116" s="391"/>
      <c r="H116" s="378"/>
      <c r="I116" s="8">
        <f>H114</f>
        <v>100</v>
      </c>
      <c r="J116" s="42"/>
      <c r="K116" s="27" t="s">
        <v>6</v>
      </c>
      <c r="L116" s="42"/>
      <c r="M116" s="132"/>
      <c r="N116" s="132"/>
      <c r="O116" s="378"/>
      <c r="P116" s="8">
        <f>(O115+O114)/2</f>
        <v>104.26246869745322</v>
      </c>
      <c r="Q116" s="8">
        <f>(I116+P116)/2</f>
        <v>102.13123434872661</v>
      </c>
      <c r="R116" s="423" t="s">
        <v>31</v>
      </c>
      <c r="S116" s="594"/>
      <c r="T116" s="53"/>
      <c r="U116" s="270"/>
    </row>
    <row r="117" spans="1:21" ht="66" x14ac:dyDescent="0.25">
      <c r="A117" s="546"/>
      <c r="B117" s="506"/>
      <c r="C117" s="356" t="s">
        <v>174</v>
      </c>
      <c r="D117" s="30" t="s">
        <v>314</v>
      </c>
      <c r="E117" s="345"/>
      <c r="F117" s="381"/>
      <c r="G117" s="381"/>
      <c r="H117" s="371"/>
      <c r="I117" s="60"/>
      <c r="J117" s="356" t="s">
        <v>168</v>
      </c>
      <c r="K117" s="31" t="s">
        <v>314</v>
      </c>
      <c r="L117" s="346"/>
      <c r="M117" s="346"/>
      <c r="N117" s="346"/>
      <c r="O117" s="371"/>
      <c r="P117" s="60"/>
      <c r="Q117" s="60"/>
      <c r="R117" s="428"/>
      <c r="S117" s="595"/>
      <c r="T117" s="53"/>
    </row>
    <row r="118" spans="1:21" ht="33" customHeight="1" x14ac:dyDescent="0.25">
      <c r="A118" s="546"/>
      <c r="B118" s="506"/>
      <c r="C118" s="469" t="s">
        <v>175</v>
      </c>
      <c r="D118" s="475" t="s">
        <v>284</v>
      </c>
      <c r="E118" s="471" t="s">
        <v>41</v>
      </c>
      <c r="F118" s="492">
        <f>148/183865*1000</f>
        <v>0.80493840589563004</v>
      </c>
      <c r="G118" s="492">
        <f>140/183865*1000</f>
        <v>0.7614282217931635</v>
      </c>
      <c r="H118" s="491">
        <f>IF(G118/F118*100&gt;100,100,G118/F118*100)</f>
        <v>94.594594594594582</v>
      </c>
      <c r="I118" s="474"/>
      <c r="J118" s="24" t="s">
        <v>175</v>
      </c>
      <c r="K118" s="29" t="s">
        <v>198</v>
      </c>
      <c r="L118" s="346" t="s">
        <v>41</v>
      </c>
      <c r="M118" s="386">
        <v>148</v>
      </c>
      <c r="N118" s="386">
        <v>140</v>
      </c>
      <c r="O118" s="373">
        <f t="shared" si="16"/>
        <v>94.594594594594597</v>
      </c>
      <c r="P118" s="62"/>
      <c r="Q118" s="60"/>
      <c r="R118" s="345"/>
      <c r="S118" s="595"/>
      <c r="T118" s="53"/>
    </row>
    <row r="119" spans="1:21" ht="63.75" customHeight="1" x14ac:dyDescent="0.25">
      <c r="A119" s="546"/>
      <c r="B119" s="506"/>
      <c r="C119" s="470"/>
      <c r="D119" s="475"/>
      <c r="E119" s="471"/>
      <c r="F119" s="493"/>
      <c r="G119" s="493">
        <f>140/183865*1000</f>
        <v>0.7614282217931635</v>
      </c>
      <c r="H119" s="491" t="e">
        <f>IF(G119/F119*100&gt;100,100,G119/F119*100)</f>
        <v>#DIV/0!</v>
      </c>
      <c r="I119" s="474"/>
      <c r="J119" s="24" t="s">
        <v>176</v>
      </c>
      <c r="K119" s="29" t="s">
        <v>310</v>
      </c>
      <c r="L119" s="346" t="s">
        <v>38</v>
      </c>
      <c r="M119" s="386">
        <v>36442</v>
      </c>
      <c r="N119" s="386">
        <v>39280</v>
      </c>
      <c r="O119" s="373">
        <f t="shared" si="16"/>
        <v>107.78771746885462</v>
      </c>
      <c r="P119" s="60"/>
      <c r="Q119" s="60"/>
      <c r="R119" s="427"/>
      <c r="S119" s="595"/>
      <c r="T119" s="53"/>
    </row>
    <row r="120" spans="1:21" ht="39.75" customHeight="1" x14ac:dyDescent="0.25">
      <c r="A120" s="547"/>
      <c r="B120" s="507"/>
      <c r="C120" s="264"/>
      <c r="D120" s="27" t="s">
        <v>6</v>
      </c>
      <c r="E120" s="42"/>
      <c r="F120" s="384"/>
      <c r="G120" s="384"/>
      <c r="H120" s="378"/>
      <c r="I120" s="8">
        <f>H118</f>
        <v>94.594594594594582</v>
      </c>
      <c r="J120" s="42"/>
      <c r="K120" s="27" t="s">
        <v>6</v>
      </c>
      <c r="L120" s="42"/>
      <c r="M120" s="132"/>
      <c r="N120" s="132"/>
      <c r="O120" s="378"/>
      <c r="P120" s="8">
        <f>(O119+O118)/2</f>
        <v>101.1911560317246</v>
      </c>
      <c r="Q120" s="8">
        <f>(I120+P120)/2</f>
        <v>97.892875313159593</v>
      </c>
      <c r="R120" s="423" t="s">
        <v>424</v>
      </c>
      <c r="S120" s="594"/>
      <c r="T120" s="53"/>
    </row>
    <row r="121" spans="1:21" s="15" customFormat="1" ht="102.75" customHeight="1" x14ac:dyDescent="0.25">
      <c r="A121" s="584" t="s">
        <v>78</v>
      </c>
      <c r="B121" s="505" t="s">
        <v>247</v>
      </c>
      <c r="C121" s="356" t="s">
        <v>12</v>
      </c>
      <c r="D121" s="30" t="s">
        <v>248</v>
      </c>
      <c r="E121" s="346"/>
      <c r="F121" s="374"/>
      <c r="G121" s="374"/>
      <c r="H121" s="371"/>
      <c r="I121" s="60"/>
      <c r="J121" s="356" t="s">
        <v>12</v>
      </c>
      <c r="K121" s="31" t="str">
        <f>D121</f>
        <v>Реализация дополнительных общеобразовательных предпрофессиональных программ в области искусств - фортепиано</v>
      </c>
      <c r="L121" s="345"/>
      <c r="M121" s="49"/>
      <c r="N121" s="49"/>
      <c r="O121" s="371"/>
      <c r="P121" s="106"/>
      <c r="Q121" s="351"/>
      <c r="R121" s="608"/>
      <c r="S121" s="556" t="s">
        <v>424</v>
      </c>
      <c r="T121" s="53"/>
    </row>
    <row r="122" spans="1:21" ht="116.25" customHeight="1" x14ac:dyDescent="0.25">
      <c r="A122" s="546"/>
      <c r="B122" s="506"/>
      <c r="C122" s="24" t="s">
        <v>7</v>
      </c>
      <c r="D122" s="353" t="s">
        <v>249</v>
      </c>
      <c r="E122" s="346" t="s">
        <v>25</v>
      </c>
      <c r="F122" s="18" t="s">
        <v>582</v>
      </c>
      <c r="G122" s="373">
        <v>50</v>
      </c>
      <c r="H122" s="373">
        <v>100</v>
      </c>
      <c r="I122" s="62"/>
      <c r="J122" s="24" t="s">
        <v>7</v>
      </c>
      <c r="K122" s="29" t="s">
        <v>315</v>
      </c>
      <c r="L122" s="346" t="s">
        <v>418</v>
      </c>
      <c r="M122" s="383">
        <v>18832</v>
      </c>
      <c r="N122" s="383">
        <v>16989</v>
      </c>
      <c r="O122" s="373">
        <f t="shared" si="16"/>
        <v>90.213466440101953</v>
      </c>
      <c r="P122" s="106"/>
      <c r="Q122" s="351"/>
      <c r="R122" s="354"/>
      <c r="S122" s="556"/>
      <c r="T122" s="53"/>
    </row>
    <row r="123" spans="1:21" ht="84" customHeight="1" x14ac:dyDescent="0.25">
      <c r="A123" s="546"/>
      <c r="B123" s="506"/>
      <c r="C123" s="24" t="s">
        <v>8</v>
      </c>
      <c r="D123" s="353" t="s">
        <v>34</v>
      </c>
      <c r="E123" s="346" t="s">
        <v>25</v>
      </c>
      <c r="F123" s="401" t="s">
        <v>417</v>
      </c>
      <c r="G123" s="402">
        <v>0</v>
      </c>
      <c r="H123" s="373">
        <v>100</v>
      </c>
      <c r="I123" s="62"/>
      <c r="J123" s="24"/>
      <c r="K123" s="29"/>
      <c r="L123" s="348"/>
      <c r="M123" s="346"/>
      <c r="N123" s="346"/>
      <c r="O123" s="373"/>
      <c r="P123" s="106"/>
      <c r="Q123" s="351"/>
      <c r="R123" s="605"/>
      <c r="S123" s="580"/>
      <c r="T123" s="53"/>
    </row>
    <row r="124" spans="1:21" s="19" customFormat="1" ht="33" x14ac:dyDescent="0.25">
      <c r="A124" s="546"/>
      <c r="B124" s="506"/>
      <c r="C124" s="267"/>
      <c r="D124" s="27" t="s">
        <v>6</v>
      </c>
      <c r="E124" s="42"/>
      <c r="F124" s="390"/>
      <c r="G124" s="391"/>
      <c r="H124" s="378"/>
      <c r="I124" s="8">
        <f>(H122+H123)/2</f>
        <v>100</v>
      </c>
      <c r="J124" s="42"/>
      <c r="K124" s="27" t="s">
        <v>6</v>
      </c>
      <c r="L124" s="42"/>
      <c r="M124" s="132"/>
      <c r="N124" s="132"/>
      <c r="O124" s="378"/>
      <c r="P124" s="8">
        <f>O122</f>
        <v>90.213466440101953</v>
      </c>
      <c r="Q124" s="8">
        <f>(I124+P124)/2</f>
        <v>95.106733220050984</v>
      </c>
      <c r="R124" s="423" t="s">
        <v>424</v>
      </c>
      <c r="S124" s="594"/>
      <c r="T124" s="53"/>
      <c r="U124" s="270"/>
    </row>
    <row r="125" spans="1:21" s="15" customFormat="1" ht="123" customHeight="1" x14ac:dyDescent="0.25">
      <c r="A125" s="546"/>
      <c r="B125" s="506"/>
      <c r="C125" s="356" t="s">
        <v>13</v>
      </c>
      <c r="D125" s="30" t="s">
        <v>250</v>
      </c>
      <c r="E125" s="346"/>
      <c r="F125" s="374"/>
      <c r="G125" s="374"/>
      <c r="H125" s="371"/>
      <c r="I125" s="60"/>
      <c r="J125" s="356" t="s">
        <v>13</v>
      </c>
      <c r="K125" s="31" t="str">
        <f>D125</f>
        <v>Реализация дополнительных общеобразовательных предпрофессиональных программ в области искусств - духовые и ударные инструменты</v>
      </c>
      <c r="L125" s="345"/>
      <c r="M125" s="49"/>
      <c r="N125" s="49"/>
      <c r="O125" s="371"/>
      <c r="P125" s="106"/>
      <c r="Q125" s="351"/>
      <c r="R125" s="608"/>
      <c r="S125" s="556"/>
      <c r="T125" s="53"/>
    </row>
    <row r="126" spans="1:21" ht="116.25" customHeight="1" x14ac:dyDescent="0.25">
      <c r="A126" s="546"/>
      <c r="B126" s="506"/>
      <c r="C126" s="24" t="s">
        <v>14</v>
      </c>
      <c r="D126" s="353" t="s">
        <v>249</v>
      </c>
      <c r="E126" s="346" t="s">
        <v>25</v>
      </c>
      <c r="F126" s="18" t="s">
        <v>582</v>
      </c>
      <c r="G126" s="373">
        <v>50</v>
      </c>
      <c r="H126" s="373">
        <v>100</v>
      </c>
      <c r="I126" s="62"/>
      <c r="J126" s="24" t="s">
        <v>14</v>
      </c>
      <c r="K126" s="29" t="s">
        <v>315</v>
      </c>
      <c r="L126" s="346" t="s">
        <v>418</v>
      </c>
      <c r="M126" s="383">
        <v>13300</v>
      </c>
      <c r="N126" s="383">
        <v>12256</v>
      </c>
      <c r="O126" s="373">
        <f t="shared" si="16"/>
        <v>92.150375939849624</v>
      </c>
      <c r="P126" s="106"/>
      <c r="Q126" s="351"/>
      <c r="R126" s="354"/>
      <c r="S126" s="594"/>
      <c r="T126" s="53"/>
    </row>
    <row r="127" spans="1:21" ht="74.25" customHeight="1" x14ac:dyDescent="0.25">
      <c r="A127" s="546"/>
      <c r="B127" s="506"/>
      <c r="C127" s="24" t="s">
        <v>15</v>
      </c>
      <c r="D127" s="353" t="s">
        <v>34</v>
      </c>
      <c r="E127" s="346" t="s">
        <v>25</v>
      </c>
      <c r="F127" s="18" t="s">
        <v>417</v>
      </c>
      <c r="G127" s="380">
        <v>0</v>
      </c>
      <c r="H127" s="373">
        <v>100</v>
      </c>
      <c r="I127" s="62"/>
      <c r="J127" s="346"/>
      <c r="K127" s="353"/>
      <c r="L127" s="348"/>
      <c r="M127" s="49"/>
      <c r="N127" s="49"/>
      <c r="O127" s="373"/>
      <c r="P127" s="107"/>
      <c r="Q127" s="351"/>
      <c r="R127" s="605"/>
      <c r="S127" s="580"/>
      <c r="T127" s="53"/>
    </row>
    <row r="128" spans="1:21" s="19" customFormat="1" ht="33" x14ac:dyDescent="0.25">
      <c r="A128" s="546"/>
      <c r="B128" s="506"/>
      <c r="C128" s="267"/>
      <c r="D128" s="27" t="s">
        <v>6</v>
      </c>
      <c r="E128" s="42"/>
      <c r="F128" s="390"/>
      <c r="G128" s="391"/>
      <c r="H128" s="378"/>
      <c r="I128" s="8">
        <f>(H126+H127)/2</f>
        <v>100</v>
      </c>
      <c r="J128" s="42"/>
      <c r="K128" s="27" t="s">
        <v>6</v>
      </c>
      <c r="L128" s="42"/>
      <c r="M128" s="132"/>
      <c r="N128" s="132"/>
      <c r="O128" s="378"/>
      <c r="P128" s="8">
        <f>O126</f>
        <v>92.150375939849624</v>
      </c>
      <c r="Q128" s="8">
        <f>(I128+P128)/2</f>
        <v>96.075187969924812</v>
      </c>
      <c r="R128" s="423" t="s">
        <v>424</v>
      </c>
      <c r="S128" s="594"/>
      <c r="T128" s="53"/>
      <c r="U128" s="270"/>
    </row>
    <row r="129" spans="1:21" s="15" customFormat="1" ht="97.5" customHeight="1" x14ac:dyDescent="0.25">
      <c r="A129" s="546"/>
      <c r="B129" s="506"/>
      <c r="C129" s="356" t="s">
        <v>28</v>
      </c>
      <c r="D129" s="30" t="s">
        <v>251</v>
      </c>
      <c r="E129" s="346"/>
      <c r="F129" s="374"/>
      <c r="G129" s="374"/>
      <c r="H129" s="371"/>
      <c r="I129" s="60"/>
      <c r="J129" s="356" t="str">
        <f>C129</f>
        <v>III</v>
      </c>
      <c r="K129" s="31" t="str">
        <f>D129</f>
        <v>Реализация дополнительных общеобразовательных предпрофессиональных программ в области искусств - струнные инструменты</v>
      </c>
      <c r="L129" s="345"/>
      <c r="M129" s="49"/>
      <c r="N129" s="49"/>
      <c r="O129" s="371"/>
      <c r="P129" s="106"/>
      <c r="Q129" s="351"/>
      <c r="R129" s="608"/>
      <c r="S129" s="556"/>
      <c r="T129" s="53"/>
    </row>
    <row r="130" spans="1:21" ht="117" customHeight="1" x14ac:dyDescent="0.25">
      <c r="A130" s="546"/>
      <c r="B130" s="506"/>
      <c r="C130" s="24" t="s">
        <v>29</v>
      </c>
      <c r="D130" s="353" t="s">
        <v>249</v>
      </c>
      <c r="E130" s="346" t="s">
        <v>25</v>
      </c>
      <c r="F130" s="18" t="s">
        <v>582</v>
      </c>
      <c r="G130" s="373">
        <v>50</v>
      </c>
      <c r="H130" s="373">
        <v>100</v>
      </c>
      <c r="I130" s="62"/>
      <c r="J130" s="24" t="str">
        <f>C130</f>
        <v>3.1.</v>
      </c>
      <c r="K130" s="29" t="s">
        <v>315</v>
      </c>
      <c r="L130" s="347" t="s">
        <v>418</v>
      </c>
      <c r="M130" s="383">
        <v>20387</v>
      </c>
      <c r="N130" s="383">
        <v>18375</v>
      </c>
      <c r="O130" s="373">
        <f t="shared" si="16"/>
        <v>90.130965811546574</v>
      </c>
      <c r="P130" s="108"/>
      <c r="Q130" s="351"/>
      <c r="R130" s="354"/>
      <c r="S130" s="594"/>
      <c r="T130" s="53"/>
    </row>
    <row r="131" spans="1:21" ht="66" customHeight="1" x14ac:dyDescent="0.25">
      <c r="A131" s="546"/>
      <c r="B131" s="506"/>
      <c r="C131" s="24" t="s">
        <v>30</v>
      </c>
      <c r="D131" s="353" t="s">
        <v>34</v>
      </c>
      <c r="E131" s="346" t="s">
        <v>25</v>
      </c>
      <c r="F131" s="18" t="s">
        <v>417</v>
      </c>
      <c r="G131" s="380">
        <v>0</v>
      </c>
      <c r="H131" s="373">
        <v>100</v>
      </c>
      <c r="I131" s="62"/>
      <c r="J131" s="24"/>
      <c r="K131" s="24"/>
      <c r="L131" s="348"/>
      <c r="M131" s="346"/>
      <c r="N131" s="346"/>
      <c r="O131" s="373"/>
      <c r="P131" s="108"/>
      <c r="Q131" s="351"/>
      <c r="R131" s="605"/>
      <c r="S131" s="580"/>
      <c r="T131" s="53"/>
    </row>
    <row r="132" spans="1:21" s="19" customFormat="1" ht="33" x14ac:dyDescent="0.25">
      <c r="A132" s="546"/>
      <c r="B132" s="506"/>
      <c r="C132" s="267"/>
      <c r="D132" s="27" t="s">
        <v>6</v>
      </c>
      <c r="E132" s="42"/>
      <c r="F132" s="390"/>
      <c r="G132" s="391"/>
      <c r="H132" s="378"/>
      <c r="I132" s="8">
        <f>(H130+H131)/2</f>
        <v>100</v>
      </c>
      <c r="J132" s="42"/>
      <c r="K132" s="27" t="s">
        <v>6</v>
      </c>
      <c r="L132" s="42"/>
      <c r="M132" s="132"/>
      <c r="N132" s="132"/>
      <c r="O132" s="378"/>
      <c r="P132" s="8">
        <f>O130</f>
        <v>90.130965811546574</v>
      </c>
      <c r="Q132" s="8">
        <f>(I132+P132)/2</f>
        <v>95.06548290577328</v>
      </c>
      <c r="R132" s="423" t="s">
        <v>424</v>
      </c>
      <c r="S132" s="594"/>
      <c r="T132" s="53"/>
      <c r="U132" s="270"/>
    </row>
    <row r="133" spans="1:21" s="15" customFormat="1" ht="99.75" customHeight="1" x14ac:dyDescent="0.25">
      <c r="A133" s="546"/>
      <c r="B133" s="506"/>
      <c r="C133" s="356" t="s">
        <v>42</v>
      </c>
      <c r="D133" s="30" t="s">
        <v>252</v>
      </c>
      <c r="E133" s="346"/>
      <c r="F133" s="374"/>
      <c r="G133" s="374"/>
      <c r="H133" s="371"/>
      <c r="I133" s="60"/>
      <c r="J133" s="356" t="str">
        <f>C133</f>
        <v>IV</v>
      </c>
      <c r="K133" s="31" t="str">
        <f>D133</f>
        <v>Реализация дополнительных общеобразовательных предпрофессиональных программ в области искусств - народные инструменты</v>
      </c>
      <c r="L133" s="345"/>
      <c r="M133" s="49"/>
      <c r="N133" s="49"/>
      <c r="O133" s="371"/>
      <c r="P133" s="106"/>
      <c r="Q133" s="351"/>
      <c r="R133" s="609"/>
      <c r="S133" s="556"/>
      <c r="T133" s="53"/>
    </row>
    <row r="134" spans="1:21" ht="108" customHeight="1" x14ac:dyDescent="0.25">
      <c r="A134" s="546"/>
      <c r="B134" s="506"/>
      <c r="C134" s="24" t="s">
        <v>43</v>
      </c>
      <c r="D134" s="353" t="s">
        <v>249</v>
      </c>
      <c r="E134" s="346" t="s">
        <v>25</v>
      </c>
      <c r="F134" s="18" t="s">
        <v>582</v>
      </c>
      <c r="G134" s="373">
        <v>50</v>
      </c>
      <c r="H134" s="373">
        <v>100</v>
      </c>
      <c r="I134" s="62"/>
      <c r="J134" s="24" t="str">
        <f>C134</f>
        <v>4.1.</v>
      </c>
      <c r="K134" s="29" t="s">
        <v>315</v>
      </c>
      <c r="L134" s="346" t="s">
        <v>418</v>
      </c>
      <c r="M134" s="383">
        <v>16677</v>
      </c>
      <c r="N134" s="383">
        <v>16677</v>
      </c>
      <c r="O134" s="373">
        <f t="shared" si="16"/>
        <v>100</v>
      </c>
      <c r="P134" s="108"/>
      <c r="Q134" s="351"/>
      <c r="R134" s="354"/>
      <c r="S134" s="594"/>
      <c r="T134" s="53"/>
    </row>
    <row r="135" spans="1:21" ht="73.5" customHeight="1" x14ac:dyDescent="0.25">
      <c r="A135" s="546"/>
      <c r="B135" s="506"/>
      <c r="C135" s="24" t="s">
        <v>141</v>
      </c>
      <c r="D135" s="353" t="s">
        <v>34</v>
      </c>
      <c r="E135" s="346" t="s">
        <v>25</v>
      </c>
      <c r="F135" s="18" t="s">
        <v>417</v>
      </c>
      <c r="G135" s="380">
        <v>0</v>
      </c>
      <c r="H135" s="373">
        <v>100</v>
      </c>
      <c r="I135" s="62"/>
      <c r="J135" s="24"/>
      <c r="K135" s="24"/>
      <c r="L135" s="348"/>
      <c r="M135" s="346"/>
      <c r="N135" s="346"/>
      <c r="O135" s="373"/>
      <c r="P135" s="108"/>
      <c r="Q135" s="351"/>
      <c r="R135" s="605"/>
      <c r="S135" s="580"/>
      <c r="T135" s="53"/>
    </row>
    <row r="136" spans="1:21" s="19" customFormat="1" ht="33" x14ac:dyDescent="0.25">
      <c r="A136" s="546"/>
      <c r="B136" s="506"/>
      <c r="C136" s="267"/>
      <c r="D136" s="27" t="s">
        <v>6</v>
      </c>
      <c r="E136" s="42"/>
      <c r="F136" s="390"/>
      <c r="G136" s="391"/>
      <c r="H136" s="378"/>
      <c r="I136" s="8">
        <f>(H134+H135)/2</f>
        <v>100</v>
      </c>
      <c r="J136" s="42"/>
      <c r="K136" s="27" t="s">
        <v>6</v>
      </c>
      <c r="L136" s="42"/>
      <c r="M136" s="132"/>
      <c r="N136" s="132"/>
      <c r="O136" s="378"/>
      <c r="P136" s="8">
        <f>O134</f>
        <v>100</v>
      </c>
      <c r="Q136" s="8">
        <f>(I136+P136)/2</f>
        <v>100</v>
      </c>
      <c r="R136" s="423" t="s">
        <v>31</v>
      </c>
      <c r="S136" s="594"/>
      <c r="T136" s="53"/>
      <c r="U136" s="270"/>
    </row>
    <row r="137" spans="1:21" s="15" customFormat="1" ht="75" customHeight="1" x14ac:dyDescent="0.25">
      <c r="A137" s="546"/>
      <c r="B137" s="506"/>
      <c r="C137" s="356" t="s">
        <v>168</v>
      </c>
      <c r="D137" s="30" t="s">
        <v>254</v>
      </c>
      <c r="E137" s="346"/>
      <c r="F137" s="374"/>
      <c r="G137" s="374"/>
      <c r="H137" s="371"/>
      <c r="I137" s="60"/>
      <c r="J137" s="356" t="str">
        <f>C137</f>
        <v>V</v>
      </c>
      <c r="K137" s="31" t="str">
        <f>D137</f>
        <v xml:space="preserve">Реализация дополнительных общеобразовательных общеразвивающих программ в области искусств </v>
      </c>
      <c r="L137" s="345"/>
      <c r="M137" s="49"/>
      <c r="N137" s="49"/>
      <c r="O137" s="371"/>
      <c r="P137" s="106"/>
      <c r="Q137" s="351"/>
      <c r="R137" s="608"/>
      <c r="S137" s="556"/>
      <c r="T137" s="53"/>
    </row>
    <row r="138" spans="1:21" ht="105.75" customHeight="1" x14ac:dyDescent="0.25">
      <c r="A138" s="546"/>
      <c r="B138" s="506"/>
      <c r="C138" s="24" t="s">
        <v>169</v>
      </c>
      <c r="D138" s="353" t="s">
        <v>255</v>
      </c>
      <c r="E138" s="346" t="s">
        <v>25</v>
      </c>
      <c r="F138" s="18" t="s">
        <v>582</v>
      </c>
      <c r="G138" s="385">
        <v>51</v>
      </c>
      <c r="H138" s="373">
        <v>100</v>
      </c>
      <c r="I138" s="62"/>
      <c r="J138" s="24" t="str">
        <f>C138</f>
        <v>5.1.</v>
      </c>
      <c r="K138" s="29" t="s">
        <v>315</v>
      </c>
      <c r="L138" s="346" t="s">
        <v>209</v>
      </c>
      <c r="M138" s="383">
        <v>65835</v>
      </c>
      <c r="N138" s="383">
        <v>70993</v>
      </c>
      <c r="O138" s="373">
        <f t="shared" si="16"/>
        <v>107.83473836105415</v>
      </c>
      <c r="P138" s="108"/>
      <c r="Q138" s="351"/>
      <c r="R138" s="354"/>
      <c r="S138" s="594"/>
      <c r="T138" s="53"/>
    </row>
    <row r="139" spans="1:21" ht="68.25" customHeight="1" x14ac:dyDescent="0.25">
      <c r="A139" s="546"/>
      <c r="B139" s="506"/>
      <c r="C139" s="24" t="s">
        <v>170</v>
      </c>
      <c r="D139" s="353" t="s">
        <v>34</v>
      </c>
      <c r="E139" s="346" t="s">
        <v>25</v>
      </c>
      <c r="F139" s="18" t="s">
        <v>417</v>
      </c>
      <c r="G139" s="380">
        <v>0</v>
      </c>
      <c r="H139" s="373">
        <v>100</v>
      </c>
      <c r="I139" s="62"/>
      <c r="J139" s="24"/>
      <c r="K139" s="29"/>
      <c r="L139" s="346"/>
      <c r="M139" s="346"/>
      <c r="N139" s="346"/>
      <c r="O139" s="373"/>
      <c r="P139" s="108"/>
      <c r="Q139" s="351"/>
      <c r="R139" s="354"/>
      <c r="S139" s="594"/>
      <c r="T139" s="53"/>
    </row>
    <row r="140" spans="1:21" ht="25.5" customHeight="1" x14ac:dyDescent="0.25">
      <c r="A140" s="546"/>
      <c r="B140" s="506"/>
      <c r="C140" s="24" t="s">
        <v>171</v>
      </c>
      <c r="D140" s="353" t="s">
        <v>316</v>
      </c>
      <c r="E140" s="346" t="s">
        <v>38</v>
      </c>
      <c r="F140" s="403">
        <v>217</v>
      </c>
      <c r="G140" s="374">
        <v>234</v>
      </c>
      <c r="H140" s="373">
        <f>IF(G140/F140*100&gt;100,100,G140/F140*100)</f>
        <v>100</v>
      </c>
      <c r="I140" s="62"/>
      <c r="J140" s="24"/>
      <c r="K140" s="29"/>
      <c r="L140" s="346"/>
      <c r="M140" s="346"/>
      <c r="N140" s="346"/>
      <c r="O140" s="373"/>
      <c r="P140" s="108"/>
      <c r="Q140" s="351"/>
      <c r="R140" s="605"/>
      <c r="S140" s="580"/>
      <c r="T140" s="53"/>
    </row>
    <row r="141" spans="1:21" ht="57" customHeight="1" x14ac:dyDescent="0.25">
      <c r="A141" s="547"/>
      <c r="B141" s="507"/>
      <c r="C141" s="42"/>
      <c r="D141" s="27" t="s">
        <v>6</v>
      </c>
      <c r="E141" s="42"/>
      <c r="F141" s="378"/>
      <c r="G141" s="378"/>
      <c r="H141" s="378"/>
      <c r="I141" s="278">
        <f>(H138+H139+H140)/3</f>
        <v>100</v>
      </c>
      <c r="J141" s="42"/>
      <c r="K141" s="27" t="s">
        <v>6</v>
      </c>
      <c r="L141" s="42"/>
      <c r="M141" s="132"/>
      <c r="N141" s="132"/>
      <c r="O141" s="378"/>
      <c r="P141" s="8">
        <f>O138</f>
        <v>107.83473836105415</v>
      </c>
      <c r="Q141" s="8">
        <f>(I141+P141)/2</f>
        <v>103.91736918052707</v>
      </c>
      <c r="R141" s="423" t="s">
        <v>31</v>
      </c>
      <c r="S141" s="594"/>
      <c r="T141" s="53"/>
    </row>
    <row r="142" spans="1:21" s="15" customFormat="1" ht="83.25" customHeight="1" x14ac:dyDescent="0.25">
      <c r="A142" s="584" t="s">
        <v>79</v>
      </c>
      <c r="B142" s="505" t="s">
        <v>256</v>
      </c>
      <c r="C142" s="356" t="s">
        <v>12</v>
      </c>
      <c r="D142" s="30" t="s">
        <v>257</v>
      </c>
      <c r="E142" s="346"/>
      <c r="F142" s="374"/>
      <c r="G142" s="374"/>
      <c r="H142" s="371"/>
      <c r="I142" s="60"/>
      <c r="J142" s="356" t="s">
        <v>12</v>
      </c>
      <c r="K142" s="31" t="str">
        <f>D142</f>
        <v>Реализация дополнительных общеобразовательных предпрофессиональных программ в области искусств - живопись</v>
      </c>
      <c r="L142" s="345"/>
      <c r="M142" s="49"/>
      <c r="N142" s="49"/>
      <c r="O142" s="371"/>
      <c r="P142" s="106"/>
      <c r="Q142" s="351"/>
      <c r="R142" s="428"/>
      <c r="S142" s="556" t="s">
        <v>424</v>
      </c>
      <c r="T142" s="53"/>
    </row>
    <row r="143" spans="1:21" ht="118.5" customHeight="1" x14ac:dyDescent="0.25">
      <c r="A143" s="546"/>
      <c r="B143" s="506"/>
      <c r="C143" s="24" t="s">
        <v>7</v>
      </c>
      <c r="D143" s="353" t="s">
        <v>249</v>
      </c>
      <c r="E143" s="346" t="s">
        <v>25</v>
      </c>
      <c r="F143" s="18" t="s">
        <v>582</v>
      </c>
      <c r="G143" s="373">
        <v>70.03</v>
      </c>
      <c r="H143" s="373">
        <v>100</v>
      </c>
      <c r="I143" s="62"/>
      <c r="J143" s="24" t="s">
        <v>7</v>
      </c>
      <c r="K143" s="29" t="s">
        <v>315</v>
      </c>
      <c r="L143" s="346" t="s">
        <v>418</v>
      </c>
      <c r="M143" s="404">
        <v>76960.399999999994</v>
      </c>
      <c r="N143" s="404">
        <v>76960.399999999994</v>
      </c>
      <c r="O143" s="373">
        <f t="shared" ref="O143:O201" si="23">IF(N143/M143*100&gt;110,110,N143/M143*100)</f>
        <v>100</v>
      </c>
      <c r="P143" s="108"/>
      <c r="Q143" s="351"/>
      <c r="R143" s="345"/>
      <c r="S143" s="594"/>
      <c r="T143" s="53"/>
    </row>
    <row r="144" spans="1:21" ht="62.25" customHeight="1" x14ac:dyDescent="0.25">
      <c r="A144" s="546"/>
      <c r="B144" s="506"/>
      <c r="C144" s="24" t="s">
        <v>8</v>
      </c>
      <c r="D144" s="353" t="s">
        <v>34</v>
      </c>
      <c r="E144" s="346" t="s">
        <v>25</v>
      </c>
      <c r="F144" s="18" t="s">
        <v>417</v>
      </c>
      <c r="G144" s="380">
        <v>0</v>
      </c>
      <c r="H144" s="373">
        <v>100</v>
      </c>
      <c r="I144" s="62"/>
      <c r="J144" s="24"/>
      <c r="K144" s="24"/>
      <c r="L144" s="348"/>
      <c r="M144" s="346"/>
      <c r="N144" s="346"/>
      <c r="O144" s="373"/>
      <c r="P144" s="108"/>
      <c r="Q144" s="351"/>
      <c r="R144" s="427"/>
      <c r="S144" s="580"/>
      <c r="T144" s="53"/>
    </row>
    <row r="145" spans="1:21" s="19" customFormat="1" ht="33" x14ac:dyDescent="0.25">
      <c r="A145" s="546"/>
      <c r="B145" s="506"/>
      <c r="C145" s="267"/>
      <c r="D145" s="27" t="s">
        <v>6</v>
      </c>
      <c r="E145" s="42"/>
      <c r="F145" s="131"/>
      <c r="G145" s="391"/>
      <c r="H145" s="378"/>
      <c r="I145" s="8">
        <f>(H143+H144)/2</f>
        <v>100</v>
      </c>
      <c r="J145" s="42"/>
      <c r="K145" s="27" t="s">
        <v>6</v>
      </c>
      <c r="L145" s="42"/>
      <c r="M145" s="132"/>
      <c r="N145" s="132"/>
      <c r="O145" s="378"/>
      <c r="P145" s="8">
        <f>O143</f>
        <v>100</v>
      </c>
      <c r="Q145" s="8">
        <f>(I145+P145)/2</f>
        <v>100</v>
      </c>
      <c r="R145" s="423" t="s">
        <v>31</v>
      </c>
      <c r="S145" s="594"/>
      <c r="T145" s="53"/>
      <c r="U145" s="270"/>
    </row>
    <row r="146" spans="1:21" s="15" customFormat="1" ht="104.25" customHeight="1" x14ac:dyDescent="0.25">
      <c r="A146" s="546"/>
      <c r="B146" s="506"/>
      <c r="C146" s="356" t="s">
        <v>13</v>
      </c>
      <c r="D146" s="30" t="s">
        <v>258</v>
      </c>
      <c r="E146" s="346"/>
      <c r="F146" s="18"/>
      <c r="G146" s="374"/>
      <c r="H146" s="371"/>
      <c r="I146" s="60"/>
      <c r="J146" s="356" t="s">
        <v>13</v>
      </c>
      <c r="K146" s="31" t="str">
        <f>D146</f>
        <v>Реализация дополнительных общеобразовательных предпрофессиональных программ в области искусств - дизайн</v>
      </c>
      <c r="L146" s="345"/>
      <c r="M146" s="49"/>
      <c r="N146" s="49"/>
      <c r="O146" s="371"/>
      <c r="P146" s="106"/>
      <c r="Q146" s="351"/>
      <c r="R146" s="428"/>
      <c r="S146" s="556"/>
      <c r="T146" s="53"/>
    </row>
    <row r="147" spans="1:21" ht="120" customHeight="1" x14ac:dyDescent="0.25">
      <c r="A147" s="546"/>
      <c r="B147" s="506"/>
      <c r="C147" s="24" t="s">
        <v>14</v>
      </c>
      <c r="D147" s="353" t="s">
        <v>249</v>
      </c>
      <c r="E147" s="346" t="s">
        <v>25</v>
      </c>
      <c r="F147" s="18" t="s">
        <v>582</v>
      </c>
      <c r="G147" s="373">
        <v>70.03</v>
      </c>
      <c r="H147" s="373">
        <v>100</v>
      </c>
      <c r="I147" s="62"/>
      <c r="J147" s="24" t="s">
        <v>14</v>
      </c>
      <c r="K147" s="29" t="s">
        <v>315</v>
      </c>
      <c r="L147" s="346" t="s">
        <v>418</v>
      </c>
      <c r="M147" s="404">
        <v>26146.799999999999</v>
      </c>
      <c r="N147" s="404">
        <v>26146.799999999999</v>
      </c>
      <c r="O147" s="373">
        <f t="shared" si="23"/>
        <v>100</v>
      </c>
      <c r="P147" s="108"/>
      <c r="Q147" s="351"/>
      <c r="R147" s="345"/>
      <c r="S147" s="594"/>
      <c r="T147" s="53"/>
    </row>
    <row r="148" spans="1:21" ht="79.5" customHeight="1" x14ac:dyDescent="0.25">
      <c r="A148" s="546"/>
      <c r="B148" s="506"/>
      <c r="C148" s="24" t="s">
        <v>15</v>
      </c>
      <c r="D148" s="353" t="s">
        <v>34</v>
      </c>
      <c r="E148" s="346" t="s">
        <v>25</v>
      </c>
      <c r="F148" s="18" t="s">
        <v>417</v>
      </c>
      <c r="G148" s="380">
        <v>0</v>
      </c>
      <c r="H148" s="373">
        <v>100</v>
      </c>
      <c r="I148" s="62"/>
      <c r="J148" s="24"/>
      <c r="K148" s="24"/>
      <c r="L148" s="348"/>
      <c r="M148" s="346"/>
      <c r="N148" s="346"/>
      <c r="O148" s="373"/>
      <c r="P148" s="108"/>
      <c r="Q148" s="351"/>
      <c r="R148" s="427"/>
      <c r="S148" s="580"/>
      <c r="T148" s="53"/>
    </row>
    <row r="149" spans="1:21" s="19" customFormat="1" ht="33" x14ac:dyDescent="0.25">
      <c r="A149" s="546"/>
      <c r="B149" s="506"/>
      <c r="C149" s="267"/>
      <c r="D149" s="27" t="s">
        <v>6</v>
      </c>
      <c r="E149" s="42"/>
      <c r="F149" s="131"/>
      <c r="G149" s="391"/>
      <c r="H149" s="378"/>
      <c r="I149" s="8">
        <f>(H147+H148)/2</f>
        <v>100</v>
      </c>
      <c r="J149" s="42"/>
      <c r="K149" s="27" t="s">
        <v>6</v>
      </c>
      <c r="L149" s="42"/>
      <c r="M149" s="132"/>
      <c r="N149" s="132"/>
      <c r="O149" s="378"/>
      <c r="P149" s="8">
        <f>O147</f>
        <v>100</v>
      </c>
      <c r="Q149" s="8">
        <f>(I149+P149)/2</f>
        <v>100</v>
      </c>
      <c r="R149" s="423" t="s">
        <v>31</v>
      </c>
      <c r="S149" s="594"/>
      <c r="T149" s="53"/>
      <c r="U149" s="270"/>
    </row>
    <row r="150" spans="1:21" s="15" customFormat="1" ht="95.25" customHeight="1" x14ac:dyDescent="0.25">
      <c r="A150" s="546"/>
      <c r="B150" s="506"/>
      <c r="C150" s="356" t="s">
        <v>28</v>
      </c>
      <c r="D150" s="30" t="s">
        <v>533</v>
      </c>
      <c r="E150" s="346"/>
      <c r="F150" s="18"/>
      <c r="G150" s="374"/>
      <c r="H150" s="371"/>
      <c r="I150" s="60"/>
      <c r="J150" s="356" t="str">
        <f>C150</f>
        <v>III</v>
      </c>
      <c r="K150" s="31" t="str">
        <f>D150</f>
        <v>Реализация дополнительных общеобразовательных общеразвивающих программ</v>
      </c>
      <c r="L150" s="345"/>
      <c r="M150" s="49"/>
      <c r="N150" s="49"/>
      <c r="O150" s="371"/>
      <c r="P150" s="106"/>
      <c r="Q150" s="351"/>
      <c r="R150" s="428"/>
      <c r="S150" s="556"/>
      <c r="T150" s="53"/>
    </row>
    <row r="151" spans="1:21" ht="118.5" customHeight="1" x14ac:dyDescent="0.25">
      <c r="A151" s="546"/>
      <c r="B151" s="506"/>
      <c r="C151" s="24" t="s">
        <v>29</v>
      </c>
      <c r="D151" s="353" t="s">
        <v>255</v>
      </c>
      <c r="E151" s="346" t="s">
        <v>25</v>
      </c>
      <c r="F151" s="18" t="s">
        <v>582</v>
      </c>
      <c r="G151" s="373">
        <v>29.9</v>
      </c>
      <c r="H151" s="373">
        <v>100</v>
      </c>
      <c r="I151" s="62"/>
      <c r="J151" s="24" t="str">
        <f>C151</f>
        <v>3.1.</v>
      </c>
      <c r="K151" s="29" t="s">
        <v>315</v>
      </c>
      <c r="L151" s="346" t="s">
        <v>418</v>
      </c>
      <c r="M151" s="404">
        <v>29844</v>
      </c>
      <c r="N151" s="404">
        <v>29844</v>
      </c>
      <c r="O151" s="373">
        <f t="shared" si="23"/>
        <v>100</v>
      </c>
      <c r="P151" s="108"/>
      <c r="Q151" s="351"/>
      <c r="R151" s="345"/>
      <c r="S151" s="594"/>
      <c r="T151" s="53"/>
    </row>
    <row r="152" spans="1:21" ht="68.25" customHeight="1" x14ac:dyDescent="0.25">
      <c r="A152" s="546"/>
      <c r="B152" s="506"/>
      <c r="C152" s="24" t="s">
        <v>30</v>
      </c>
      <c r="D152" s="353" t="s">
        <v>34</v>
      </c>
      <c r="E152" s="346" t="s">
        <v>25</v>
      </c>
      <c r="F152" s="18" t="s">
        <v>417</v>
      </c>
      <c r="G152" s="405">
        <v>0</v>
      </c>
      <c r="H152" s="373">
        <v>100</v>
      </c>
      <c r="I152" s="62"/>
      <c r="J152" s="24"/>
      <c r="K152" s="29"/>
      <c r="L152" s="348"/>
      <c r="M152" s="346"/>
      <c r="N152" s="346"/>
      <c r="O152" s="373"/>
      <c r="P152" s="108"/>
      <c r="Q152" s="351"/>
      <c r="R152" s="345"/>
      <c r="S152" s="594"/>
      <c r="T152" s="53"/>
    </row>
    <row r="153" spans="1:21" ht="68.25" customHeight="1" x14ac:dyDescent="0.25">
      <c r="A153" s="546"/>
      <c r="B153" s="506"/>
      <c r="C153" s="24" t="s">
        <v>52</v>
      </c>
      <c r="D153" s="353" t="s">
        <v>583</v>
      </c>
      <c r="E153" s="346" t="s">
        <v>38</v>
      </c>
      <c r="F153" s="406">
        <v>82</v>
      </c>
      <c r="G153" s="374">
        <v>74</v>
      </c>
      <c r="H153" s="373">
        <f>IF(G153/F153*100&gt;100,100,G153/F153*100)</f>
        <v>90.243902439024396</v>
      </c>
      <c r="I153" s="62"/>
      <c r="J153" s="24"/>
      <c r="K153" s="29"/>
      <c r="L153" s="346"/>
      <c r="M153" s="346"/>
      <c r="N153" s="346"/>
      <c r="O153" s="373"/>
      <c r="P153" s="108"/>
      <c r="Q153" s="351"/>
      <c r="R153" s="427"/>
      <c r="S153" s="580"/>
      <c r="T153" s="53"/>
    </row>
    <row r="154" spans="1:21" ht="43.5" customHeight="1" x14ac:dyDescent="0.25">
      <c r="A154" s="547"/>
      <c r="B154" s="507"/>
      <c r="C154" s="42"/>
      <c r="D154" s="27" t="s">
        <v>6</v>
      </c>
      <c r="E154" s="42"/>
      <c r="F154" s="378"/>
      <c r="G154" s="378"/>
      <c r="H154" s="378"/>
      <c r="I154" s="278">
        <f>(H151+H152+H153)/3</f>
        <v>96.747967479674799</v>
      </c>
      <c r="J154" s="42"/>
      <c r="K154" s="27" t="s">
        <v>6</v>
      </c>
      <c r="L154" s="42"/>
      <c r="M154" s="132"/>
      <c r="N154" s="132"/>
      <c r="O154" s="378"/>
      <c r="P154" s="8">
        <f>O151</f>
        <v>100</v>
      </c>
      <c r="Q154" s="8">
        <f>(I154+P154)/2</f>
        <v>98.373983739837399</v>
      </c>
      <c r="R154" s="423" t="s">
        <v>424</v>
      </c>
      <c r="S154" s="594"/>
      <c r="T154" s="53"/>
    </row>
    <row r="155" spans="1:21" s="15" customFormat="1" ht="101.25" customHeight="1" x14ac:dyDescent="0.25">
      <c r="A155" s="584" t="s">
        <v>80</v>
      </c>
      <c r="B155" s="505" t="s">
        <v>259</v>
      </c>
      <c r="C155" s="356" t="s">
        <v>12</v>
      </c>
      <c r="D155" s="30" t="s">
        <v>248</v>
      </c>
      <c r="E155" s="346"/>
      <c r="F155" s="18"/>
      <c r="G155" s="374"/>
      <c r="H155" s="371"/>
      <c r="I155" s="60"/>
      <c r="J155" s="356" t="s">
        <v>12</v>
      </c>
      <c r="K155" s="31" t="str">
        <f>D155</f>
        <v>Реализация дополнительных общеобразовательных предпрофессиональных программ в области искусств - фортепиано</v>
      </c>
      <c r="L155" s="346"/>
      <c r="M155" s="49"/>
      <c r="N155" s="49"/>
      <c r="O155" s="371"/>
      <c r="P155" s="106"/>
      <c r="Q155" s="351"/>
      <c r="R155" s="608"/>
      <c r="S155" s="556" t="s">
        <v>501</v>
      </c>
      <c r="T155" s="53"/>
    </row>
    <row r="156" spans="1:21" ht="115.5" x14ac:dyDescent="0.25">
      <c r="A156" s="546"/>
      <c r="B156" s="506"/>
      <c r="C156" s="24" t="s">
        <v>7</v>
      </c>
      <c r="D156" s="353" t="s">
        <v>249</v>
      </c>
      <c r="E156" s="346" t="s">
        <v>25</v>
      </c>
      <c r="F156" s="18" t="s">
        <v>582</v>
      </c>
      <c r="G156" s="373">
        <v>52</v>
      </c>
      <c r="H156" s="373">
        <v>100</v>
      </c>
      <c r="I156" s="62"/>
      <c r="J156" s="24" t="s">
        <v>7</v>
      </c>
      <c r="K156" s="29" t="s">
        <v>315</v>
      </c>
      <c r="L156" s="346" t="s">
        <v>418</v>
      </c>
      <c r="M156" s="383">
        <v>13084</v>
      </c>
      <c r="N156" s="383">
        <v>9653</v>
      </c>
      <c r="O156" s="373">
        <f t="shared" si="23"/>
        <v>73.777132375420365</v>
      </c>
      <c r="P156" s="108"/>
      <c r="Q156" s="351"/>
      <c r="R156" s="354"/>
      <c r="S156" s="594"/>
      <c r="T156" s="53"/>
    </row>
    <row r="157" spans="1:21" ht="63" customHeight="1" x14ac:dyDescent="0.25">
      <c r="A157" s="546"/>
      <c r="B157" s="506"/>
      <c r="C157" s="24" t="s">
        <v>8</v>
      </c>
      <c r="D157" s="353" t="s">
        <v>34</v>
      </c>
      <c r="E157" s="346" t="s">
        <v>25</v>
      </c>
      <c r="F157" s="18" t="s">
        <v>417</v>
      </c>
      <c r="G157" s="405">
        <v>0</v>
      </c>
      <c r="H157" s="373">
        <v>100</v>
      </c>
      <c r="I157" s="62"/>
      <c r="J157" s="24"/>
      <c r="K157" s="24"/>
      <c r="L157" s="348"/>
      <c r="M157" s="346"/>
      <c r="N157" s="346"/>
      <c r="O157" s="373"/>
      <c r="P157" s="108"/>
      <c r="Q157" s="351"/>
      <c r="R157" s="605"/>
      <c r="S157" s="580"/>
      <c r="T157" s="53"/>
    </row>
    <row r="158" spans="1:21" s="19" customFormat="1" ht="33" x14ac:dyDescent="0.25">
      <c r="A158" s="546"/>
      <c r="B158" s="506"/>
      <c r="C158" s="267"/>
      <c r="D158" s="27" t="s">
        <v>6</v>
      </c>
      <c r="E158" s="42"/>
      <c r="F158" s="131"/>
      <c r="G158" s="391"/>
      <c r="H158" s="378"/>
      <c r="I158" s="8">
        <f>(H156+H157)/2</f>
        <v>100</v>
      </c>
      <c r="J158" s="42"/>
      <c r="K158" s="27" t="s">
        <v>6</v>
      </c>
      <c r="L158" s="42"/>
      <c r="M158" s="132"/>
      <c r="N158" s="132"/>
      <c r="O158" s="378"/>
      <c r="P158" s="8">
        <f>O156</f>
        <v>73.777132375420365</v>
      </c>
      <c r="Q158" s="8">
        <f>(I158+P158)/2</f>
        <v>86.888566187710182</v>
      </c>
      <c r="R158" s="423" t="s">
        <v>501</v>
      </c>
      <c r="S158" s="594"/>
      <c r="T158" s="407"/>
      <c r="U158" s="270"/>
    </row>
    <row r="159" spans="1:21" s="15" customFormat="1" ht="110.25" customHeight="1" x14ac:dyDescent="0.25">
      <c r="A159" s="546"/>
      <c r="B159" s="506"/>
      <c r="C159" s="356" t="s">
        <v>13</v>
      </c>
      <c r="D159" s="30" t="s">
        <v>250</v>
      </c>
      <c r="E159" s="346"/>
      <c r="F159" s="18"/>
      <c r="G159" s="374"/>
      <c r="H159" s="371"/>
      <c r="I159" s="60"/>
      <c r="J159" s="356" t="s">
        <v>13</v>
      </c>
      <c r="K159" s="31" t="str">
        <f>D159</f>
        <v>Реализация дополнительных общеобразовательных предпрофессиональных программ в области искусств - духовые и ударные инструменты</v>
      </c>
      <c r="L159" s="346"/>
      <c r="M159" s="49"/>
      <c r="N159" s="49"/>
      <c r="O159" s="371"/>
      <c r="P159" s="106"/>
      <c r="Q159" s="351"/>
      <c r="R159" s="608"/>
      <c r="S159" s="556"/>
      <c r="T159" s="53"/>
    </row>
    <row r="160" spans="1:21" ht="115.5" x14ac:dyDescent="0.25">
      <c r="A160" s="546"/>
      <c r="B160" s="506"/>
      <c r="C160" s="24" t="s">
        <v>14</v>
      </c>
      <c r="D160" s="353" t="s">
        <v>249</v>
      </c>
      <c r="E160" s="346" t="s">
        <v>25</v>
      </c>
      <c r="F160" s="18" t="s">
        <v>582</v>
      </c>
      <c r="G160" s="373">
        <v>52</v>
      </c>
      <c r="H160" s="373">
        <v>100</v>
      </c>
      <c r="I160" s="62"/>
      <c r="J160" s="24" t="s">
        <v>14</v>
      </c>
      <c r="K160" s="29" t="s">
        <v>315</v>
      </c>
      <c r="L160" s="346" t="s">
        <v>418</v>
      </c>
      <c r="M160" s="383">
        <v>6000</v>
      </c>
      <c r="N160" s="383">
        <v>9406</v>
      </c>
      <c r="O160" s="373">
        <f t="shared" si="23"/>
        <v>110</v>
      </c>
      <c r="P160" s="108"/>
      <c r="Q160" s="351"/>
      <c r="R160" s="354"/>
      <c r="S160" s="594"/>
      <c r="T160" s="53"/>
    </row>
    <row r="161" spans="1:21" ht="60" customHeight="1" x14ac:dyDescent="0.25">
      <c r="A161" s="546"/>
      <c r="B161" s="506"/>
      <c r="C161" s="24" t="s">
        <v>15</v>
      </c>
      <c r="D161" s="353" t="s">
        <v>34</v>
      </c>
      <c r="E161" s="346" t="s">
        <v>25</v>
      </c>
      <c r="F161" s="18" t="s">
        <v>417</v>
      </c>
      <c r="G161" s="405">
        <v>0</v>
      </c>
      <c r="H161" s="373">
        <v>100</v>
      </c>
      <c r="I161" s="62"/>
      <c r="J161" s="24"/>
      <c r="K161" s="24"/>
      <c r="L161" s="348"/>
      <c r="M161" s="346"/>
      <c r="N161" s="346"/>
      <c r="O161" s="373"/>
      <c r="P161" s="108"/>
      <c r="Q161" s="351"/>
      <c r="R161" s="605"/>
      <c r="S161" s="580"/>
      <c r="T161" s="53"/>
    </row>
    <row r="162" spans="1:21" s="19" customFormat="1" ht="33" x14ac:dyDescent="0.25">
      <c r="A162" s="546"/>
      <c r="B162" s="506"/>
      <c r="C162" s="267"/>
      <c r="D162" s="27" t="s">
        <v>6</v>
      </c>
      <c r="E162" s="42"/>
      <c r="F162" s="131"/>
      <c r="G162" s="391"/>
      <c r="H162" s="378"/>
      <c r="I162" s="8">
        <f>(H160+H161)/2</f>
        <v>100</v>
      </c>
      <c r="J162" s="42"/>
      <c r="K162" s="27" t="s">
        <v>6</v>
      </c>
      <c r="L162" s="42"/>
      <c r="M162" s="132"/>
      <c r="N162" s="132"/>
      <c r="O162" s="378"/>
      <c r="P162" s="8">
        <f>O160</f>
        <v>110</v>
      </c>
      <c r="Q162" s="8">
        <f>(I162+P162)/2</f>
        <v>105</v>
      </c>
      <c r="R162" s="423" t="s">
        <v>31</v>
      </c>
      <c r="S162" s="594"/>
      <c r="T162" s="53"/>
      <c r="U162" s="270"/>
    </row>
    <row r="163" spans="1:21" s="15" customFormat="1" ht="96" customHeight="1" x14ac:dyDescent="0.25">
      <c r="A163" s="546"/>
      <c r="B163" s="506"/>
      <c r="C163" s="356" t="s">
        <v>28</v>
      </c>
      <c r="D163" s="30" t="s">
        <v>251</v>
      </c>
      <c r="E163" s="346"/>
      <c r="F163" s="18"/>
      <c r="G163" s="374"/>
      <c r="H163" s="371"/>
      <c r="I163" s="60"/>
      <c r="J163" s="356" t="str">
        <f>C163</f>
        <v>III</v>
      </c>
      <c r="K163" s="31" t="str">
        <f>D163</f>
        <v>Реализация дополнительных общеобразовательных предпрофессиональных программ в области искусств - струнные инструменты</v>
      </c>
      <c r="L163" s="346"/>
      <c r="M163" s="49"/>
      <c r="N163" s="49"/>
      <c r="O163" s="371"/>
      <c r="P163" s="106"/>
      <c r="Q163" s="351"/>
      <c r="R163" s="608"/>
      <c r="S163" s="556"/>
      <c r="T163" s="53"/>
    </row>
    <row r="164" spans="1:21" ht="115.5" x14ac:dyDescent="0.25">
      <c r="A164" s="546"/>
      <c r="B164" s="506"/>
      <c r="C164" s="24" t="s">
        <v>29</v>
      </c>
      <c r="D164" s="353" t="s">
        <v>249</v>
      </c>
      <c r="E164" s="346" t="s">
        <v>25</v>
      </c>
      <c r="F164" s="18" t="s">
        <v>582</v>
      </c>
      <c r="G164" s="373">
        <v>56</v>
      </c>
      <c r="H164" s="373">
        <v>100</v>
      </c>
      <c r="I164" s="62"/>
      <c r="J164" s="24" t="str">
        <f>C164</f>
        <v>3.1.</v>
      </c>
      <c r="K164" s="29" t="s">
        <v>315</v>
      </c>
      <c r="L164" s="346" t="s">
        <v>418</v>
      </c>
      <c r="M164" s="383">
        <v>7937</v>
      </c>
      <c r="N164" s="383">
        <v>6187</v>
      </c>
      <c r="O164" s="373">
        <f t="shared" si="23"/>
        <v>77.951367015245054</v>
      </c>
      <c r="P164" s="108"/>
      <c r="Q164" s="351"/>
      <c r="R164" s="354"/>
      <c r="S164" s="594"/>
      <c r="T164" s="53"/>
    </row>
    <row r="165" spans="1:21" ht="64.5" customHeight="1" x14ac:dyDescent="0.25">
      <c r="A165" s="546"/>
      <c r="B165" s="506"/>
      <c r="C165" s="24" t="s">
        <v>30</v>
      </c>
      <c r="D165" s="353" t="s">
        <v>34</v>
      </c>
      <c r="E165" s="346" t="s">
        <v>25</v>
      </c>
      <c r="F165" s="18" t="s">
        <v>417</v>
      </c>
      <c r="G165" s="405">
        <v>0</v>
      </c>
      <c r="H165" s="373">
        <v>100</v>
      </c>
      <c r="I165" s="62"/>
      <c r="J165" s="24"/>
      <c r="K165" s="24"/>
      <c r="L165" s="348"/>
      <c r="M165" s="346"/>
      <c r="N165" s="346"/>
      <c r="O165" s="373"/>
      <c r="P165" s="108"/>
      <c r="Q165" s="351"/>
      <c r="R165" s="605"/>
      <c r="S165" s="580"/>
      <c r="T165" s="53"/>
    </row>
    <row r="166" spans="1:21" s="19" customFormat="1" ht="33" x14ac:dyDescent="0.25">
      <c r="A166" s="546"/>
      <c r="B166" s="506"/>
      <c r="C166" s="267"/>
      <c r="D166" s="27" t="s">
        <v>6</v>
      </c>
      <c r="E166" s="42"/>
      <c r="F166" s="131"/>
      <c r="G166" s="391"/>
      <c r="H166" s="378"/>
      <c r="I166" s="8">
        <f>(H164+H165)/2</f>
        <v>100</v>
      </c>
      <c r="J166" s="42"/>
      <c r="K166" s="27" t="s">
        <v>6</v>
      </c>
      <c r="L166" s="42"/>
      <c r="M166" s="132"/>
      <c r="N166" s="132"/>
      <c r="O166" s="378"/>
      <c r="P166" s="8">
        <f>O164</f>
        <v>77.951367015245054</v>
      </c>
      <c r="Q166" s="8">
        <f>(I166+P166)/2</f>
        <v>88.975683507622534</v>
      </c>
      <c r="R166" s="423" t="s">
        <v>501</v>
      </c>
      <c r="S166" s="594"/>
      <c r="T166" s="407"/>
      <c r="U166" s="270"/>
    </row>
    <row r="167" spans="1:21" s="15" customFormat="1" ht="102" customHeight="1" x14ac:dyDescent="0.25">
      <c r="A167" s="546"/>
      <c r="B167" s="506"/>
      <c r="C167" s="356" t="s">
        <v>42</v>
      </c>
      <c r="D167" s="30" t="s">
        <v>252</v>
      </c>
      <c r="E167" s="346"/>
      <c r="F167" s="18"/>
      <c r="G167" s="374"/>
      <c r="H167" s="371"/>
      <c r="I167" s="60"/>
      <c r="J167" s="356" t="str">
        <f>C167</f>
        <v>IV</v>
      </c>
      <c r="K167" s="31" t="str">
        <f>D167</f>
        <v>Реализация дополнительных общеобразовательных предпрофессиональных программ в области искусств - народные инструменты</v>
      </c>
      <c r="L167" s="346"/>
      <c r="M167" s="49"/>
      <c r="N167" s="49"/>
      <c r="O167" s="371"/>
      <c r="P167" s="106"/>
      <c r="Q167" s="351"/>
      <c r="R167" s="608"/>
      <c r="S167" s="556"/>
      <c r="T167" s="53"/>
    </row>
    <row r="168" spans="1:21" ht="115.5" x14ac:dyDescent="0.25">
      <c r="A168" s="546"/>
      <c r="B168" s="506"/>
      <c r="C168" s="24" t="s">
        <v>43</v>
      </c>
      <c r="D168" s="353" t="s">
        <v>249</v>
      </c>
      <c r="E168" s="346" t="s">
        <v>25</v>
      </c>
      <c r="F168" s="18" t="s">
        <v>582</v>
      </c>
      <c r="G168" s="373">
        <v>56</v>
      </c>
      <c r="H168" s="373">
        <v>100</v>
      </c>
      <c r="I168" s="62"/>
      <c r="J168" s="24" t="str">
        <f>C168</f>
        <v>4.1.</v>
      </c>
      <c r="K168" s="29" t="s">
        <v>315</v>
      </c>
      <c r="L168" s="346" t="s">
        <v>418</v>
      </c>
      <c r="M168" s="383">
        <v>8365</v>
      </c>
      <c r="N168" s="383">
        <v>8415</v>
      </c>
      <c r="O168" s="373">
        <f t="shared" si="23"/>
        <v>100.59772863120145</v>
      </c>
      <c r="P168" s="108"/>
      <c r="Q168" s="351"/>
      <c r="R168" s="354"/>
      <c r="S168" s="594"/>
      <c r="T168" s="53"/>
    </row>
    <row r="169" spans="1:21" ht="62.25" customHeight="1" x14ac:dyDescent="0.25">
      <c r="A169" s="546"/>
      <c r="B169" s="506"/>
      <c r="C169" s="24" t="s">
        <v>141</v>
      </c>
      <c r="D169" s="353" t="s">
        <v>34</v>
      </c>
      <c r="E169" s="346" t="s">
        <v>25</v>
      </c>
      <c r="F169" s="18" t="s">
        <v>417</v>
      </c>
      <c r="G169" s="405">
        <v>0</v>
      </c>
      <c r="H169" s="405">
        <v>100</v>
      </c>
      <c r="I169" s="62"/>
      <c r="J169" s="24"/>
      <c r="K169" s="24"/>
      <c r="L169" s="348"/>
      <c r="M169" s="346"/>
      <c r="N169" s="346"/>
      <c r="O169" s="373"/>
      <c r="P169" s="108"/>
      <c r="Q169" s="351"/>
      <c r="R169" s="605"/>
      <c r="S169" s="580"/>
      <c r="T169" s="53"/>
    </row>
    <row r="170" spans="1:21" s="19" customFormat="1" ht="33" x14ac:dyDescent="0.25">
      <c r="A170" s="546"/>
      <c r="B170" s="506"/>
      <c r="C170" s="267"/>
      <c r="D170" s="27" t="s">
        <v>6</v>
      </c>
      <c r="E170" s="42"/>
      <c r="F170" s="131"/>
      <c r="G170" s="391"/>
      <c r="H170" s="378"/>
      <c r="I170" s="8">
        <f>(H168+H169)/2</f>
        <v>100</v>
      </c>
      <c r="J170" s="42"/>
      <c r="K170" s="27" t="s">
        <v>6</v>
      </c>
      <c r="L170" s="42"/>
      <c r="M170" s="132"/>
      <c r="N170" s="132"/>
      <c r="O170" s="378"/>
      <c r="P170" s="8">
        <f>O168</f>
        <v>100.59772863120145</v>
      </c>
      <c r="Q170" s="8">
        <f>(I170+P170)/2</f>
        <v>100.29886431560072</v>
      </c>
      <c r="R170" s="423" t="s">
        <v>31</v>
      </c>
      <c r="S170" s="594"/>
      <c r="T170" s="53"/>
      <c r="U170" s="270"/>
    </row>
    <row r="171" spans="1:21" s="15" customFormat="1" ht="109.5" customHeight="1" x14ac:dyDescent="0.25">
      <c r="A171" s="546"/>
      <c r="B171" s="506"/>
      <c r="C171" s="356" t="s">
        <v>168</v>
      </c>
      <c r="D171" s="30" t="s">
        <v>253</v>
      </c>
      <c r="E171" s="346"/>
      <c r="F171" s="18"/>
      <c r="G171" s="374"/>
      <c r="H171" s="371"/>
      <c r="I171" s="60"/>
      <c r="J171" s="356" t="str">
        <f>C171</f>
        <v>V</v>
      </c>
      <c r="K171" s="31" t="str">
        <f>D171</f>
        <v>Реализация дополнительных общеобразовательных предпрофессиональных программ в области искусств - инструменты эстрадного оркестра</v>
      </c>
      <c r="L171" s="346"/>
      <c r="M171" s="49"/>
      <c r="N171" s="49"/>
      <c r="O171" s="371"/>
      <c r="P171" s="106"/>
      <c r="Q171" s="351"/>
      <c r="R171" s="608"/>
      <c r="S171" s="556"/>
      <c r="T171" s="53"/>
    </row>
    <row r="172" spans="1:21" ht="112.5" customHeight="1" x14ac:dyDescent="0.25">
      <c r="A172" s="546"/>
      <c r="B172" s="506"/>
      <c r="C172" s="24" t="s">
        <v>169</v>
      </c>
      <c r="D172" s="353" t="s">
        <v>255</v>
      </c>
      <c r="E172" s="346" t="s">
        <v>25</v>
      </c>
      <c r="F172" s="18" t="s">
        <v>582</v>
      </c>
      <c r="G172" s="373">
        <v>56</v>
      </c>
      <c r="H172" s="373">
        <v>100</v>
      </c>
      <c r="I172" s="62"/>
      <c r="J172" s="24" t="str">
        <f>C172</f>
        <v>5.1.</v>
      </c>
      <c r="K172" s="29" t="s">
        <v>315</v>
      </c>
      <c r="L172" s="346" t="s">
        <v>418</v>
      </c>
      <c r="M172" s="383">
        <v>6650</v>
      </c>
      <c r="N172" s="383">
        <v>6187</v>
      </c>
      <c r="O172" s="373">
        <f t="shared" si="23"/>
        <v>93.037593984962413</v>
      </c>
      <c r="P172" s="108"/>
      <c r="Q172" s="351"/>
      <c r="R172" s="354"/>
      <c r="S172" s="594"/>
      <c r="T172" s="53"/>
    </row>
    <row r="173" spans="1:21" ht="49.5" x14ac:dyDescent="0.25">
      <c r="A173" s="546"/>
      <c r="B173" s="506"/>
      <c r="C173" s="24" t="s">
        <v>170</v>
      </c>
      <c r="D173" s="353" t="s">
        <v>34</v>
      </c>
      <c r="E173" s="346" t="s">
        <v>25</v>
      </c>
      <c r="F173" s="18" t="s">
        <v>417</v>
      </c>
      <c r="G173" s="405">
        <v>0</v>
      </c>
      <c r="H173" s="405">
        <v>100</v>
      </c>
      <c r="I173" s="62"/>
      <c r="J173" s="24"/>
      <c r="K173" s="24"/>
      <c r="L173" s="348"/>
      <c r="M173" s="346"/>
      <c r="N173" s="346"/>
      <c r="O173" s="373"/>
      <c r="P173" s="108"/>
      <c r="Q173" s="351"/>
      <c r="R173" s="605"/>
      <c r="S173" s="580"/>
      <c r="T173" s="53"/>
    </row>
    <row r="174" spans="1:21" s="19" customFormat="1" ht="33" x14ac:dyDescent="0.25">
      <c r="A174" s="546"/>
      <c r="B174" s="506"/>
      <c r="C174" s="267"/>
      <c r="D174" s="27" t="s">
        <v>6</v>
      </c>
      <c r="E174" s="42"/>
      <c r="F174" s="131"/>
      <c r="G174" s="391"/>
      <c r="H174" s="378"/>
      <c r="I174" s="8">
        <f>(H172+H173)/2</f>
        <v>100</v>
      </c>
      <c r="J174" s="42"/>
      <c r="K174" s="27" t="s">
        <v>6</v>
      </c>
      <c r="L174" s="42"/>
      <c r="M174" s="132"/>
      <c r="N174" s="132"/>
      <c r="O174" s="378"/>
      <c r="P174" s="8">
        <f>O172</f>
        <v>93.037593984962413</v>
      </c>
      <c r="Q174" s="8">
        <f>(I174+P174)/2</f>
        <v>96.518796992481214</v>
      </c>
      <c r="R174" s="423" t="s">
        <v>424</v>
      </c>
      <c r="S174" s="594"/>
      <c r="T174" s="53"/>
      <c r="U174" s="270"/>
    </row>
    <row r="175" spans="1:21" s="15" customFormat="1" ht="79.5" customHeight="1" x14ac:dyDescent="0.25">
      <c r="A175" s="546"/>
      <c r="B175" s="506"/>
      <c r="C175" s="356" t="s">
        <v>174</v>
      </c>
      <c r="D175" s="30" t="s">
        <v>533</v>
      </c>
      <c r="E175" s="346"/>
      <c r="F175" s="18"/>
      <c r="G175" s="374"/>
      <c r="H175" s="371"/>
      <c r="I175" s="60"/>
      <c r="J175" s="356" t="str">
        <f>C175</f>
        <v>VI</v>
      </c>
      <c r="K175" s="31" t="str">
        <f>D175</f>
        <v>Реализация дополнительных общеобразовательных общеразвивающих программ</v>
      </c>
      <c r="L175" s="346"/>
      <c r="M175" s="49"/>
      <c r="N175" s="49"/>
      <c r="O175" s="371"/>
      <c r="P175" s="106"/>
      <c r="Q175" s="351"/>
      <c r="R175" s="608"/>
      <c r="S175" s="556"/>
      <c r="T175" s="53"/>
    </row>
    <row r="176" spans="1:21" ht="115.5" customHeight="1" x14ac:dyDescent="0.25">
      <c r="A176" s="546"/>
      <c r="B176" s="506"/>
      <c r="C176" s="24" t="s">
        <v>175</v>
      </c>
      <c r="D176" s="353" t="s">
        <v>255</v>
      </c>
      <c r="E176" s="346" t="s">
        <v>25</v>
      </c>
      <c r="F176" s="18" t="s">
        <v>582</v>
      </c>
      <c r="G176" s="373">
        <v>43.8</v>
      </c>
      <c r="H176" s="373">
        <v>100</v>
      </c>
      <c r="I176" s="62"/>
      <c r="J176" s="24" t="str">
        <f>C176</f>
        <v>6.1.</v>
      </c>
      <c r="K176" s="29" t="s">
        <v>315</v>
      </c>
      <c r="L176" s="346" t="s">
        <v>209</v>
      </c>
      <c r="M176" s="383">
        <v>17061</v>
      </c>
      <c r="N176" s="383">
        <v>20985</v>
      </c>
      <c r="O176" s="373">
        <f t="shared" si="23"/>
        <v>110</v>
      </c>
      <c r="P176" s="108"/>
      <c r="Q176" s="351"/>
      <c r="R176" s="354"/>
      <c r="S176" s="594"/>
      <c r="T176" s="53"/>
    </row>
    <row r="177" spans="1:21" ht="55.5" customHeight="1" x14ac:dyDescent="0.25">
      <c r="A177" s="546"/>
      <c r="B177" s="506"/>
      <c r="C177" s="24" t="s">
        <v>176</v>
      </c>
      <c r="D177" s="353" t="s">
        <v>34</v>
      </c>
      <c r="E177" s="346" t="s">
        <v>25</v>
      </c>
      <c r="F177" s="18" t="s">
        <v>417</v>
      </c>
      <c r="G177" s="405">
        <v>0</v>
      </c>
      <c r="H177" s="405">
        <v>100</v>
      </c>
      <c r="I177" s="62"/>
      <c r="J177" s="24"/>
      <c r="K177" s="29"/>
      <c r="L177" s="346"/>
      <c r="M177" s="346"/>
      <c r="N177" s="346"/>
      <c r="O177" s="373"/>
      <c r="P177" s="108"/>
      <c r="Q177" s="351"/>
      <c r="R177" s="354"/>
      <c r="S177" s="594"/>
      <c r="T177" s="53"/>
    </row>
    <row r="178" spans="1:21" ht="16.5" x14ac:dyDescent="0.25">
      <c r="A178" s="546"/>
      <c r="B178" s="506"/>
      <c r="C178" s="24" t="s">
        <v>317</v>
      </c>
      <c r="D178" s="353" t="s">
        <v>316</v>
      </c>
      <c r="E178" s="346" t="s">
        <v>38</v>
      </c>
      <c r="F178" s="109">
        <v>133</v>
      </c>
      <c r="G178" s="374">
        <v>138</v>
      </c>
      <c r="H178" s="373">
        <f>IF(G178/F178*100&gt;100,100,G178/F178*100)</f>
        <v>100</v>
      </c>
      <c r="I178" s="60"/>
      <c r="J178" s="24"/>
      <c r="K178" s="29"/>
      <c r="L178" s="346"/>
      <c r="M178" s="346"/>
      <c r="N178" s="346"/>
      <c r="O178" s="373"/>
      <c r="P178" s="108"/>
      <c r="Q178" s="351"/>
      <c r="R178" s="605"/>
      <c r="S178" s="580"/>
      <c r="T178" s="53"/>
    </row>
    <row r="179" spans="1:21" ht="47.25" customHeight="1" x14ac:dyDescent="0.25">
      <c r="A179" s="547"/>
      <c r="B179" s="507"/>
      <c r="C179" s="267"/>
      <c r="D179" s="27" t="s">
        <v>6</v>
      </c>
      <c r="E179" s="42"/>
      <c r="F179" s="131"/>
      <c r="G179" s="391"/>
      <c r="H179" s="378"/>
      <c r="I179" s="8">
        <f>(H176+H177+H178)/3</f>
        <v>100</v>
      </c>
      <c r="J179" s="42"/>
      <c r="K179" s="27" t="s">
        <v>6</v>
      </c>
      <c r="L179" s="42"/>
      <c r="M179" s="132"/>
      <c r="N179" s="132"/>
      <c r="O179" s="378"/>
      <c r="P179" s="8">
        <f>O176</f>
        <v>110</v>
      </c>
      <c r="Q179" s="8">
        <f>(I179+P179)/2</f>
        <v>105</v>
      </c>
      <c r="R179" s="423" t="s">
        <v>31</v>
      </c>
      <c r="S179" s="594"/>
      <c r="T179" s="53"/>
    </row>
    <row r="180" spans="1:21" s="15" customFormat="1" ht="88.5" customHeight="1" x14ac:dyDescent="0.25">
      <c r="A180" s="584" t="s">
        <v>81</v>
      </c>
      <c r="B180" s="505" t="s">
        <v>260</v>
      </c>
      <c r="C180" s="356" t="s">
        <v>12</v>
      </c>
      <c r="D180" s="30" t="s">
        <v>248</v>
      </c>
      <c r="E180" s="346"/>
      <c r="F180" s="374"/>
      <c r="G180" s="374"/>
      <c r="H180" s="371"/>
      <c r="I180" s="60"/>
      <c r="J180" s="356" t="s">
        <v>12</v>
      </c>
      <c r="K180" s="31" t="str">
        <f>D180</f>
        <v>Реализация дополнительных общеобразовательных предпрофессиональных программ в области искусств - фортепиано</v>
      </c>
      <c r="L180" s="346"/>
      <c r="M180" s="49"/>
      <c r="N180" s="49"/>
      <c r="O180" s="371"/>
      <c r="P180" s="106"/>
      <c r="Q180" s="351"/>
      <c r="R180" s="608"/>
      <c r="S180" s="556" t="s">
        <v>424</v>
      </c>
      <c r="T180" s="53"/>
    </row>
    <row r="181" spans="1:21" ht="111.75" customHeight="1" x14ac:dyDescent="0.25">
      <c r="A181" s="546"/>
      <c r="B181" s="506"/>
      <c r="C181" s="24" t="s">
        <v>7</v>
      </c>
      <c r="D181" s="353" t="s">
        <v>249</v>
      </c>
      <c r="E181" s="346" t="s">
        <v>25</v>
      </c>
      <c r="F181" s="18" t="s">
        <v>582</v>
      </c>
      <c r="G181" s="373">
        <v>80.400000000000006</v>
      </c>
      <c r="H181" s="373">
        <v>100</v>
      </c>
      <c r="I181" s="62"/>
      <c r="J181" s="24" t="s">
        <v>7</v>
      </c>
      <c r="K181" s="24" t="s">
        <v>90</v>
      </c>
      <c r="L181" s="346" t="s">
        <v>418</v>
      </c>
      <c r="M181" s="404">
        <v>10127</v>
      </c>
      <c r="N181" s="404">
        <v>9973</v>
      </c>
      <c r="O181" s="373">
        <f t="shared" si="23"/>
        <v>98.479312728349953</v>
      </c>
      <c r="P181" s="108"/>
      <c r="Q181" s="351"/>
      <c r="R181" s="354"/>
      <c r="S181" s="555"/>
      <c r="T181" s="53"/>
    </row>
    <row r="182" spans="1:21" ht="68.25" customHeight="1" x14ac:dyDescent="0.25">
      <c r="A182" s="546"/>
      <c r="B182" s="506"/>
      <c r="C182" s="24" t="s">
        <v>8</v>
      </c>
      <c r="D182" s="353" t="s">
        <v>34</v>
      </c>
      <c r="E182" s="346" t="s">
        <v>25</v>
      </c>
      <c r="F182" s="18" t="s">
        <v>417</v>
      </c>
      <c r="G182" s="405">
        <v>0</v>
      </c>
      <c r="H182" s="373">
        <v>100</v>
      </c>
      <c r="I182" s="62"/>
      <c r="J182" s="24"/>
      <c r="K182" s="24"/>
      <c r="L182" s="348"/>
      <c r="M182" s="408"/>
      <c r="N182" s="408"/>
      <c r="O182" s="373"/>
      <c r="P182" s="108"/>
      <c r="Q182" s="351"/>
      <c r="R182" s="605"/>
      <c r="S182" s="555"/>
      <c r="T182" s="53"/>
    </row>
    <row r="183" spans="1:21" s="19" customFormat="1" ht="33" x14ac:dyDescent="0.25">
      <c r="A183" s="546"/>
      <c r="B183" s="506"/>
      <c r="C183" s="267"/>
      <c r="D183" s="27" t="s">
        <v>6</v>
      </c>
      <c r="E183" s="42"/>
      <c r="F183" s="390"/>
      <c r="G183" s="391"/>
      <c r="H183" s="378"/>
      <c r="I183" s="8">
        <f>(H181+H182)/2</f>
        <v>100</v>
      </c>
      <c r="J183" s="42"/>
      <c r="K183" s="27" t="s">
        <v>6</v>
      </c>
      <c r="L183" s="42"/>
      <c r="M183" s="409"/>
      <c r="N183" s="409"/>
      <c r="O183" s="378"/>
      <c r="P183" s="8">
        <f>O181</f>
        <v>98.479312728349953</v>
      </c>
      <c r="Q183" s="8">
        <f>(I183+P183)/2</f>
        <v>99.239656364174976</v>
      </c>
      <c r="R183" s="423" t="s">
        <v>424</v>
      </c>
      <c r="S183" s="594"/>
      <c r="T183" s="53"/>
      <c r="U183" s="270"/>
    </row>
    <row r="184" spans="1:21" s="15" customFormat="1" ht="115.5" customHeight="1" x14ac:dyDescent="0.25">
      <c r="A184" s="546"/>
      <c r="B184" s="506"/>
      <c r="C184" s="356" t="s">
        <v>13</v>
      </c>
      <c r="D184" s="30" t="s">
        <v>250</v>
      </c>
      <c r="E184" s="346"/>
      <c r="F184" s="374"/>
      <c r="G184" s="374"/>
      <c r="H184" s="371"/>
      <c r="I184" s="60"/>
      <c r="J184" s="356" t="s">
        <v>13</v>
      </c>
      <c r="K184" s="31" t="str">
        <f>D184</f>
        <v>Реализация дополнительных общеобразовательных предпрофессиональных программ в области искусств - духовые и ударные инструменты</v>
      </c>
      <c r="L184" s="346"/>
      <c r="M184" s="410"/>
      <c r="N184" s="410"/>
      <c r="O184" s="371"/>
      <c r="P184" s="106"/>
      <c r="Q184" s="351"/>
      <c r="R184" s="608"/>
      <c r="S184" s="555"/>
      <c r="T184" s="53"/>
    </row>
    <row r="185" spans="1:21" ht="117.75" customHeight="1" x14ac:dyDescent="0.25">
      <c r="A185" s="546"/>
      <c r="B185" s="506"/>
      <c r="C185" s="24" t="s">
        <v>14</v>
      </c>
      <c r="D185" s="353" t="s">
        <v>249</v>
      </c>
      <c r="E185" s="346" t="s">
        <v>25</v>
      </c>
      <c r="F185" s="18" t="s">
        <v>582</v>
      </c>
      <c r="G185" s="373">
        <v>80.400000000000006</v>
      </c>
      <c r="H185" s="373">
        <v>100</v>
      </c>
      <c r="I185" s="62"/>
      <c r="J185" s="24" t="s">
        <v>14</v>
      </c>
      <c r="K185" s="24" t="s">
        <v>90</v>
      </c>
      <c r="L185" s="346" t="s">
        <v>418</v>
      </c>
      <c r="M185" s="404">
        <v>15203</v>
      </c>
      <c r="N185" s="404">
        <v>15146</v>
      </c>
      <c r="O185" s="373">
        <f t="shared" si="23"/>
        <v>99.625073998552921</v>
      </c>
      <c r="P185" s="108"/>
      <c r="Q185" s="351"/>
      <c r="R185" s="354"/>
      <c r="S185" s="555"/>
      <c r="T185" s="53"/>
    </row>
    <row r="186" spans="1:21" ht="72.75" customHeight="1" x14ac:dyDescent="0.25">
      <c r="A186" s="546"/>
      <c r="B186" s="506"/>
      <c r="C186" s="24" t="s">
        <v>15</v>
      </c>
      <c r="D186" s="353" t="s">
        <v>34</v>
      </c>
      <c r="E186" s="346" t="s">
        <v>25</v>
      </c>
      <c r="F186" s="18" t="s">
        <v>417</v>
      </c>
      <c r="G186" s="405">
        <v>0</v>
      </c>
      <c r="H186" s="373">
        <v>100</v>
      </c>
      <c r="I186" s="62"/>
      <c r="J186" s="24"/>
      <c r="K186" s="24"/>
      <c r="L186" s="348"/>
      <c r="M186" s="346"/>
      <c r="N186" s="346"/>
      <c r="O186" s="373"/>
      <c r="P186" s="108"/>
      <c r="Q186" s="351"/>
      <c r="R186" s="605"/>
      <c r="S186" s="555"/>
      <c r="T186" s="53"/>
    </row>
    <row r="187" spans="1:21" s="19" customFormat="1" ht="33" x14ac:dyDescent="0.25">
      <c r="A187" s="546"/>
      <c r="B187" s="506"/>
      <c r="C187" s="267"/>
      <c r="D187" s="27" t="s">
        <v>6</v>
      </c>
      <c r="E187" s="42"/>
      <c r="F187" s="390"/>
      <c r="G187" s="391"/>
      <c r="H187" s="378"/>
      <c r="I187" s="8">
        <f>(H185+H186)/2</f>
        <v>100</v>
      </c>
      <c r="J187" s="42"/>
      <c r="K187" s="27" t="s">
        <v>6</v>
      </c>
      <c r="L187" s="42"/>
      <c r="M187" s="132"/>
      <c r="N187" s="132"/>
      <c r="O187" s="378"/>
      <c r="P187" s="8">
        <f>O185</f>
        <v>99.625073998552921</v>
      </c>
      <c r="Q187" s="8">
        <f>(I187+P187)/2</f>
        <v>99.81253699927646</v>
      </c>
      <c r="R187" s="423" t="s">
        <v>424</v>
      </c>
      <c r="S187" s="594"/>
      <c r="T187" s="53"/>
      <c r="U187" s="270"/>
    </row>
    <row r="188" spans="1:21" s="15" customFormat="1" ht="99" customHeight="1" x14ac:dyDescent="0.25">
      <c r="A188" s="546"/>
      <c r="B188" s="506"/>
      <c r="C188" s="356" t="s">
        <v>28</v>
      </c>
      <c r="D188" s="30" t="s">
        <v>251</v>
      </c>
      <c r="E188" s="346"/>
      <c r="F188" s="374"/>
      <c r="G188" s="374"/>
      <c r="H188" s="371"/>
      <c r="I188" s="60"/>
      <c r="J188" s="356" t="str">
        <f>C188</f>
        <v>III</v>
      </c>
      <c r="K188" s="31" t="str">
        <f>D188</f>
        <v>Реализация дополнительных общеобразовательных предпрофессиональных программ в области искусств - струнные инструменты</v>
      </c>
      <c r="L188" s="346"/>
      <c r="M188" s="49"/>
      <c r="N188" s="49"/>
      <c r="O188" s="371"/>
      <c r="P188" s="106"/>
      <c r="Q188" s="351"/>
      <c r="R188" s="608"/>
      <c r="S188" s="555"/>
      <c r="T188" s="53"/>
    </row>
    <row r="189" spans="1:21" ht="110.25" customHeight="1" x14ac:dyDescent="0.25">
      <c r="A189" s="546"/>
      <c r="B189" s="506"/>
      <c r="C189" s="24" t="s">
        <v>29</v>
      </c>
      <c r="D189" s="353" t="s">
        <v>249</v>
      </c>
      <c r="E189" s="346" t="s">
        <v>25</v>
      </c>
      <c r="F189" s="18" t="s">
        <v>582</v>
      </c>
      <c r="G189" s="373">
        <v>80.400000000000006</v>
      </c>
      <c r="H189" s="373">
        <v>100</v>
      </c>
      <c r="I189" s="62"/>
      <c r="J189" s="24" t="str">
        <f>C189</f>
        <v>3.1.</v>
      </c>
      <c r="K189" s="24" t="s">
        <v>90</v>
      </c>
      <c r="L189" s="347" t="s">
        <v>418</v>
      </c>
      <c r="M189" s="403">
        <v>7628.5</v>
      </c>
      <c r="N189" s="403">
        <v>7575</v>
      </c>
      <c r="O189" s="373">
        <f t="shared" si="23"/>
        <v>99.298682571934194</v>
      </c>
      <c r="P189" s="108"/>
      <c r="Q189" s="351"/>
      <c r="R189" s="354"/>
      <c r="S189" s="555"/>
      <c r="T189" s="53"/>
    </row>
    <row r="190" spans="1:21" ht="62.25" customHeight="1" x14ac:dyDescent="0.25">
      <c r="A190" s="546"/>
      <c r="B190" s="506"/>
      <c r="C190" s="24" t="s">
        <v>30</v>
      </c>
      <c r="D190" s="353" t="s">
        <v>34</v>
      </c>
      <c r="E190" s="346" t="s">
        <v>25</v>
      </c>
      <c r="F190" s="18" t="s">
        <v>417</v>
      </c>
      <c r="G190" s="405">
        <v>0</v>
      </c>
      <c r="H190" s="373">
        <v>100</v>
      </c>
      <c r="I190" s="62"/>
      <c r="J190" s="24"/>
      <c r="K190" s="24"/>
      <c r="L190" s="348"/>
      <c r="M190" s="346"/>
      <c r="N190" s="346"/>
      <c r="O190" s="373"/>
      <c r="P190" s="108"/>
      <c r="Q190" s="351"/>
      <c r="R190" s="605"/>
      <c r="S190" s="555"/>
      <c r="T190" s="53"/>
    </row>
    <row r="191" spans="1:21" s="19" customFormat="1" ht="33" x14ac:dyDescent="0.25">
      <c r="A191" s="546"/>
      <c r="B191" s="506"/>
      <c r="C191" s="267"/>
      <c r="D191" s="27" t="s">
        <v>6</v>
      </c>
      <c r="E191" s="42"/>
      <c r="F191" s="390"/>
      <c r="G191" s="391"/>
      <c r="H191" s="378"/>
      <c r="I191" s="8">
        <f>(H189+H190)/2</f>
        <v>100</v>
      </c>
      <c r="J191" s="42"/>
      <c r="K191" s="27" t="s">
        <v>6</v>
      </c>
      <c r="L191" s="42"/>
      <c r="M191" s="132"/>
      <c r="N191" s="132"/>
      <c r="O191" s="378"/>
      <c r="P191" s="8">
        <f>O189</f>
        <v>99.298682571934194</v>
      </c>
      <c r="Q191" s="8">
        <f>(I191+P191)/2</f>
        <v>99.649341285967097</v>
      </c>
      <c r="R191" s="423" t="s">
        <v>424</v>
      </c>
      <c r="S191" s="594"/>
      <c r="T191" s="53"/>
      <c r="U191" s="270"/>
    </row>
    <row r="192" spans="1:21" s="15" customFormat="1" ht="106.5" customHeight="1" x14ac:dyDescent="0.25">
      <c r="A192" s="546"/>
      <c r="B192" s="506"/>
      <c r="C192" s="356" t="s">
        <v>42</v>
      </c>
      <c r="D192" s="30" t="s">
        <v>252</v>
      </c>
      <c r="E192" s="346"/>
      <c r="F192" s="374"/>
      <c r="G192" s="374"/>
      <c r="H192" s="371"/>
      <c r="I192" s="60"/>
      <c r="J192" s="356" t="str">
        <f>C192</f>
        <v>IV</v>
      </c>
      <c r="K192" s="31" t="str">
        <f>D192</f>
        <v>Реализация дополнительных общеобразовательных предпрофессиональных программ в области искусств - народные инструменты</v>
      </c>
      <c r="L192" s="346"/>
      <c r="M192" s="49"/>
      <c r="N192" s="49"/>
      <c r="O192" s="371"/>
      <c r="P192" s="106"/>
      <c r="Q192" s="351"/>
      <c r="R192" s="608"/>
      <c r="S192" s="555"/>
      <c r="T192" s="53"/>
    </row>
    <row r="193" spans="1:21" ht="111" customHeight="1" x14ac:dyDescent="0.25">
      <c r="A193" s="546"/>
      <c r="B193" s="506"/>
      <c r="C193" s="24" t="s">
        <v>43</v>
      </c>
      <c r="D193" s="353" t="s">
        <v>249</v>
      </c>
      <c r="E193" s="346" t="s">
        <v>25</v>
      </c>
      <c r="F193" s="18" t="s">
        <v>582</v>
      </c>
      <c r="G193" s="373">
        <v>80.400000000000006</v>
      </c>
      <c r="H193" s="373">
        <v>100</v>
      </c>
      <c r="I193" s="62"/>
      <c r="J193" s="24" t="str">
        <f>C193</f>
        <v>4.1.</v>
      </c>
      <c r="K193" s="24" t="s">
        <v>90</v>
      </c>
      <c r="L193" s="346" t="s">
        <v>418</v>
      </c>
      <c r="M193" s="404">
        <v>16387</v>
      </c>
      <c r="N193" s="404">
        <v>16278</v>
      </c>
      <c r="O193" s="373">
        <f t="shared" si="23"/>
        <v>99.334838591566495</v>
      </c>
      <c r="P193" s="108"/>
      <c r="Q193" s="351"/>
      <c r="R193" s="354"/>
      <c r="S193" s="555"/>
      <c r="T193" s="53"/>
    </row>
    <row r="194" spans="1:21" ht="59.25" customHeight="1" x14ac:dyDescent="0.25">
      <c r="A194" s="546"/>
      <c r="B194" s="506"/>
      <c r="C194" s="24" t="s">
        <v>141</v>
      </c>
      <c r="D194" s="353" t="s">
        <v>34</v>
      </c>
      <c r="E194" s="346" t="s">
        <v>25</v>
      </c>
      <c r="F194" s="18" t="s">
        <v>417</v>
      </c>
      <c r="G194" s="405">
        <v>0</v>
      </c>
      <c r="H194" s="373">
        <v>100</v>
      </c>
      <c r="I194" s="62"/>
      <c r="J194" s="24"/>
      <c r="K194" s="24"/>
      <c r="L194" s="348"/>
      <c r="M194" s="346"/>
      <c r="N194" s="346"/>
      <c r="O194" s="373"/>
      <c r="P194" s="108"/>
      <c r="Q194" s="351"/>
      <c r="R194" s="605"/>
      <c r="S194" s="555"/>
      <c r="T194" s="53"/>
    </row>
    <row r="195" spans="1:21" s="19" customFormat="1" ht="33" x14ac:dyDescent="0.25">
      <c r="A195" s="546"/>
      <c r="B195" s="506"/>
      <c r="C195" s="267"/>
      <c r="D195" s="27" t="s">
        <v>6</v>
      </c>
      <c r="E195" s="42"/>
      <c r="F195" s="390"/>
      <c r="G195" s="391"/>
      <c r="H195" s="378"/>
      <c r="I195" s="8">
        <f>(H193+H194)/2</f>
        <v>100</v>
      </c>
      <c r="J195" s="42"/>
      <c r="K195" s="27" t="s">
        <v>6</v>
      </c>
      <c r="L195" s="42"/>
      <c r="M195" s="132"/>
      <c r="N195" s="132"/>
      <c r="O195" s="378"/>
      <c r="P195" s="8">
        <f>O193</f>
        <v>99.334838591566495</v>
      </c>
      <c r="Q195" s="8">
        <f>(I195+P195)/2</f>
        <v>99.667419295783247</v>
      </c>
      <c r="R195" s="423" t="s">
        <v>424</v>
      </c>
      <c r="S195" s="594"/>
      <c r="T195" s="53"/>
      <c r="U195" s="270"/>
    </row>
    <row r="196" spans="1:21" s="15" customFormat="1" ht="112.5" customHeight="1" x14ac:dyDescent="0.25">
      <c r="A196" s="546"/>
      <c r="B196" s="506"/>
      <c r="C196" s="356" t="s">
        <v>168</v>
      </c>
      <c r="D196" s="30" t="s">
        <v>532</v>
      </c>
      <c r="E196" s="346"/>
      <c r="F196" s="374"/>
      <c r="G196" s="374"/>
      <c r="H196" s="371"/>
      <c r="I196" s="60"/>
      <c r="J196" s="356" t="str">
        <f>C196</f>
        <v>V</v>
      </c>
      <c r="K196" s="31" t="str">
        <f>D196</f>
        <v>Реализация дополнительных общеобразовательных предпрофессиональных программ в области искусств - хореографическое творчество</v>
      </c>
      <c r="L196" s="346"/>
      <c r="M196" s="49"/>
      <c r="N196" s="49"/>
      <c r="O196" s="371"/>
      <c r="P196" s="106"/>
      <c r="Q196" s="351"/>
      <c r="R196" s="608"/>
      <c r="S196" s="555"/>
      <c r="T196" s="53"/>
    </row>
    <row r="197" spans="1:21" ht="111.75" customHeight="1" x14ac:dyDescent="0.25">
      <c r="A197" s="546"/>
      <c r="B197" s="506"/>
      <c r="C197" s="24" t="s">
        <v>169</v>
      </c>
      <c r="D197" s="353" t="s">
        <v>249</v>
      </c>
      <c r="E197" s="346" t="s">
        <v>25</v>
      </c>
      <c r="F197" s="18" t="s">
        <v>582</v>
      </c>
      <c r="G197" s="373">
        <v>80.400000000000006</v>
      </c>
      <c r="H197" s="373">
        <v>100</v>
      </c>
      <c r="I197" s="62"/>
      <c r="J197" s="24" t="str">
        <f>C197</f>
        <v>5.1.</v>
      </c>
      <c r="K197" s="24" t="s">
        <v>90</v>
      </c>
      <c r="L197" s="346" t="s">
        <v>418</v>
      </c>
      <c r="M197" s="404">
        <v>20164</v>
      </c>
      <c r="N197" s="404">
        <v>20164</v>
      </c>
      <c r="O197" s="373">
        <f t="shared" si="23"/>
        <v>100</v>
      </c>
      <c r="P197" s="108"/>
      <c r="Q197" s="351"/>
      <c r="R197" s="354"/>
      <c r="S197" s="555"/>
      <c r="T197" s="53"/>
    </row>
    <row r="198" spans="1:21" ht="74.25" customHeight="1" x14ac:dyDescent="0.25">
      <c r="A198" s="546"/>
      <c r="B198" s="506"/>
      <c r="C198" s="24" t="s">
        <v>170</v>
      </c>
      <c r="D198" s="353" t="s">
        <v>34</v>
      </c>
      <c r="E198" s="346" t="s">
        <v>25</v>
      </c>
      <c r="F198" s="18" t="s">
        <v>417</v>
      </c>
      <c r="G198" s="405">
        <v>0</v>
      </c>
      <c r="H198" s="373">
        <v>100</v>
      </c>
      <c r="I198" s="62"/>
      <c r="J198" s="24"/>
      <c r="K198" s="24"/>
      <c r="L198" s="348"/>
      <c r="M198" s="346"/>
      <c r="N198" s="346"/>
      <c r="O198" s="373"/>
      <c r="P198" s="108"/>
      <c r="Q198" s="351"/>
      <c r="R198" s="605"/>
      <c r="S198" s="555"/>
      <c r="T198" s="53"/>
    </row>
    <row r="199" spans="1:21" s="19" customFormat="1" ht="33" x14ac:dyDescent="0.25">
      <c r="A199" s="546"/>
      <c r="B199" s="506"/>
      <c r="C199" s="267"/>
      <c r="D199" s="27" t="s">
        <v>6</v>
      </c>
      <c r="E199" s="42"/>
      <c r="F199" s="390"/>
      <c r="G199" s="391"/>
      <c r="H199" s="378"/>
      <c r="I199" s="8">
        <f>(H197+H198)/2</f>
        <v>100</v>
      </c>
      <c r="J199" s="42"/>
      <c r="K199" s="27" t="s">
        <v>6</v>
      </c>
      <c r="L199" s="42"/>
      <c r="M199" s="132"/>
      <c r="N199" s="132"/>
      <c r="O199" s="378"/>
      <c r="P199" s="8">
        <f>O197</f>
        <v>100</v>
      </c>
      <c r="Q199" s="8">
        <f>(I199+P199)/2</f>
        <v>100</v>
      </c>
      <c r="R199" s="423" t="s">
        <v>31</v>
      </c>
      <c r="S199" s="594"/>
      <c r="T199" s="53"/>
      <c r="U199" s="270"/>
    </row>
    <row r="200" spans="1:21" s="15" customFormat="1" ht="108.75" customHeight="1" x14ac:dyDescent="0.25">
      <c r="A200" s="546"/>
      <c r="B200" s="506"/>
      <c r="C200" s="356" t="s">
        <v>174</v>
      </c>
      <c r="D200" s="30" t="s">
        <v>257</v>
      </c>
      <c r="E200" s="346"/>
      <c r="F200" s="374"/>
      <c r="G200" s="374"/>
      <c r="H200" s="371"/>
      <c r="I200" s="60"/>
      <c r="J200" s="356" t="str">
        <f>C200</f>
        <v>VI</v>
      </c>
      <c r="K200" s="31" t="str">
        <f>D200</f>
        <v>Реализация дополнительных общеобразовательных предпрофессиональных программ в области искусств - живопись</v>
      </c>
      <c r="L200" s="346"/>
      <c r="M200" s="49"/>
      <c r="N200" s="49"/>
      <c r="O200" s="371"/>
      <c r="P200" s="106"/>
      <c r="Q200" s="351"/>
      <c r="R200" s="608"/>
      <c r="S200" s="555"/>
      <c r="T200" s="53"/>
    </row>
    <row r="201" spans="1:21" ht="109.5" customHeight="1" x14ac:dyDescent="0.25">
      <c r="A201" s="546"/>
      <c r="B201" s="506"/>
      <c r="C201" s="24" t="s">
        <v>175</v>
      </c>
      <c r="D201" s="353" t="s">
        <v>249</v>
      </c>
      <c r="E201" s="346" t="s">
        <v>25</v>
      </c>
      <c r="F201" s="18" t="s">
        <v>582</v>
      </c>
      <c r="G201" s="373">
        <v>80.400000000000006</v>
      </c>
      <c r="H201" s="373">
        <v>100</v>
      </c>
      <c r="I201" s="62"/>
      <c r="J201" s="24" t="str">
        <f>C201</f>
        <v>6.1.</v>
      </c>
      <c r="K201" s="24" t="s">
        <v>90</v>
      </c>
      <c r="L201" s="346" t="s">
        <v>418</v>
      </c>
      <c r="M201" s="404">
        <v>33387.5</v>
      </c>
      <c r="N201" s="404">
        <v>33387.5</v>
      </c>
      <c r="O201" s="373">
        <f t="shared" si="23"/>
        <v>100</v>
      </c>
      <c r="P201" s="108"/>
      <c r="Q201" s="351"/>
      <c r="R201" s="354"/>
      <c r="S201" s="555"/>
      <c r="T201" s="53"/>
    </row>
    <row r="202" spans="1:21" ht="74.25" customHeight="1" x14ac:dyDescent="0.25">
      <c r="A202" s="546"/>
      <c r="B202" s="506"/>
      <c r="C202" s="24" t="s">
        <v>176</v>
      </c>
      <c r="D202" s="353" t="s">
        <v>34</v>
      </c>
      <c r="E202" s="346" t="s">
        <v>25</v>
      </c>
      <c r="F202" s="18" t="s">
        <v>417</v>
      </c>
      <c r="G202" s="405">
        <v>0</v>
      </c>
      <c r="H202" s="373">
        <v>100</v>
      </c>
      <c r="I202" s="62"/>
      <c r="J202" s="24"/>
      <c r="K202" s="24"/>
      <c r="L202" s="348"/>
      <c r="M202" s="346"/>
      <c r="N202" s="346"/>
      <c r="O202" s="373"/>
      <c r="P202" s="108"/>
      <c r="Q202" s="351"/>
      <c r="R202" s="605"/>
      <c r="S202" s="555"/>
      <c r="T202" s="53"/>
    </row>
    <row r="203" spans="1:21" s="19" customFormat="1" ht="33" x14ac:dyDescent="0.25">
      <c r="A203" s="546"/>
      <c r="B203" s="506"/>
      <c r="C203" s="267"/>
      <c r="D203" s="27" t="s">
        <v>6</v>
      </c>
      <c r="E203" s="42"/>
      <c r="F203" s="390"/>
      <c r="G203" s="391"/>
      <c r="H203" s="378"/>
      <c r="I203" s="8">
        <f>(H201+H202)/2</f>
        <v>100</v>
      </c>
      <c r="J203" s="42"/>
      <c r="K203" s="27" t="s">
        <v>6</v>
      </c>
      <c r="L203" s="42"/>
      <c r="M203" s="132"/>
      <c r="N203" s="132"/>
      <c r="O203" s="378"/>
      <c r="P203" s="8">
        <f>O201</f>
        <v>100</v>
      </c>
      <c r="Q203" s="8">
        <f>(I203+P203)/2</f>
        <v>100</v>
      </c>
      <c r="R203" s="423" t="s">
        <v>31</v>
      </c>
      <c r="S203" s="594"/>
      <c r="T203" s="53"/>
      <c r="U203" s="270"/>
    </row>
    <row r="204" spans="1:21" s="15" customFormat="1" ht="114.75" customHeight="1" x14ac:dyDescent="0.25">
      <c r="A204" s="546"/>
      <c r="B204" s="506"/>
      <c r="C204" s="356" t="s">
        <v>212</v>
      </c>
      <c r="D204" s="30" t="s">
        <v>258</v>
      </c>
      <c r="E204" s="346"/>
      <c r="F204" s="374"/>
      <c r="G204" s="374"/>
      <c r="H204" s="371"/>
      <c r="I204" s="60"/>
      <c r="J204" s="356" t="str">
        <f>C204</f>
        <v>VII</v>
      </c>
      <c r="K204" s="31" t="str">
        <f>D204</f>
        <v>Реализация дополнительных общеобразовательных предпрофессиональных программ в области искусств - дизайн</v>
      </c>
      <c r="L204" s="346"/>
      <c r="M204" s="49"/>
      <c r="N204" s="49"/>
      <c r="O204" s="371"/>
      <c r="P204" s="106"/>
      <c r="Q204" s="351"/>
      <c r="R204" s="608"/>
      <c r="S204" s="555"/>
      <c r="T204" s="53"/>
    </row>
    <row r="205" spans="1:21" ht="119.25" customHeight="1" x14ac:dyDescent="0.25">
      <c r="A205" s="546"/>
      <c r="B205" s="506"/>
      <c r="C205" s="24" t="s">
        <v>213</v>
      </c>
      <c r="D205" s="353" t="s">
        <v>249</v>
      </c>
      <c r="E205" s="346" t="s">
        <v>25</v>
      </c>
      <c r="F205" s="18" t="s">
        <v>582</v>
      </c>
      <c r="G205" s="373">
        <v>80.400000000000006</v>
      </c>
      <c r="H205" s="373">
        <v>100</v>
      </c>
      <c r="I205" s="62"/>
      <c r="J205" s="24" t="str">
        <f>C205</f>
        <v>7.1.</v>
      </c>
      <c r="K205" s="24" t="s">
        <v>90</v>
      </c>
      <c r="L205" s="346" t="s">
        <v>418</v>
      </c>
      <c r="M205" s="404">
        <v>8215.5</v>
      </c>
      <c r="N205" s="404">
        <v>8215.5</v>
      </c>
      <c r="O205" s="373">
        <f t="shared" ref="O205:O275" si="24">IF(N205/M205*100&gt;110,110,N205/M205*100)</f>
        <v>100</v>
      </c>
      <c r="P205" s="108"/>
      <c r="Q205" s="351"/>
      <c r="R205" s="354"/>
      <c r="S205" s="555"/>
      <c r="T205" s="53"/>
    </row>
    <row r="206" spans="1:21" ht="74.25" customHeight="1" x14ac:dyDescent="0.25">
      <c r="A206" s="546"/>
      <c r="B206" s="506"/>
      <c r="C206" s="24" t="s">
        <v>221</v>
      </c>
      <c r="D206" s="353" t="s">
        <v>34</v>
      </c>
      <c r="E206" s="346" t="s">
        <v>25</v>
      </c>
      <c r="F206" s="18" t="s">
        <v>417</v>
      </c>
      <c r="G206" s="405">
        <v>0</v>
      </c>
      <c r="H206" s="373">
        <v>100</v>
      </c>
      <c r="I206" s="62"/>
      <c r="J206" s="24"/>
      <c r="K206" s="24"/>
      <c r="L206" s="348"/>
      <c r="M206" s="346"/>
      <c r="N206" s="346"/>
      <c r="O206" s="373"/>
      <c r="P206" s="108"/>
      <c r="Q206" s="351"/>
      <c r="R206" s="605"/>
      <c r="S206" s="555"/>
      <c r="T206" s="53"/>
    </row>
    <row r="207" spans="1:21" s="19" customFormat="1" ht="33" x14ac:dyDescent="0.25">
      <c r="A207" s="546"/>
      <c r="B207" s="506"/>
      <c r="C207" s="267"/>
      <c r="D207" s="27" t="s">
        <v>6</v>
      </c>
      <c r="E207" s="42"/>
      <c r="F207" s="390"/>
      <c r="G207" s="391"/>
      <c r="H207" s="378"/>
      <c r="I207" s="8">
        <f>(H205+H206)/2</f>
        <v>100</v>
      </c>
      <c r="J207" s="42"/>
      <c r="K207" s="27" t="s">
        <v>6</v>
      </c>
      <c r="L207" s="42"/>
      <c r="M207" s="132"/>
      <c r="N207" s="132"/>
      <c r="O207" s="378"/>
      <c r="P207" s="8">
        <f>O205</f>
        <v>100</v>
      </c>
      <c r="Q207" s="8">
        <f>(I207+P207)/2</f>
        <v>100</v>
      </c>
      <c r="R207" s="423" t="s">
        <v>31</v>
      </c>
      <c r="S207" s="594"/>
      <c r="T207" s="53"/>
      <c r="U207" s="270"/>
    </row>
    <row r="208" spans="1:21" s="15" customFormat="1" ht="105.75" customHeight="1" x14ac:dyDescent="0.25">
      <c r="A208" s="546"/>
      <c r="B208" s="506"/>
      <c r="C208" s="356" t="s">
        <v>214</v>
      </c>
      <c r="D208" s="30" t="s">
        <v>533</v>
      </c>
      <c r="E208" s="346"/>
      <c r="F208" s="374"/>
      <c r="G208" s="374"/>
      <c r="H208" s="371"/>
      <c r="I208" s="60"/>
      <c r="J208" s="356" t="str">
        <f>C208</f>
        <v>VIII</v>
      </c>
      <c r="K208" s="31" t="str">
        <f>D208</f>
        <v>Реализация дополнительных общеобразовательных общеразвивающих программ</v>
      </c>
      <c r="L208" s="346"/>
      <c r="M208" s="49"/>
      <c r="N208" s="49"/>
      <c r="O208" s="371"/>
      <c r="P208" s="106"/>
      <c r="Q208" s="351"/>
      <c r="R208" s="608"/>
      <c r="S208" s="555"/>
      <c r="T208" s="53"/>
    </row>
    <row r="209" spans="1:21" ht="107.25" customHeight="1" x14ac:dyDescent="0.25">
      <c r="A209" s="546"/>
      <c r="B209" s="506"/>
      <c r="C209" s="24" t="s">
        <v>215</v>
      </c>
      <c r="D209" s="353" t="s">
        <v>255</v>
      </c>
      <c r="E209" s="346" t="s">
        <v>25</v>
      </c>
      <c r="F209" s="18" t="s">
        <v>584</v>
      </c>
      <c r="G209" s="373">
        <v>19.600000000000001</v>
      </c>
      <c r="H209" s="373">
        <v>100</v>
      </c>
      <c r="I209" s="62"/>
      <c r="J209" s="24" t="str">
        <f>C209</f>
        <v>8.1.</v>
      </c>
      <c r="K209" s="29" t="s">
        <v>315</v>
      </c>
      <c r="L209" s="346" t="s">
        <v>209</v>
      </c>
      <c r="M209" s="383">
        <v>20125</v>
      </c>
      <c r="N209" s="383">
        <v>19870</v>
      </c>
      <c r="O209" s="373">
        <f t="shared" si="24"/>
        <v>98.732919254658384</v>
      </c>
      <c r="P209" s="108"/>
      <c r="Q209" s="351"/>
      <c r="R209" s="354"/>
      <c r="S209" s="555"/>
      <c r="T209" s="53"/>
    </row>
    <row r="210" spans="1:21" ht="78.75" customHeight="1" x14ac:dyDescent="0.25">
      <c r="A210" s="546"/>
      <c r="B210" s="506"/>
      <c r="C210" s="24" t="s">
        <v>261</v>
      </c>
      <c r="D210" s="353" t="s">
        <v>34</v>
      </c>
      <c r="E210" s="346" t="s">
        <v>25</v>
      </c>
      <c r="F210" s="18" t="s">
        <v>417</v>
      </c>
      <c r="G210" s="405">
        <v>0</v>
      </c>
      <c r="H210" s="373">
        <v>100</v>
      </c>
      <c r="I210" s="62"/>
      <c r="J210" s="24"/>
      <c r="K210" s="29"/>
      <c r="L210" s="346"/>
      <c r="M210" s="346"/>
      <c r="N210" s="346"/>
      <c r="O210" s="373"/>
      <c r="P210" s="108"/>
      <c r="Q210" s="351"/>
      <c r="R210" s="354"/>
      <c r="S210" s="555"/>
      <c r="T210" s="53"/>
    </row>
    <row r="211" spans="1:21" ht="78.75" customHeight="1" x14ac:dyDescent="0.25">
      <c r="A211" s="546"/>
      <c r="B211" s="506"/>
      <c r="C211" s="24" t="s">
        <v>290</v>
      </c>
      <c r="D211" s="353" t="s">
        <v>316</v>
      </c>
      <c r="E211" s="346" t="s">
        <v>38</v>
      </c>
      <c r="F211" s="406">
        <v>84</v>
      </c>
      <c r="G211" s="374">
        <v>84</v>
      </c>
      <c r="H211" s="373">
        <f>IF(G211/F211*100&gt;100,100,G211/F211*100)</f>
        <v>100</v>
      </c>
      <c r="I211" s="62"/>
      <c r="J211" s="24"/>
      <c r="K211" s="29"/>
      <c r="L211" s="346"/>
      <c r="M211" s="346"/>
      <c r="N211" s="346"/>
      <c r="O211" s="373"/>
      <c r="P211" s="108"/>
      <c r="Q211" s="351"/>
      <c r="R211" s="605"/>
      <c r="S211" s="555"/>
      <c r="T211" s="53"/>
    </row>
    <row r="212" spans="1:21" ht="45.75" customHeight="1" x14ac:dyDescent="0.25">
      <c r="A212" s="547"/>
      <c r="B212" s="507"/>
      <c r="C212" s="42"/>
      <c r="D212" s="27" t="s">
        <v>6</v>
      </c>
      <c r="E212" s="42"/>
      <c r="F212" s="378"/>
      <c r="G212" s="378"/>
      <c r="H212" s="378"/>
      <c r="I212" s="8">
        <f>(H209+H210+H211)/3</f>
        <v>100</v>
      </c>
      <c r="J212" s="42"/>
      <c r="K212" s="27" t="s">
        <v>6</v>
      </c>
      <c r="L212" s="42"/>
      <c r="M212" s="42"/>
      <c r="N212" s="42"/>
      <c r="O212" s="378"/>
      <c r="P212" s="8">
        <f>O209</f>
        <v>98.732919254658384</v>
      </c>
      <c r="Q212" s="8">
        <f>(I212+P212)/2</f>
        <v>99.366459627329192</v>
      </c>
      <c r="R212" s="423" t="s">
        <v>424</v>
      </c>
      <c r="S212" s="594"/>
      <c r="T212" s="53"/>
    </row>
    <row r="213" spans="1:21" s="15" customFormat="1" ht="90" customHeight="1" x14ac:dyDescent="0.25">
      <c r="A213" s="584" t="s">
        <v>82</v>
      </c>
      <c r="B213" s="505" t="s">
        <v>262</v>
      </c>
      <c r="C213" s="345" t="s">
        <v>12</v>
      </c>
      <c r="D213" s="30" t="s">
        <v>248</v>
      </c>
      <c r="E213" s="346"/>
      <c r="F213" s="18"/>
      <c r="G213" s="374"/>
      <c r="H213" s="371"/>
      <c r="I213" s="60"/>
      <c r="J213" s="356" t="s">
        <v>12</v>
      </c>
      <c r="K213" s="353" t="s">
        <v>423</v>
      </c>
      <c r="L213" s="346"/>
      <c r="M213" s="49"/>
      <c r="N213" s="49"/>
      <c r="O213" s="371"/>
      <c r="P213" s="106"/>
      <c r="Q213" s="351"/>
      <c r="R213" s="608"/>
      <c r="S213" s="556" t="s">
        <v>424</v>
      </c>
      <c r="T213" s="53"/>
    </row>
    <row r="214" spans="1:21" ht="115.5" x14ac:dyDescent="0.25">
      <c r="A214" s="546"/>
      <c r="B214" s="506"/>
      <c r="C214" s="346" t="s">
        <v>7</v>
      </c>
      <c r="D214" s="353" t="s">
        <v>249</v>
      </c>
      <c r="E214" s="346" t="s">
        <v>25</v>
      </c>
      <c r="F214" s="18" t="s">
        <v>582</v>
      </c>
      <c r="G214" s="373">
        <v>89</v>
      </c>
      <c r="H214" s="373">
        <v>100</v>
      </c>
      <c r="I214" s="62"/>
      <c r="J214" s="24" t="s">
        <v>7</v>
      </c>
      <c r="K214" s="353" t="s">
        <v>423</v>
      </c>
      <c r="L214" s="346" t="s">
        <v>418</v>
      </c>
      <c r="M214" s="404">
        <v>12355</v>
      </c>
      <c r="N214" s="404">
        <v>12213</v>
      </c>
      <c r="O214" s="373">
        <f t="shared" si="24"/>
        <v>98.850667745851879</v>
      </c>
      <c r="P214" s="108"/>
      <c r="Q214" s="351"/>
      <c r="R214" s="354"/>
      <c r="S214" s="556"/>
      <c r="T214" s="53"/>
    </row>
    <row r="215" spans="1:21" ht="49.5" x14ac:dyDescent="0.25">
      <c r="A215" s="546"/>
      <c r="B215" s="506"/>
      <c r="C215" s="346" t="s">
        <v>8</v>
      </c>
      <c r="D215" s="353" t="s">
        <v>34</v>
      </c>
      <c r="E215" s="346" t="s">
        <v>25</v>
      </c>
      <c r="F215" s="18" t="s">
        <v>417</v>
      </c>
      <c r="G215" s="405">
        <v>0</v>
      </c>
      <c r="H215" s="373">
        <v>100</v>
      </c>
      <c r="I215" s="62"/>
      <c r="J215" s="24"/>
      <c r="K215" s="24"/>
      <c r="L215" s="348"/>
      <c r="M215" s="346"/>
      <c r="N215" s="346"/>
      <c r="O215" s="373"/>
      <c r="P215" s="108"/>
      <c r="Q215" s="351"/>
      <c r="R215" s="605"/>
      <c r="S215" s="580"/>
      <c r="T215" s="53"/>
    </row>
    <row r="216" spans="1:21" s="19" customFormat="1" ht="33" x14ac:dyDescent="0.25">
      <c r="A216" s="546"/>
      <c r="B216" s="506"/>
      <c r="C216" s="267"/>
      <c r="D216" s="27" t="s">
        <v>6</v>
      </c>
      <c r="E216" s="42"/>
      <c r="F216" s="131"/>
      <c r="G216" s="391"/>
      <c r="H216" s="378"/>
      <c r="I216" s="8">
        <f>(H214+H215)/2</f>
        <v>100</v>
      </c>
      <c r="J216" s="42"/>
      <c r="K216" s="27" t="s">
        <v>6</v>
      </c>
      <c r="L216" s="42"/>
      <c r="M216" s="132"/>
      <c r="N216" s="132"/>
      <c r="O216" s="378"/>
      <c r="P216" s="8">
        <f>O214</f>
        <v>98.850667745851879</v>
      </c>
      <c r="Q216" s="8">
        <f>(I216+P216)/2</f>
        <v>99.425333872925933</v>
      </c>
      <c r="R216" s="423" t="s">
        <v>424</v>
      </c>
      <c r="S216" s="594"/>
      <c r="T216" s="53"/>
      <c r="U216" s="270"/>
    </row>
    <row r="217" spans="1:21" s="15" customFormat="1" ht="111.75" customHeight="1" x14ac:dyDescent="0.25">
      <c r="A217" s="546"/>
      <c r="B217" s="506"/>
      <c r="C217" s="345" t="s">
        <v>13</v>
      </c>
      <c r="D217" s="30" t="s">
        <v>250</v>
      </c>
      <c r="E217" s="346"/>
      <c r="F217" s="18"/>
      <c r="G217" s="374"/>
      <c r="H217" s="371"/>
      <c r="I217" s="60"/>
      <c r="J217" s="356" t="s">
        <v>13</v>
      </c>
      <c r="K217" s="31" t="str">
        <f>D217</f>
        <v>Реализация дополнительных общеобразовательных предпрофессиональных программ в области искусств - духовые и ударные инструменты</v>
      </c>
      <c r="L217" s="346"/>
      <c r="M217" s="49"/>
      <c r="N217" s="49"/>
      <c r="O217" s="371"/>
      <c r="P217" s="106"/>
      <c r="Q217" s="351"/>
      <c r="R217" s="608"/>
      <c r="S217" s="556"/>
      <c r="T217" s="53"/>
    </row>
    <row r="218" spans="1:21" ht="115.5" x14ac:dyDescent="0.25">
      <c r="A218" s="546"/>
      <c r="B218" s="506"/>
      <c r="C218" s="346" t="s">
        <v>14</v>
      </c>
      <c r="D218" s="353" t="s">
        <v>249</v>
      </c>
      <c r="E218" s="346" t="s">
        <v>25</v>
      </c>
      <c r="F218" s="18" t="s">
        <v>582</v>
      </c>
      <c r="G218" s="373">
        <v>89</v>
      </c>
      <c r="H218" s="373">
        <v>100</v>
      </c>
      <c r="I218" s="62"/>
      <c r="J218" s="24" t="s">
        <v>14</v>
      </c>
      <c r="K218" s="353" t="s">
        <v>423</v>
      </c>
      <c r="L218" s="346" t="s">
        <v>418</v>
      </c>
      <c r="M218" s="404">
        <v>17627</v>
      </c>
      <c r="N218" s="404">
        <v>17111</v>
      </c>
      <c r="O218" s="373">
        <f t="shared" si="24"/>
        <v>97.072672604527142</v>
      </c>
      <c r="P218" s="108"/>
      <c r="Q218" s="351"/>
      <c r="R218" s="354"/>
      <c r="S218" s="594"/>
      <c r="T218" s="53"/>
    </row>
    <row r="219" spans="1:21" ht="58.5" customHeight="1" x14ac:dyDescent="0.25">
      <c r="A219" s="546"/>
      <c r="B219" s="506"/>
      <c r="C219" s="346" t="s">
        <v>15</v>
      </c>
      <c r="D219" s="353" t="s">
        <v>34</v>
      </c>
      <c r="E219" s="346" t="s">
        <v>25</v>
      </c>
      <c r="F219" s="18" t="s">
        <v>417</v>
      </c>
      <c r="G219" s="405">
        <v>0</v>
      </c>
      <c r="H219" s="373">
        <v>100</v>
      </c>
      <c r="I219" s="62"/>
      <c r="J219" s="24"/>
      <c r="K219" s="24"/>
      <c r="L219" s="348"/>
      <c r="M219" s="346"/>
      <c r="N219" s="346"/>
      <c r="O219" s="373"/>
      <c r="P219" s="108"/>
      <c r="Q219" s="351"/>
      <c r="R219" s="605"/>
      <c r="S219" s="580"/>
      <c r="T219" s="53"/>
    </row>
    <row r="220" spans="1:21" s="19" customFormat="1" ht="33" x14ac:dyDescent="0.25">
      <c r="A220" s="546"/>
      <c r="B220" s="506"/>
      <c r="C220" s="267"/>
      <c r="D220" s="27" t="s">
        <v>6</v>
      </c>
      <c r="E220" s="42"/>
      <c r="F220" s="131"/>
      <c r="G220" s="391"/>
      <c r="H220" s="378"/>
      <c r="I220" s="8">
        <f>(H218+H219)/2</f>
        <v>100</v>
      </c>
      <c r="J220" s="42"/>
      <c r="K220" s="27" t="s">
        <v>6</v>
      </c>
      <c r="L220" s="42"/>
      <c r="M220" s="132"/>
      <c r="N220" s="132"/>
      <c r="O220" s="378"/>
      <c r="P220" s="8">
        <f>O218</f>
        <v>97.072672604527142</v>
      </c>
      <c r="Q220" s="8">
        <f>(I220+P220)/2</f>
        <v>98.536336302263578</v>
      </c>
      <c r="R220" s="423" t="s">
        <v>424</v>
      </c>
      <c r="S220" s="594"/>
      <c r="T220" s="53"/>
      <c r="U220" s="270"/>
    </row>
    <row r="221" spans="1:21" s="15" customFormat="1" ht="106.5" customHeight="1" x14ac:dyDescent="0.25">
      <c r="A221" s="546"/>
      <c r="B221" s="506"/>
      <c r="C221" s="345" t="s">
        <v>28</v>
      </c>
      <c r="D221" s="30" t="s">
        <v>251</v>
      </c>
      <c r="E221" s="346"/>
      <c r="F221" s="18"/>
      <c r="G221" s="374"/>
      <c r="H221" s="371"/>
      <c r="I221" s="60"/>
      <c r="J221" s="356" t="str">
        <f>C221</f>
        <v>III</v>
      </c>
      <c r="K221" s="31" t="str">
        <f>D221</f>
        <v>Реализация дополнительных общеобразовательных предпрофессиональных программ в области искусств - струнные инструменты</v>
      </c>
      <c r="L221" s="346"/>
      <c r="M221" s="49"/>
      <c r="N221" s="49"/>
      <c r="O221" s="371"/>
      <c r="P221" s="106"/>
      <c r="Q221" s="351"/>
      <c r="R221" s="608"/>
      <c r="S221" s="556"/>
      <c r="T221" s="53"/>
    </row>
    <row r="222" spans="1:21" ht="115.5" x14ac:dyDescent="0.25">
      <c r="A222" s="546"/>
      <c r="B222" s="506"/>
      <c r="C222" s="346" t="s">
        <v>29</v>
      </c>
      <c r="D222" s="353" t="s">
        <v>249</v>
      </c>
      <c r="E222" s="346" t="s">
        <v>25</v>
      </c>
      <c r="F222" s="18" t="s">
        <v>582</v>
      </c>
      <c r="G222" s="373">
        <v>89</v>
      </c>
      <c r="H222" s="373">
        <v>100</v>
      </c>
      <c r="I222" s="62"/>
      <c r="J222" s="24" t="str">
        <f>C222</f>
        <v>3.1.</v>
      </c>
      <c r="K222" s="353" t="s">
        <v>423</v>
      </c>
      <c r="L222" s="346" t="s">
        <v>418</v>
      </c>
      <c r="M222" s="404">
        <v>13693</v>
      </c>
      <c r="N222" s="404">
        <v>13246</v>
      </c>
      <c r="O222" s="373">
        <f t="shared" si="24"/>
        <v>96.735558314467255</v>
      </c>
      <c r="P222" s="108"/>
      <c r="Q222" s="351"/>
      <c r="R222" s="354"/>
      <c r="S222" s="594"/>
      <c r="T222" s="53"/>
    </row>
    <row r="223" spans="1:21" ht="64.5" customHeight="1" x14ac:dyDescent="0.25">
      <c r="A223" s="546"/>
      <c r="B223" s="506"/>
      <c r="C223" s="346" t="s">
        <v>30</v>
      </c>
      <c r="D223" s="353" t="s">
        <v>34</v>
      </c>
      <c r="E223" s="346" t="s">
        <v>25</v>
      </c>
      <c r="F223" s="18" t="s">
        <v>417</v>
      </c>
      <c r="G223" s="405">
        <v>0</v>
      </c>
      <c r="H223" s="373">
        <v>100</v>
      </c>
      <c r="I223" s="62"/>
      <c r="J223" s="24"/>
      <c r="K223" s="24"/>
      <c r="L223" s="348"/>
      <c r="M223" s="346"/>
      <c r="N223" s="346"/>
      <c r="O223" s="373"/>
      <c r="P223" s="108"/>
      <c r="Q223" s="351"/>
      <c r="R223" s="605"/>
      <c r="S223" s="580"/>
      <c r="T223" s="53"/>
    </row>
    <row r="224" spans="1:21" s="19" customFormat="1" ht="33" x14ac:dyDescent="0.25">
      <c r="A224" s="546"/>
      <c r="B224" s="506"/>
      <c r="C224" s="267"/>
      <c r="D224" s="27" t="s">
        <v>6</v>
      </c>
      <c r="E224" s="42"/>
      <c r="F224" s="131"/>
      <c r="G224" s="391"/>
      <c r="H224" s="378"/>
      <c r="I224" s="8">
        <f>(H222+H223)/2</f>
        <v>100</v>
      </c>
      <c r="J224" s="42"/>
      <c r="K224" s="27" t="s">
        <v>6</v>
      </c>
      <c r="L224" s="42"/>
      <c r="M224" s="132"/>
      <c r="N224" s="132"/>
      <c r="O224" s="378"/>
      <c r="P224" s="8">
        <f>O222</f>
        <v>96.735558314467255</v>
      </c>
      <c r="Q224" s="8">
        <f>(I224+P224)/2</f>
        <v>98.367779157233628</v>
      </c>
      <c r="R224" s="423" t="s">
        <v>424</v>
      </c>
      <c r="S224" s="594"/>
      <c r="T224" s="53"/>
      <c r="U224" s="270"/>
    </row>
    <row r="225" spans="1:21" s="15" customFormat="1" ht="82.5" x14ac:dyDescent="0.25">
      <c r="A225" s="546"/>
      <c r="B225" s="506"/>
      <c r="C225" s="345" t="s">
        <v>42</v>
      </c>
      <c r="D225" s="30" t="s">
        <v>252</v>
      </c>
      <c r="E225" s="346"/>
      <c r="F225" s="18"/>
      <c r="G225" s="374"/>
      <c r="H225" s="371"/>
      <c r="I225" s="60"/>
      <c r="J225" s="356" t="str">
        <f>C225</f>
        <v>IV</v>
      </c>
      <c r="K225" s="31" t="str">
        <f>D225</f>
        <v>Реализация дополнительных общеобразовательных предпрофессиональных программ в области искусств - народные инструменты</v>
      </c>
      <c r="L225" s="346"/>
      <c r="M225" s="49"/>
      <c r="N225" s="49"/>
      <c r="O225" s="371"/>
      <c r="P225" s="106"/>
      <c r="Q225" s="351"/>
      <c r="R225" s="608"/>
      <c r="S225" s="556"/>
      <c r="T225" s="53"/>
    </row>
    <row r="226" spans="1:21" ht="115.5" x14ac:dyDescent="0.25">
      <c r="A226" s="546"/>
      <c r="B226" s="506"/>
      <c r="C226" s="346" t="s">
        <v>43</v>
      </c>
      <c r="D226" s="353" t="s">
        <v>249</v>
      </c>
      <c r="E226" s="346" t="s">
        <v>25</v>
      </c>
      <c r="F226" s="18" t="s">
        <v>582</v>
      </c>
      <c r="G226" s="373">
        <v>89</v>
      </c>
      <c r="H226" s="373">
        <v>100</v>
      </c>
      <c r="I226" s="62"/>
      <c r="J226" s="24" t="str">
        <f>C226</f>
        <v>4.1.</v>
      </c>
      <c r="K226" s="353" t="s">
        <v>423</v>
      </c>
      <c r="L226" s="346" t="s">
        <v>418</v>
      </c>
      <c r="M226" s="404">
        <v>22227</v>
      </c>
      <c r="N226" s="404">
        <v>22017</v>
      </c>
      <c r="O226" s="373">
        <f t="shared" si="24"/>
        <v>99.055203131326763</v>
      </c>
      <c r="P226" s="108"/>
      <c r="Q226" s="351"/>
      <c r="R226" s="354"/>
      <c r="S226" s="594"/>
      <c r="T226" s="53"/>
    </row>
    <row r="227" spans="1:21" ht="49.5" x14ac:dyDescent="0.25">
      <c r="A227" s="546"/>
      <c r="B227" s="506"/>
      <c r="C227" s="346" t="s">
        <v>141</v>
      </c>
      <c r="D227" s="353" t="s">
        <v>34</v>
      </c>
      <c r="E227" s="346" t="s">
        <v>25</v>
      </c>
      <c r="F227" s="18" t="s">
        <v>417</v>
      </c>
      <c r="G227" s="405">
        <v>0</v>
      </c>
      <c r="H227" s="373">
        <v>100</v>
      </c>
      <c r="I227" s="62"/>
      <c r="J227" s="24"/>
      <c r="K227" s="24"/>
      <c r="L227" s="348"/>
      <c r="M227" s="346"/>
      <c r="N227" s="346"/>
      <c r="O227" s="373"/>
      <c r="P227" s="108"/>
      <c r="Q227" s="351"/>
      <c r="R227" s="605"/>
      <c r="S227" s="580"/>
      <c r="T227" s="53"/>
    </row>
    <row r="228" spans="1:21" s="19" customFormat="1" ht="33" x14ac:dyDescent="0.25">
      <c r="A228" s="546"/>
      <c r="B228" s="506"/>
      <c r="C228" s="267"/>
      <c r="D228" s="27" t="s">
        <v>6</v>
      </c>
      <c r="E228" s="42"/>
      <c r="F228" s="131"/>
      <c r="G228" s="391"/>
      <c r="H228" s="378"/>
      <c r="I228" s="8">
        <f>(H226+H227)/2</f>
        <v>100</v>
      </c>
      <c r="J228" s="42"/>
      <c r="K228" s="27" t="s">
        <v>6</v>
      </c>
      <c r="L228" s="42"/>
      <c r="M228" s="132"/>
      <c r="N228" s="132"/>
      <c r="O228" s="378"/>
      <c r="P228" s="8">
        <f>O226</f>
        <v>99.055203131326763</v>
      </c>
      <c r="Q228" s="8">
        <f>(I228+P228)/2</f>
        <v>99.527601565663389</v>
      </c>
      <c r="R228" s="423" t="s">
        <v>424</v>
      </c>
      <c r="S228" s="594"/>
      <c r="T228" s="53"/>
      <c r="U228" s="270"/>
    </row>
    <row r="229" spans="1:21" s="15" customFormat="1" ht="91.5" customHeight="1" x14ac:dyDescent="0.25">
      <c r="A229" s="546"/>
      <c r="B229" s="506"/>
      <c r="C229" s="345" t="s">
        <v>168</v>
      </c>
      <c r="D229" s="30" t="s">
        <v>532</v>
      </c>
      <c r="E229" s="346"/>
      <c r="F229" s="18"/>
      <c r="G229" s="374"/>
      <c r="H229" s="371"/>
      <c r="I229" s="60"/>
      <c r="J229" s="356" t="str">
        <f>C229</f>
        <v>V</v>
      </c>
      <c r="K229" s="31" t="str">
        <f>D229</f>
        <v>Реализация дополнительных общеобразовательных предпрофессиональных программ в области искусств - хореографическое творчество</v>
      </c>
      <c r="L229" s="346"/>
      <c r="M229" s="49"/>
      <c r="N229" s="49"/>
      <c r="O229" s="371"/>
      <c r="P229" s="106"/>
      <c r="Q229" s="351"/>
      <c r="R229" s="608"/>
      <c r="S229" s="556"/>
      <c r="T229" s="53"/>
    </row>
    <row r="230" spans="1:21" ht="107.25" customHeight="1" x14ac:dyDescent="0.25">
      <c r="A230" s="546"/>
      <c r="B230" s="506"/>
      <c r="C230" s="346" t="s">
        <v>169</v>
      </c>
      <c r="D230" s="353" t="s">
        <v>249</v>
      </c>
      <c r="E230" s="346" t="s">
        <v>25</v>
      </c>
      <c r="F230" s="18" t="s">
        <v>582</v>
      </c>
      <c r="G230" s="373">
        <v>89</v>
      </c>
      <c r="H230" s="373">
        <v>100</v>
      </c>
      <c r="I230" s="62"/>
      <c r="J230" s="24" t="str">
        <f>C230</f>
        <v>5.1.</v>
      </c>
      <c r="K230" s="353" t="s">
        <v>423</v>
      </c>
      <c r="L230" s="347" t="s">
        <v>418</v>
      </c>
      <c r="M230" s="404">
        <v>19311</v>
      </c>
      <c r="N230" s="404">
        <v>19616</v>
      </c>
      <c r="O230" s="373">
        <f t="shared" si="24"/>
        <v>101.57941069856558</v>
      </c>
      <c r="P230" s="108"/>
      <c r="Q230" s="351"/>
      <c r="R230" s="354"/>
      <c r="S230" s="594"/>
      <c r="T230" s="53"/>
    </row>
    <row r="231" spans="1:21" ht="49.5" x14ac:dyDescent="0.25">
      <c r="A231" s="546"/>
      <c r="B231" s="506"/>
      <c r="C231" s="346" t="s">
        <v>170</v>
      </c>
      <c r="D231" s="353" t="s">
        <v>34</v>
      </c>
      <c r="E231" s="346" t="s">
        <v>25</v>
      </c>
      <c r="F231" s="18" t="s">
        <v>417</v>
      </c>
      <c r="G231" s="405">
        <v>0</v>
      </c>
      <c r="H231" s="373">
        <v>100</v>
      </c>
      <c r="I231" s="62"/>
      <c r="J231" s="24"/>
      <c r="K231" s="24"/>
      <c r="L231" s="348"/>
      <c r="M231" s="346"/>
      <c r="N231" s="346"/>
      <c r="O231" s="373"/>
      <c r="P231" s="108"/>
      <c r="Q231" s="351"/>
      <c r="R231" s="605"/>
      <c r="S231" s="580"/>
      <c r="T231" s="53"/>
    </row>
    <row r="232" spans="1:21" s="19" customFormat="1" ht="33" x14ac:dyDescent="0.25">
      <c r="A232" s="546"/>
      <c r="B232" s="506"/>
      <c r="C232" s="267"/>
      <c r="D232" s="27" t="s">
        <v>6</v>
      </c>
      <c r="E232" s="42"/>
      <c r="F232" s="131"/>
      <c r="G232" s="391"/>
      <c r="H232" s="378"/>
      <c r="I232" s="8">
        <f>(H230+H231)/2</f>
        <v>100</v>
      </c>
      <c r="J232" s="42"/>
      <c r="K232" s="27" t="s">
        <v>6</v>
      </c>
      <c r="L232" s="42"/>
      <c r="M232" s="132"/>
      <c r="N232" s="132"/>
      <c r="O232" s="378"/>
      <c r="P232" s="8">
        <f>O230</f>
        <v>101.57941069856558</v>
      </c>
      <c r="Q232" s="8">
        <f>(I232+P232)/2</f>
        <v>100.7897053492828</v>
      </c>
      <c r="R232" s="423" t="s">
        <v>31</v>
      </c>
      <c r="S232" s="594"/>
      <c r="T232" s="53"/>
      <c r="U232" s="270"/>
    </row>
    <row r="233" spans="1:21" s="15" customFormat="1" ht="96" customHeight="1" x14ac:dyDescent="0.25">
      <c r="A233" s="546"/>
      <c r="B233" s="506"/>
      <c r="C233" s="345" t="s">
        <v>174</v>
      </c>
      <c r="D233" s="30" t="s">
        <v>257</v>
      </c>
      <c r="E233" s="346"/>
      <c r="F233" s="18"/>
      <c r="G233" s="374"/>
      <c r="H233" s="371"/>
      <c r="I233" s="60"/>
      <c r="J233" s="356" t="str">
        <f>C233</f>
        <v>VI</v>
      </c>
      <c r="K233" s="31" t="str">
        <f>D233</f>
        <v>Реализация дополнительных общеобразовательных предпрофессиональных программ в области искусств - живопись</v>
      </c>
      <c r="L233" s="346"/>
      <c r="M233" s="49"/>
      <c r="N233" s="49"/>
      <c r="O233" s="371"/>
      <c r="P233" s="106"/>
      <c r="Q233" s="351"/>
      <c r="R233" s="608"/>
      <c r="S233" s="556"/>
      <c r="T233" s="53"/>
    </row>
    <row r="234" spans="1:21" ht="115.5" x14ac:dyDescent="0.25">
      <c r="A234" s="546"/>
      <c r="B234" s="506"/>
      <c r="C234" s="346" t="s">
        <v>175</v>
      </c>
      <c r="D234" s="353" t="s">
        <v>249</v>
      </c>
      <c r="E234" s="346" t="s">
        <v>25</v>
      </c>
      <c r="F234" s="349" t="s">
        <v>582</v>
      </c>
      <c r="G234" s="373">
        <v>89</v>
      </c>
      <c r="H234" s="373">
        <v>100</v>
      </c>
      <c r="I234" s="62"/>
      <c r="J234" s="24" t="str">
        <f>C234</f>
        <v>6.1.</v>
      </c>
      <c r="K234" s="353" t="s">
        <v>423</v>
      </c>
      <c r="L234" s="346" t="s">
        <v>418</v>
      </c>
      <c r="M234" s="404">
        <v>73139</v>
      </c>
      <c r="N234" s="404">
        <v>73205</v>
      </c>
      <c r="O234" s="373">
        <f t="shared" si="24"/>
        <v>100.09023913370432</v>
      </c>
      <c r="P234" s="108"/>
      <c r="Q234" s="351"/>
      <c r="R234" s="354"/>
      <c r="S234" s="594"/>
      <c r="T234" s="53"/>
    </row>
    <row r="235" spans="1:21" ht="49.5" x14ac:dyDescent="0.25">
      <c r="A235" s="546"/>
      <c r="B235" s="506"/>
      <c r="C235" s="346" t="s">
        <v>176</v>
      </c>
      <c r="D235" s="353" t="s">
        <v>34</v>
      </c>
      <c r="E235" s="346" t="s">
        <v>25</v>
      </c>
      <c r="F235" s="349" t="s">
        <v>535</v>
      </c>
      <c r="G235" s="405">
        <v>0</v>
      </c>
      <c r="H235" s="373">
        <v>100</v>
      </c>
      <c r="I235" s="62"/>
      <c r="J235" s="24"/>
      <c r="K235" s="24"/>
      <c r="L235" s="348"/>
      <c r="M235" s="346"/>
      <c r="N235" s="346"/>
      <c r="O235" s="373"/>
      <c r="P235" s="108"/>
      <c r="Q235" s="351"/>
      <c r="R235" s="605"/>
      <c r="S235" s="580"/>
      <c r="T235" s="53"/>
    </row>
    <row r="236" spans="1:21" s="19" customFormat="1" ht="33" x14ac:dyDescent="0.25">
      <c r="A236" s="546"/>
      <c r="B236" s="506"/>
      <c r="C236" s="267"/>
      <c r="D236" s="27" t="s">
        <v>6</v>
      </c>
      <c r="E236" s="42"/>
      <c r="F236" s="131"/>
      <c r="G236" s="391"/>
      <c r="H236" s="378"/>
      <c r="I236" s="8">
        <f>(H234+H235)/2</f>
        <v>100</v>
      </c>
      <c r="J236" s="42"/>
      <c r="K236" s="27" t="s">
        <v>6</v>
      </c>
      <c r="L236" s="42"/>
      <c r="M236" s="132"/>
      <c r="N236" s="132"/>
      <c r="O236" s="378"/>
      <c r="P236" s="8">
        <f>O234</f>
        <v>100.09023913370432</v>
      </c>
      <c r="Q236" s="8">
        <f>(I236+P236)/2</f>
        <v>100.04511956685215</v>
      </c>
      <c r="R236" s="423" t="s">
        <v>31</v>
      </c>
      <c r="S236" s="594"/>
      <c r="T236" s="53"/>
      <c r="U236" s="270"/>
    </row>
    <row r="237" spans="1:21" s="15" customFormat="1" ht="96" customHeight="1" x14ac:dyDescent="0.25">
      <c r="A237" s="546"/>
      <c r="B237" s="506"/>
      <c r="C237" s="345" t="s">
        <v>212</v>
      </c>
      <c r="D237" s="30" t="s">
        <v>258</v>
      </c>
      <c r="E237" s="346"/>
      <c r="F237" s="18"/>
      <c r="G237" s="374"/>
      <c r="H237" s="371"/>
      <c r="I237" s="60"/>
      <c r="J237" s="356" t="str">
        <f>C237</f>
        <v>VII</v>
      </c>
      <c r="K237" s="31" t="str">
        <f>D237</f>
        <v>Реализация дополнительных общеобразовательных предпрофессиональных программ в области искусств - дизайн</v>
      </c>
      <c r="L237" s="346"/>
      <c r="M237" s="49"/>
      <c r="N237" s="49"/>
      <c r="O237" s="371"/>
      <c r="P237" s="106"/>
      <c r="Q237" s="351"/>
      <c r="R237" s="608"/>
      <c r="S237" s="556"/>
      <c r="T237" s="53"/>
    </row>
    <row r="238" spans="1:21" ht="115.5" x14ac:dyDescent="0.25">
      <c r="A238" s="546"/>
      <c r="B238" s="506"/>
      <c r="C238" s="346" t="s">
        <v>213</v>
      </c>
      <c r="D238" s="353" t="s">
        <v>249</v>
      </c>
      <c r="E238" s="346" t="s">
        <v>25</v>
      </c>
      <c r="F238" s="18" t="s">
        <v>582</v>
      </c>
      <c r="G238" s="373">
        <v>89</v>
      </c>
      <c r="H238" s="373">
        <v>100</v>
      </c>
      <c r="I238" s="62"/>
      <c r="J238" s="24" t="str">
        <f>C238</f>
        <v>7.1.</v>
      </c>
      <c r="K238" s="24" t="s">
        <v>423</v>
      </c>
      <c r="L238" s="346" t="s">
        <v>418</v>
      </c>
      <c r="M238" s="404">
        <v>16856</v>
      </c>
      <c r="N238" s="404">
        <v>16850</v>
      </c>
      <c r="O238" s="373">
        <f t="shared" si="24"/>
        <v>99.964404366397716</v>
      </c>
      <c r="P238" s="108"/>
      <c r="Q238" s="351"/>
      <c r="R238" s="354"/>
      <c r="S238" s="594"/>
      <c r="T238" s="53"/>
    </row>
    <row r="239" spans="1:21" ht="49.5" x14ac:dyDescent="0.25">
      <c r="A239" s="546"/>
      <c r="B239" s="506"/>
      <c r="C239" s="346" t="s">
        <v>221</v>
      </c>
      <c r="D239" s="353" t="s">
        <v>34</v>
      </c>
      <c r="E239" s="346" t="s">
        <v>25</v>
      </c>
      <c r="F239" s="18" t="s">
        <v>417</v>
      </c>
      <c r="G239" s="380">
        <v>0</v>
      </c>
      <c r="H239" s="380">
        <v>100</v>
      </c>
      <c r="I239" s="62"/>
      <c r="J239" s="24"/>
      <c r="K239" s="24"/>
      <c r="L239" s="348"/>
      <c r="M239" s="346"/>
      <c r="N239" s="346"/>
      <c r="O239" s="373"/>
      <c r="P239" s="108"/>
      <c r="Q239" s="351"/>
      <c r="R239" s="605"/>
      <c r="S239" s="580"/>
      <c r="T239" s="53"/>
    </row>
    <row r="240" spans="1:21" s="19" customFormat="1" ht="33" x14ac:dyDescent="0.25">
      <c r="A240" s="546"/>
      <c r="B240" s="506"/>
      <c r="C240" s="267"/>
      <c r="D240" s="27" t="s">
        <v>6</v>
      </c>
      <c r="E240" s="42"/>
      <c r="F240" s="131"/>
      <c r="G240" s="391"/>
      <c r="H240" s="378"/>
      <c r="I240" s="8">
        <f>(H238+H239)/2</f>
        <v>100</v>
      </c>
      <c r="J240" s="42"/>
      <c r="K240" s="27" t="s">
        <v>6</v>
      </c>
      <c r="L240" s="42"/>
      <c r="M240" s="132"/>
      <c r="N240" s="132"/>
      <c r="O240" s="378"/>
      <c r="P240" s="8">
        <f>O238</f>
        <v>99.964404366397716</v>
      </c>
      <c r="Q240" s="8">
        <f>(I240+P240)/2</f>
        <v>99.982202183198865</v>
      </c>
      <c r="R240" s="423" t="s">
        <v>31</v>
      </c>
      <c r="S240" s="594"/>
      <c r="T240" s="53"/>
      <c r="U240" s="270"/>
    </row>
    <row r="241" spans="1:21" s="15" customFormat="1" ht="98.25" customHeight="1" x14ac:dyDescent="0.25">
      <c r="A241" s="546"/>
      <c r="B241" s="506"/>
      <c r="C241" s="345" t="s">
        <v>214</v>
      </c>
      <c r="D241" s="30" t="s">
        <v>419</v>
      </c>
      <c r="E241" s="346"/>
      <c r="F241" s="18"/>
      <c r="G241" s="374"/>
      <c r="H241" s="371"/>
      <c r="I241" s="60"/>
      <c r="J241" s="356" t="str">
        <f>C241</f>
        <v>VIII</v>
      </c>
      <c r="K241" s="31" t="str">
        <f>D241</f>
        <v>Реализация дополнительных общеобразовательных предпрофессиональных программ в области искусств - искусство театра</v>
      </c>
      <c r="L241" s="346"/>
      <c r="M241" s="49"/>
      <c r="N241" s="49"/>
      <c r="O241" s="371"/>
      <c r="P241" s="106"/>
      <c r="Q241" s="351"/>
      <c r="R241" s="608"/>
      <c r="S241" s="556"/>
      <c r="T241" s="53"/>
    </row>
    <row r="242" spans="1:21" ht="118.5" customHeight="1" x14ac:dyDescent="0.25">
      <c r="A242" s="546"/>
      <c r="B242" s="506"/>
      <c r="C242" s="346" t="s">
        <v>215</v>
      </c>
      <c r="D242" s="353" t="s">
        <v>249</v>
      </c>
      <c r="E242" s="346" t="s">
        <v>25</v>
      </c>
      <c r="F242" s="18" t="s">
        <v>582</v>
      </c>
      <c r="G242" s="373">
        <v>89</v>
      </c>
      <c r="H242" s="373">
        <v>100</v>
      </c>
      <c r="I242" s="62"/>
      <c r="J242" s="24" t="str">
        <f>C242</f>
        <v>8.1.</v>
      </c>
      <c r="K242" s="29" t="s">
        <v>315</v>
      </c>
      <c r="L242" s="346" t="s">
        <v>418</v>
      </c>
      <c r="M242" s="404">
        <v>20960</v>
      </c>
      <c r="N242" s="404">
        <v>21070</v>
      </c>
      <c r="O242" s="373">
        <f t="shared" si="24"/>
        <v>100.52480916030535</v>
      </c>
      <c r="P242" s="108"/>
      <c r="Q242" s="351"/>
      <c r="R242" s="354"/>
      <c r="S242" s="594"/>
      <c r="T242" s="53"/>
    </row>
    <row r="243" spans="1:21" ht="62.25" customHeight="1" x14ac:dyDescent="0.25">
      <c r="A243" s="546"/>
      <c r="B243" s="506"/>
      <c r="C243" s="346" t="s">
        <v>261</v>
      </c>
      <c r="D243" s="353" t="s">
        <v>34</v>
      </c>
      <c r="E243" s="346" t="s">
        <v>25</v>
      </c>
      <c r="F243" s="18" t="s">
        <v>417</v>
      </c>
      <c r="G243" s="380">
        <v>0</v>
      </c>
      <c r="H243" s="380">
        <v>100</v>
      </c>
      <c r="I243" s="62"/>
      <c r="J243" s="24" t="str">
        <f>C243</f>
        <v>8.2.</v>
      </c>
      <c r="K243" s="29"/>
      <c r="L243" s="348"/>
      <c r="M243" s="346"/>
      <c r="N243" s="346"/>
      <c r="O243" s="373"/>
      <c r="P243" s="108"/>
      <c r="Q243" s="351"/>
      <c r="R243" s="605"/>
      <c r="S243" s="580"/>
      <c r="T243" s="53"/>
    </row>
    <row r="244" spans="1:21" s="19" customFormat="1" ht="33" x14ac:dyDescent="0.25">
      <c r="A244" s="546"/>
      <c r="B244" s="506"/>
      <c r="C244" s="267"/>
      <c r="D244" s="27" t="s">
        <v>6</v>
      </c>
      <c r="E244" s="42"/>
      <c r="F244" s="131"/>
      <c r="G244" s="391"/>
      <c r="H244" s="378"/>
      <c r="I244" s="8">
        <f>(H242+H243)/2</f>
        <v>100</v>
      </c>
      <c r="J244" s="42"/>
      <c r="K244" s="27" t="s">
        <v>6</v>
      </c>
      <c r="L244" s="42"/>
      <c r="M244" s="132"/>
      <c r="N244" s="132"/>
      <c r="O244" s="378"/>
      <c r="P244" s="8">
        <f>O242</f>
        <v>100.52480916030535</v>
      </c>
      <c r="Q244" s="8">
        <f>(I244+P244)/2</f>
        <v>100.26240458015268</v>
      </c>
      <c r="R244" s="423" t="s">
        <v>31</v>
      </c>
      <c r="S244" s="594"/>
      <c r="T244" s="53"/>
      <c r="U244" s="270"/>
    </row>
    <row r="245" spans="1:21" s="227" customFormat="1" ht="66" x14ac:dyDescent="0.25">
      <c r="A245" s="546"/>
      <c r="B245" s="506"/>
      <c r="C245" s="345" t="s">
        <v>420</v>
      </c>
      <c r="D245" s="30" t="s">
        <v>534</v>
      </c>
      <c r="E245" s="346"/>
      <c r="F245" s="279"/>
      <c r="G245" s="373"/>
      <c r="H245" s="371"/>
      <c r="I245" s="351"/>
      <c r="J245" s="356" t="str">
        <f t="shared" ref="J245" si="25">C245</f>
        <v>IX</v>
      </c>
      <c r="K245" s="31" t="str">
        <f>D245</f>
        <v>Реализация дополнительных общеобразовательных предпрофессиональных программ - хоровое пение</v>
      </c>
      <c r="L245" s="346"/>
      <c r="M245" s="49"/>
      <c r="N245" s="49"/>
      <c r="O245" s="371"/>
      <c r="P245" s="351"/>
      <c r="Q245" s="351"/>
      <c r="R245" s="611"/>
      <c r="S245" s="556"/>
      <c r="T245" s="53"/>
      <c r="U245" s="280"/>
    </row>
    <row r="246" spans="1:21" s="227" customFormat="1" ht="115.5" x14ac:dyDescent="0.25">
      <c r="A246" s="546"/>
      <c r="B246" s="506"/>
      <c r="C246" s="346" t="s">
        <v>421</v>
      </c>
      <c r="D246" s="353" t="s">
        <v>249</v>
      </c>
      <c r="E246" s="346" t="s">
        <v>25</v>
      </c>
      <c r="F246" s="18" t="s">
        <v>582</v>
      </c>
      <c r="G246" s="373">
        <v>89</v>
      </c>
      <c r="H246" s="373">
        <v>100</v>
      </c>
      <c r="I246" s="62"/>
      <c r="J246" s="24" t="str">
        <f>C246</f>
        <v>9.1.</v>
      </c>
      <c r="K246" s="29" t="s">
        <v>423</v>
      </c>
      <c r="L246" s="346" t="s">
        <v>418</v>
      </c>
      <c r="M246" s="404">
        <v>4942</v>
      </c>
      <c r="N246" s="404">
        <v>4737</v>
      </c>
      <c r="O246" s="373">
        <f t="shared" si="24"/>
        <v>95.851881829218939</v>
      </c>
      <c r="P246" s="351"/>
      <c r="Q246" s="351"/>
      <c r="R246" s="256"/>
      <c r="S246" s="594"/>
      <c r="T246" s="53"/>
      <c r="U246" s="280"/>
    </row>
    <row r="247" spans="1:21" s="227" customFormat="1" ht="49.5" x14ac:dyDescent="0.25">
      <c r="A247" s="546"/>
      <c r="B247" s="506"/>
      <c r="C247" s="346" t="s">
        <v>422</v>
      </c>
      <c r="D247" s="353" t="s">
        <v>34</v>
      </c>
      <c r="E247" s="346" t="s">
        <v>25</v>
      </c>
      <c r="F247" s="18" t="s">
        <v>417</v>
      </c>
      <c r="G247" s="380">
        <v>0</v>
      </c>
      <c r="H247" s="380">
        <v>100</v>
      </c>
      <c r="I247" s="62"/>
      <c r="J247" s="24"/>
      <c r="K247" s="29"/>
      <c r="L247" s="346"/>
      <c r="M247" s="346"/>
      <c r="N247" s="346"/>
      <c r="O247" s="373"/>
      <c r="P247" s="351"/>
      <c r="Q247" s="351"/>
      <c r="R247" s="607"/>
      <c r="S247" s="580"/>
      <c r="T247" s="53"/>
      <c r="U247" s="280"/>
    </row>
    <row r="248" spans="1:21" s="19" customFormat="1" ht="33" x14ac:dyDescent="0.25">
      <c r="A248" s="546"/>
      <c r="B248" s="506"/>
      <c r="C248" s="267"/>
      <c r="D248" s="27" t="s">
        <v>6</v>
      </c>
      <c r="E248" s="42"/>
      <c r="F248" s="131"/>
      <c r="G248" s="391"/>
      <c r="H248" s="378"/>
      <c r="I248" s="8">
        <f>(H246+H247)/2</f>
        <v>100</v>
      </c>
      <c r="J248" s="42"/>
      <c r="K248" s="27" t="s">
        <v>6</v>
      </c>
      <c r="L248" s="42"/>
      <c r="M248" s="132"/>
      <c r="N248" s="132"/>
      <c r="O248" s="378"/>
      <c r="P248" s="8">
        <f>O246</f>
        <v>95.851881829218939</v>
      </c>
      <c r="Q248" s="8">
        <f>(I248+P248)/2</f>
        <v>97.92594091460947</v>
      </c>
      <c r="R248" s="423" t="s">
        <v>424</v>
      </c>
      <c r="S248" s="594"/>
      <c r="T248" s="53"/>
      <c r="U248" s="270"/>
    </row>
    <row r="249" spans="1:21" ht="96" customHeight="1" x14ac:dyDescent="0.25">
      <c r="A249" s="546"/>
      <c r="B249" s="506"/>
      <c r="C249" s="345" t="s">
        <v>462</v>
      </c>
      <c r="D249" s="30" t="s">
        <v>533</v>
      </c>
      <c r="E249" s="346"/>
      <c r="F249" s="18"/>
      <c r="G249" s="374"/>
      <c r="H249" s="371"/>
      <c r="I249" s="60"/>
      <c r="J249" s="356" t="str">
        <f t="shared" ref="J249" si="26">C249</f>
        <v>X</v>
      </c>
      <c r="K249" s="31" t="str">
        <f>D249</f>
        <v>Реализация дополнительных общеобразовательных общеразвивающих программ</v>
      </c>
      <c r="L249" s="346"/>
      <c r="M249" s="49"/>
      <c r="N249" s="49"/>
      <c r="O249" s="371"/>
      <c r="P249" s="106"/>
      <c r="Q249" s="351"/>
      <c r="R249" s="608"/>
      <c r="S249" s="556"/>
      <c r="T249" s="53"/>
    </row>
    <row r="250" spans="1:21" ht="88.5" customHeight="1" x14ac:dyDescent="0.25">
      <c r="A250" s="546"/>
      <c r="B250" s="506"/>
      <c r="C250" s="346" t="s">
        <v>463</v>
      </c>
      <c r="D250" s="353" t="s">
        <v>255</v>
      </c>
      <c r="E250" s="346" t="s">
        <v>25</v>
      </c>
      <c r="F250" s="18" t="s">
        <v>584</v>
      </c>
      <c r="G250" s="373">
        <v>14</v>
      </c>
      <c r="H250" s="373">
        <v>100</v>
      </c>
      <c r="I250" s="62"/>
      <c r="J250" s="346" t="str">
        <f>C250</f>
        <v>10.1.</v>
      </c>
      <c r="K250" s="353" t="s">
        <v>423</v>
      </c>
      <c r="L250" s="346" t="s">
        <v>209</v>
      </c>
      <c r="M250" s="404">
        <v>22640</v>
      </c>
      <c r="N250" s="404">
        <v>23268</v>
      </c>
      <c r="O250" s="373">
        <f t="shared" si="24"/>
        <v>102.77385159010602</v>
      </c>
      <c r="P250" s="108"/>
      <c r="Q250" s="351"/>
      <c r="R250" s="354"/>
      <c r="S250" s="594"/>
      <c r="T250" s="53"/>
    </row>
    <row r="251" spans="1:21" ht="62.25" customHeight="1" x14ac:dyDescent="0.25">
      <c r="A251" s="546"/>
      <c r="B251" s="506"/>
      <c r="C251" s="346" t="s">
        <v>517</v>
      </c>
      <c r="D251" s="353" t="s">
        <v>34</v>
      </c>
      <c r="E251" s="346" t="s">
        <v>25</v>
      </c>
      <c r="F251" s="18" t="s">
        <v>417</v>
      </c>
      <c r="G251" s="380">
        <v>0</v>
      </c>
      <c r="H251" s="380">
        <v>100</v>
      </c>
      <c r="I251" s="62"/>
      <c r="J251" s="346"/>
      <c r="K251" s="353"/>
      <c r="L251" s="346"/>
      <c r="M251" s="346"/>
      <c r="N251" s="346"/>
      <c r="O251" s="373"/>
      <c r="P251" s="108"/>
      <c r="Q251" s="351"/>
      <c r="R251" s="354"/>
      <c r="S251" s="594"/>
      <c r="T251" s="53"/>
    </row>
    <row r="252" spans="1:21" ht="62.25" customHeight="1" x14ac:dyDescent="0.25">
      <c r="A252" s="546"/>
      <c r="B252" s="506"/>
      <c r="C252" s="346" t="s">
        <v>536</v>
      </c>
      <c r="D252" s="353" t="s">
        <v>316</v>
      </c>
      <c r="E252" s="346" t="s">
        <v>38</v>
      </c>
      <c r="F252" s="109">
        <v>70</v>
      </c>
      <c r="G252" s="374">
        <v>75</v>
      </c>
      <c r="H252" s="373">
        <f>IF(G252/F252*100&gt;100,100,G252/F252*100)</f>
        <v>100</v>
      </c>
      <c r="I252" s="62"/>
      <c r="J252" s="346"/>
      <c r="K252" s="353"/>
      <c r="L252" s="346"/>
      <c r="M252" s="346"/>
      <c r="N252" s="346"/>
      <c r="O252" s="373"/>
      <c r="P252" s="108"/>
      <c r="Q252" s="351"/>
      <c r="R252" s="605"/>
      <c r="S252" s="580"/>
      <c r="T252" s="53"/>
    </row>
    <row r="253" spans="1:21" ht="45.75" customHeight="1" x14ac:dyDescent="0.25">
      <c r="A253" s="547"/>
      <c r="B253" s="507"/>
      <c r="C253" s="250"/>
      <c r="D253" s="248" t="s">
        <v>6</v>
      </c>
      <c r="E253" s="250"/>
      <c r="F253" s="8"/>
      <c r="G253" s="378"/>
      <c r="H253" s="378"/>
      <c r="I253" s="278">
        <f>(H250+H251+H252)/3</f>
        <v>100</v>
      </c>
      <c r="J253" s="250"/>
      <c r="K253" s="248" t="s">
        <v>6</v>
      </c>
      <c r="L253" s="250"/>
      <c r="M253" s="281"/>
      <c r="N253" s="281"/>
      <c r="O253" s="411"/>
      <c r="P253" s="249">
        <f>O250</f>
        <v>102.77385159010602</v>
      </c>
      <c r="Q253" s="249">
        <f>(I253+P253)/2</f>
        <v>101.386925795053</v>
      </c>
      <c r="R253" s="423" t="s">
        <v>31</v>
      </c>
      <c r="S253" s="594"/>
      <c r="T253" s="53"/>
    </row>
    <row r="254" spans="1:21" s="15" customFormat="1" ht="103.5" customHeight="1" x14ac:dyDescent="0.25">
      <c r="A254" s="584" t="s">
        <v>83</v>
      </c>
      <c r="B254" s="505" t="s">
        <v>263</v>
      </c>
      <c r="C254" s="356" t="s">
        <v>12</v>
      </c>
      <c r="D254" s="30" t="s">
        <v>532</v>
      </c>
      <c r="E254" s="346"/>
      <c r="F254" s="374"/>
      <c r="G254" s="374"/>
      <c r="H254" s="371"/>
      <c r="I254" s="60"/>
      <c r="J254" s="356" t="str">
        <f>C254</f>
        <v>I</v>
      </c>
      <c r="K254" s="31" t="str">
        <f>D254</f>
        <v>Реализация дополнительных общеобразовательных предпрофессиональных программ в области искусств - хореографическое творчество</v>
      </c>
      <c r="L254" s="346"/>
      <c r="M254" s="49"/>
      <c r="N254" s="49"/>
      <c r="O254" s="371"/>
      <c r="P254" s="106"/>
      <c r="Q254" s="351"/>
      <c r="R254" s="608"/>
      <c r="S254" s="554" t="s">
        <v>424</v>
      </c>
      <c r="T254" s="53"/>
    </row>
    <row r="255" spans="1:21" ht="119.25" customHeight="1" x14ac:dyDescent="0.25">
      <c r="A255" s="546"/>
      <c r="B255" s="506"/>
      <c r="C255" s="24" t="s">
        <v>7</v>
      </c>
      <c r="D255" s="353" t="s">
        <v>249</v>
      </c>
      <c r="E255" s="346" t="s">
        <v>25</v>
      </c>
      <c r="F255" s="18" t="s">
        <v>582</v>
      </c>
      <c r="G255" s="373">
        <v>29</v>
      </c>
      <c r="H255" s="373">
        <v>100</v>
      </c>
      <c r="I255" s="62"/>
      <c r="J255" s="24" t="str">
        <f>C255</f>
        <v>1.1.</v>
      </c>
      <c r="K255" s="24" t="s">
        <v>90</v>
      </c>
      <c r="L255" s="346" t="s">
        <v>418</v>
      </c>
      <c r="M255" s="383">
        <v>30426</v>
      </c>
      <c r="N255" s="383">
        <v>30099</v>
      </c>
      <c r="O255" s="373">
        <f t="shared" si="24"/>
        <v>98.925261289686446</v>
      </c>
      <c r="P255" s="108"/>
      <c r="Q255" s="351"/>
      <c r="R255" s="354"/>
      <c r="S255" s="554"/>
      <c r="T255" s="53"/>
    </row>
    <row r="256" spans="1:21" ht="64.5" customHeight="1" x14ac:dyDescent="0.25">
      <c r="A256" s="546"/>
      <c r="B256" s="506"/>
      <c r="C256" s="24" t="s">
        <v>8</v>
      </c>
      <c r="D256" s="353" t="s">
        <v>34</v>
      </c>
      <c r="E256" s="346" t="s">
        <v>25</v>
      </c>
      <c r="F256" s="349" t="s">
        <v>535</v>
      </c>
      <c r="G256" s="380">
        <v>0</v>
      </c>
      <c r="H256" s="380">
        <v>100</v>
      </c>
      <c r="I256" s="62"/>
      <c r="J256" s="24"/>
      <c r="K256" s="24"/>
      <c r="L256" s="348"/>
      <c r="M256" s="346"/>
      <c r="N256" s="346"/>
      <c r="O256" s="373"/>
      <c r="P256" s="108"/>
      <c r="Q256" s="351"/>
      <c r="R256" s="605"/>
      <c r="S256" s="429"/>
      <c r="T256" s="53"/>
    </row>
    <row r="257" spans="1:21" s="19" customFormat="1" ht="33" customHeight="1" x14ac:dyDescent="0.25">
      <c r="A257" s="546"/>
      <c r="B257" s="506"/>
      <c r="C257" s="267"/>
      <c r="D257" s="27" t="s">
        <v>6</v>
      </c>
      <c r="E257" s="42"/>
      <c r="F257" s="390"/>
      <c r="G257" s="391"/>
      <c r="H257" s="378"/>
      <c r="I257" s="8">
        <f>(H255+H256)/2</f>
        <v>100</v>
      </c>
      <c r="J257" s="42"/>
      <c r="K257" s="27" t="s">
        <v>6</v>
      </c>
      <c r="L257" s="42"/>
      <c r="M257" s="132"/>
      <c r="N257" s="132"/>
      <c r="O257" s="378"/>
      <c r="P257" s="8">
        <f>O255</f>
        <v>98.925261289686446</v>
      </c>
      <c r="Q257" s="8">
        <f>(I257+P257)/2</f>
        <v>99.462630644843216</v>
      </c>
      <c r="R257" s="423" t="s">
        <v>424</v>
      </c>
      <c r="S257" s="488"/>
      <c r="T257" s="53"/>
      <c r="U257" s="270"/>
    </row>
    <row r="258" spans="1:21" s="15" customFormat="1" ht="90" customHeight="1" x14ac:dyDescent="0.25">
      <c r="A258" s="546"/>
      <c r="B258" s="506"/>
      <c r="C258" s="356" t="s">
        <v>13</v>
      </c>
      <c r="D258" s="30" t="s">
        <v>248</v>
      </c>
      <c r="E258" s="346"/>
      <c r="F258" s="18"/>
      <c r="G258" s="374"/>
      <c r="H258" s="371"/>
      <c r="I258" s="60"/>
      <c r="J258" s="356" t="str">
        <f>C258</f>
        <v>II</v>
      </c>
      <c r="K258" s="353" t="s">
        <v>423</v>
      </c>
      <c r="L258" s="346"/>
      <c r="M258" s="49"/>
      <c r="N258" s="49"/>
      <c r="O258" s="371"/>
      <c r="P258" s="106"/>
      <c r="Q258" s="351"/>
      <c r="R258" s="608"/>
      <c r="S258" s="554"/>
      <c r="T258" s="53"/>
    </row>
    <row r="259" spans="1:21" ht="115.5" customHeight="1" x14ac:dyDescent="0.25">
      <c r="A259" s="546"/>
      <c r="B259" s="506"/>
      <c r="C259" s="24" t="s">
        <v>14</v>
      </c>
      <c r="D259" s="353" t="s">
        <v>249</v>
      </c>
      <c r="E259" s="346" t="s">
        <v>25</v>
      </c>
      <c r="F259" s="18" t="s">
        <v>582</v>
      </c>
      <c r="G259" s="373">
        <v>29</v>
      </c>
      <c r="H259" s="373">
        <v>100</v>
      </c>
      <c r="I259" s="62"/>
      <c r="J259" s="24" t="str">
        <f>C259</f>
        <v>2.1.</v>
      </c>
      <c r="K259" s="353" t="s">
        <v>423</v>
      </c>
      <c r="L259" s="346" t="s">
        <v>418</v>
      </c>
      <c r="M259" s="404">
        <v>244</v>
      </c>
      <c r="N259" s="404">
        <v>244</v>
      </c>
      <c r="O259" s="373">
        <f t="shared" ref="O259" si="27">IF(N259/M259*100&gt;110,110,N259/M259*100)</f>
        <v>100</v>
      </c>
      <c r="P259" s="108"/>
      <c r="Q259" s="351"/>
      <c r="R259" s="354"/>
      <c r="S259" s="488"/>
      <c r="T259" s="53"/>
    </row>
    <row r="260" spans="1:21" ht="49.5" customHeight="1" x14ac:dyDescent="0.25">
      <c r="A260" s="546"/>
      <c r="B260" s="506"/>
      <c r="C260" s="24" t="s">
        <v>15</v>
      </c>
      <c r="D260" s="353" t="s">
        <v>34</v>
      </c>
      <c r="E260" s="346" t="s">
        <v>25</v>
      </c>
      <c r="F260" s="18" t="s">
        <v>417</v>
      </c>
      <c r="G260" s="405">
        <v>0</v>
      </c>
      <c r="H260" s="373">
        <v>100</v>
      </c>
      <c r="I260" s="62"/>
      <c r="J260" s="24"/>
      <c r="K260" s="24"/>
      <c r="L260" s="348"/>
      <c r="M260" s="346"/>
      <c r="N260" s="346"/>
      <c r="O260" s="373"/>
      <c r="P260" s="108"/>
      <c r="Q260" s="351"/>
      <c r="R260" s="605"/>
      <c r="S260" s="429"/>
      <c r="T260" s="53"/>
    </row>
    <row r="261" spans="1:21" s="19" customFormat="1" ht="33" customHeight="1" x14ac:dyDescent="0.25">
      <c r="A261" s="546"/>
      <c r="B261" s="506"/>
      <c r="C261" s="267"/>
      <c r="D261" s="27" t="s">
        <v>6</v>
      </c>
      <c r="E261" s="42"/>
      <c r="F261" s="131"/>
      <c r="G261" s="391"/>
      <c r="H261" s="378"/>
      <c r="I261" s="8">
        <f>(H259+H260)/2</f>
        <v>100</v>
      </c>
      <c r="J261" s="42"/>
      <c r="K261" s="27" t="s">
        <v>6</v>
      </c>
      <c r="L261" s="42"/>
      <c r="M261" s="132"/>
      <c r="N261" s="132"/>
      <c r="O261" s="378"/>
      <c r="P261" s="8">
        <f>O259</f>
        <v>100</v>
      </c>
      <c r="Q261" s="8">
        <f>(I261+P261)/2</f>
        <v>100</v>
      </c>
      <c r="R261" s="423" t="s">
        <v>31</v>
      </c>
      <c r="S261" s="488"/>
      <c r="T261" s="53"/>
      <c r="U261" s="270"/>
    </row>
    <row r="262" spans="1:21" s="15" customFormat="1" ht="82.5" customHeight="1" x14ac:dyDescent="0.25">
      <c r="A262" s="546"/>
      <c r="B262" s="506"/>
      <c r="C262" s="345" t="s">
        <v>28</v>
      </c>
      <c r="D262" s="30" t="s">
        <v>252</v>
      </c>
      <c r="E262" s="346"/>
      <c r="F262" s="18"/>
      <c r="G262" s="374"/>
      <c r="H262" s="371"/>
      <c r="I262" s="60"/>
      <c r="J262" s="356" t="str">
        <f>C262</f>
        <v>III</v>
      </c>
      <c r="K262" s="31" t="str">
        <f>D262</f>
        <v>Реализация дополнительных общеобразовательных предпрофессиональных программ в области искусств - народные инструменты</v>
      </c>
      <c r="L262" s="346"/>
      <c r="M262" s="49"/>
      <c r="N262" s="49"/>
      <c r="O262" s="371"/>
      <c r="P262" s="106"/>
      <c r="Q262" s="351"/>
      <c r="R262" s="608"/>
      <c r="S262" s="554"/>
      <c r="T262" s="53"/>
    </row>
    <row r="263" spans="1:21" ht="115.5" customHeight="1" x14ac:dyDescent="0.25">
      <c r="A263" s="546"/>
      <c r="B263" s="506"/>
      <c r="C263" s="346" t="s">
        <v>29</v>
      </c>
      <c r="D263" s="353" t="s">
        <v>249</v>
      </c>
      <c r="E263" s="346" t="s">
        <v>25</v>
      </c>
      <c r="F263" s="18" t="s">
        <v>582</v>
      </c>
      <c r="G263" s="373">
        <v>29</v>
      </c>
      <c r="H263" s="373">
        <v>100</v>
      </c>
      <c r="I263" s="62"/>
      <c r="J263" s="24" t="str">
        <f>C263</f>
        <v>3.1.</v>
      </c>
      <c r="K263" s="353" t="s">
        <v>423</v>
      </c>
      <c r="L263" s="346" t="s">
        <v>418</v>
      </c>
      <c r="M263" s="404">
        <v>363</v>
      </c>
      <c r="N263" s="404">
        <v>364</v>
      </c>
      <c r="O263" s="373">
        <f t="shared" ref="O263" si="28">IF(N263/M263*100&gt;110,110,N263/M263*100)</f>
        <v>100.2754820936639</v>
      </c>
      <c r="P263" s="108"/>
      <c r="Q263" s="351"/>
      <c r="R263" s="354"/>
      <c r="S263" s="488"/>
      <c r="T263" s="53"/>
    </row>
    <row r="264" spans="1:21" ht="49.5" customHeight="1" x14ac:dyDescent="0.25">
      <c r="A264" s="546"/>
      <c r="B264" s="506"/>
      <c r="C264" s="346" t="s">
        <v>30</v>
      </c>
      <c r="D264" s="353" t="s">
        <v>34</v>
      </c>
      <c r="E264" s="346" t="s">
        <v>25</v>
      </c>
      <c r="F264" s="18" t="s">
        <v>417</v>
      </c>
      <c r="G264" s="405">
        <v>0</v>
      </c>
      <c r="H264" s="373">
        <v>100</v>
      </c>
      <c r="I264" s="62"/>
      <c r="J264" s="24"/>
      <c r="K264" s="24"/>
      <c r="L264" s="348"/>
      <c r="M264" s="346"/>
      <c r="N264" s="346"/>
      <c r="O264" s="373"/>
      <c r="P264" s="108"/>
      <c r="Q264" s="351"/>
      <c r="R264" s="605"/>
      <c r="S264" s="429"/>
      <c r="T264" s="53"/>
    </row>
    <row r="265" spans="1:21" s="19" customFormat="1" ht="33" customHeight="1" x14ac:dyDescent="0.25">
      <c r="A265" s="546"/>
      <c r="B265" s="506"/>
      <c r="C265" s="267"/>
      <c r="D265" s="27" t="s">
        <v>6</v>
      </c>
      <c r="E265" s="42"/>
      <c r="F265" s="131"/>
      <c r="G265" s="391"/>
      <c r="H265" s="378"/>
      <c r="I265" s="8">
        <f>(H263+H264)/2</f>
        <v>100</v>
      </c>
      <c r="J265" s="42"/>
      <c r="K265" s="27" t="s">
        <v>6</v>
      </c>
      <c r="L265" s="42"/>
      <c r="M265" s="132"/>
      <c r="N265" s="132"/>
      <c r="O265" s="378"/>
      <c r="P265" s="8">
        <f>O263</f>
        <v>100.2754820936639</v>
      </c>
      <c r="Q265" s="8">
        <f>(I265+P265)/2</f>
        <v>100.13774104683195</v>
      </c>
      <c r="R265" s="423" t="s">
        <v>31</v>
      </c>
      <c r="S265" s="488"/>
      <c r="T265" s="53"/>
      <c r="U265" s="270"/>
    </row>
    <row r="266" spans="1:21" s="227" customFormat="1" ht="66" customHeight="1" x14ac:dyDescent="0.25">
      <c r="A266" s="546"/>
      <c r="B266" s="506"/>
      <c r="C266" s="345" t="s">
        <v>42</v>
      </c>
      <c r="D266" s="30" t="s">
        <v>534</v>
      </c>
      <c r="E266" s="346"/>
      <c r="F266" s="279"/>
      <c r="G266" s="373"/>
      <c r="H266" s="371"/>
      <c r="I266" s="351"/>
      <c r="J266" s="356" t="str">
        <f t="shared" ref="J266" si="29">C266</f>
        <v>IV</v>
      </c>
      <c r="K266" s="31" t="str">
        <f>D266</f>
        <v>Реализация дополнительных общеобразовательных предпрофессиональных программ - хоровое пение</v>
      </c>
      <c r="L266" s="346"/>
      <c r="M266" s="49"/>
      <c r="N266" s="49"/>
      <c r="O266" s="371"/>
      <c r="P266" s="351"/>
      <c r="Q266" s="351"/>
      <c r="R266" s="611"/>
      <c r="S266" s="554"/>
      <c r="T266" s="53"/>
      <c r="U266" s="280"/>
    </row>
    <row r="267" spans="1:21" s="227" customFormat="1" ht="115.5" customHeight="1" x14ac:dyDescent="0.25">
      <c r="A267" s="546"/>
      <c r="B267" s="506"/>
      <c r="C267" s="346" t="s">
        <v>43</v>
      </c>
      <c r="D267" s="353" t="s">
        <v>249</v>
      </c>
      <c r="E267" s="346" t="s">
        <v>25</v>
      </c>
      <c r="F267" s="18" t="s">
        <v>582</v>
      </c>
      <c r="G267" s="373">
        <v>29</v>
      </c>
      <c r="H267" s="373">
        <v>100</v>
      </c>
      <c r="I267" s="62"/>
      <c r="J267" s="24" t="str">
        <f>C267</f>
        <v>4.1.</v>
      </c>
      <c r="K267" s="29" t="s">
        <v>423</v>
      </c>
      <c r="L267" s="346" t="s">
        <v>418</v>
      </c>
      <c r="M267" s="404">
        <v>623</v>
      </c>
      <c r="N267" s="404">
        <v>623</v>
      </c>
      <c r="O267" s="373">
        <f t="shared" ref="O267" si="30">IF(N267/M267*100&gt;110,110,N267/M267*100)</f>
        <v>100</v>
      </c>
      <c r="P267" s="351"/>
      <c r="Q267" s="351"/>
      <c r="R267" s="256"/>
      <c r="S267" s="488"/>
      <c r="T267" s="53"/>
      <c r="U267" s="280"/>
    </row>
    <row r="268" spans="1:21" s="227" customFormat="1" ht="49.5" customHeight="1" x14ac:dyDescent="0.25">
      <c r="A268" s="546"/>
      <c r="B268" s="506"/>
      <c r="C268" s="346" t="s">
        <v>141</v>
      </c>
      <c r="D268" s="353" t="s">
        <v>34</v>
      </c>
      <c r="E268" s="346" t="s">
        <v>25</v>
      </c>
      <c r="F268" s="18" t="s">
        <v>417</v>
      </c>
      <c r="G268" s="380">
        <v>0</v>
      </c>
      <c r="H268" s="380">
        <v>100</v>
      </c>
      <c r="I268" s="62"/>
      <c r="J268" s="24"/>
      <c r="K268" s="29"/>
      <c r="L268" s="346"/>
      <c r="M268" s="346"/>
      <c r="N268" s="346"/>
      <c r="O268" s="373"/>
      <c r="P268" s="351"/>
      <c r="Q268" s="351"/>
      <c r="R268" s="607"/>
      <c r="S268" s="429"/>
      <c r="T268" s="53"/>
      <c r="U268" s="280"/>
    </row>
    <row r="269" spans="1:21" s="19" customFormat="1" ht="33" customHeight="1" x14ac:dyDescent="0.25">
      <c r="A269" s="546"/>
      <c r="B269" s="506"/>
      <c r="C269" s="267"/>
      <c r="D269" s="27" t="s">
        <v>6</v>
      </c>
      <c r="E269" s="42"/>
      <c r="F269" s="131"/>
      <c r="G269" s="391"/>
      <c r="H269" s="378"/>
      <c r="I269" s="8">
        <f>(H267+H268)/2</f>
        <v>100</v>
      </c>
      <c r="J269" s="42"/>
      <c r="K269" s="27" t="s">
        <v>6</v>
      </c>
      <c r="L269" s="42"/>
      <c r="M269" s="132"/>
      <c r="N269" s="132"/>
      <c r="O269" s="378"/>
      <c r="P269" s="8">
        <f>O267</f>
        <v>100</v>
      </c>
      <c r="Q269" s="8">
        <f>(I269+P269)/2</f>
        <v>100</v>
      </c>
      <c r="R269" s="423" t="s">
        <v>31</v>
      </c>
      <c r="S269" s="488"/>
      <c r="T269" s="53"/>
      <c r="U269" s="270"/>
    </row>
    <row r="270" spans="1:21" s="15" customFormat="1" ht="96" customHeight="1" x14ac:dyDescent="0.25">
      <c r="A270" s="546"/>
      <c r="B270" s="506"/>
      <c r="C270" s="345" t="s">
        <v>168</v>
      </c>
      <c r="D270" s="30" t="s">
        <v>257</v>
      </c>
      <c r="E270" s="346"/>
      <c r="F270" s="18"/>
      <c r="G270" s="374"/>
      <c r="H270" s="371"/>
      <c r="I270" s="60"/>
      <c r="J270" s="356" t="str">
        <f>C270</f>
        <v>V</v>
      </c>
      <c r="K270" s="31" t="str">
        <f>D270</f>
        <v>Реализация дополнительных общеобразовательных предпрофессиональных программ в области искусств - живопись</v>
      </c>
      <c r="L270" s="346"/>
      <c r="M270" s="49"/>
      <c r="N270" s="49"/>
      <c r="O270" s="371"/>
      <c r="P270" s="106"/>
      <c r="Q270" s="351"/>
      <c r="R270" s="608"/>
      <c r="S270" s="554"/>
      <c r="T270" s="53"/>
    </row>
    <row r="271" spans="1:21" ht="115.5" customHeight="1" x14ac:dyDescent="0.25">
      <c r="A271" s="546"/>
      <c r="B271" s="506"/>
      <c r="C271" s="346" t="s">
        <v>169</v>
      </c>
      <c r="D271" s="353" t="s">
        <v>249</v>
      </c>
      <c r="E271" s="346" t="s">
        <v>25</v>
      </c>
      <c r="F271" s="349" t="s">
        <v>582</v>
      </c>
      <c r="G271" s="373">
        <v>29</v>
      </c>
      <c r="H271" s="373">
        <v>100</v>
      </c>
      <c r="I271" s="62"/>
      <c r="J271" s="24" t="str">
        <f>C271</f>
        <v>5.1.</v>
      </c>
      <c r="K271" s="353" t="s">
        <v>423</v>
      </c>
      <c r="L271" s="346" t="s">
        <v>418</v>
      </c>
      <c r="M271" s="404">
        <v>1121</v>
      </c>
      <c r="N271" s="404">
        <v>1120</v>
      </c>
      <c r="O271" s="373">
        <f t="shared" ref="O271" si="31">IF(N271/M271*100&gt;110,110,N271/M271*100)</f>
        <v>99.910793933987506</v>
      </c>
      <c r="P271" s="108"/>
      <c r="Q271" s="351"/>
      <c r="R271" s="354"/>
      <c r="S271" s="488"/>
      <c r="T271" s="53"/>
    </row>
    <row r="272" spans="1:21" ht="49.5" customHeight="1" x14ac:dyDescent="0.25">
      <c r="A272" s="546"/>
      <c r="B272" s="506"/>
      <c r="C272" s="346" t="s">
        <v>170</v>
      </c>
      <c r="D272" s="353" t="s">
        <v>34</v>
      </c>
      <c r="E272" s="346" t="s">
        <v>25</v>
      </c>
      <c r="F272" s="349" t="s">
        <v>535</v>
      </c>
      <c r="G272" s="405">
        <v>0</v>
      </c>
      <c r="H272" s="373">
        <v>100</v>
      </c>
      <c r="I272" s="62"/>
      <c r="J272" s="24"/>
      <c r="K272" s="24"/>
      <c r="L272" s="348"/>
      <c r="M272" s="346"/>
      <c r="N272" s="346"/>
      <c r="O272" s="373"/>
      <c r="P272" s="108"/>
      <c r="Q272" s="351"/>
      <c r="R272" s="605"/>
      <c r="S272" s="429"/>
      <c r="T272" s="53"/>
    </row>
    <row r="273" spans="1:21" s="19" customFormat="1" ht="33" customHeight="1" x14ac:dyDescent="0.25">
      <c r="A273" s="546"/>
      <c r="B273" s="506"/>
      <c r="C273" s="267"/>
      <c r="D273" s="27" t="s">
        <v>6</v>
      </c>
      <c r="E273" s="42"/>
      <c r="F273" s="131"/>
      <c r="G273" s="391"/>
      <c r="H273" s="378"/>
      <c r="I273" s="8">
        <f>(H271+H272)/2</f>
        <v>100</v>
      </c>
      <c r="J273" s="42"/>
      <c r="K273" s="27" t="s">
        <v>6</v>
      </c>
      <c r="L273" s="42"/>
      <c r="M273" s="132"/>
      <c r="N273" s="132"/>
      <c r="O273" s="378"/>
      <c r="P273" s="8">
        <f>O271</f>
        <v>99.910793933987506</v>
      </c>
      <c r="Q273" s="8">
        <f>(I273+P273)/2</f>
        <v>99.95539696699376</v>
      </c>
      <c r="R273" s="423" t="s">
        <v>31</v>
      </c>
      <c r="S273" s="488"/>
      <c r="T273" s="53"/>
      <c r="U273" s="270"/>
    </row>
    <row r="274" spans="1:21" s="15" customFormat="1" ht="81" customHeight="1" x14ac:dyDescent="0.25">
      <c r="A274" s="546"/>
      <c r="B274" s="506"/>
      <c r="C274" s="345" t="s">
        <v>174</v>
      </c>
      <c r="D274" s="30" t="s">
        <v>533</v>
      </c>
      <c r="E274" s="346"/>
      <c r="F274" s="374"/>
      <c r="G274" s="374"/>
      <c r="H274" s="371"/>
      <c r="I274" s="60"/>
      <c r="J274" s="356" t="str">
        <f>C274</f>
        <v>VI</v>
      </c>
      <c r="K274" s="31" t="str">
        <f>D274</f>
        <v>Реализация дополнительных общеобразовательных общеразвивающих программ</v>
      </c>
      <c r="L274" s="346"/>
      <c r="M274" s="49"/>
      <c r="N274" s="49"/>
      <c r="O274" s="371"/>
      <c r="P274" s="106"/>
      <c r="Q274" s="351"/>
      <c r="R274" s="608"/>
      <c r="S274" s="554"/>
      <c r="T274" s="53"/>
    </row>
    <row r="275" spans="1:21" ht="120" customHeight="1" x14ac:dyDescent="0.25">
      <c r="A275" s="546"/>
      <c r="B275" s="506"/>
      <c r="C275" s="346" t="s">
        <v>175</v>
      </c>
      <c r="D275" s="353" t="s">
        <v>255</v>
      </c>
      <c r="E275" s="346" t="s">
        <v>25</v>
      </c>
      <c r="F275" s="349" t="s">
        <v>584</v>
      </c>
      <c r="G275" s="373">
        <v>71</v>
      </c>
      <c r="H275" s="373">
        <v>100</v>
      </c>
      <c r="I275" s="62"/>
      <c r="J275" s="24" t="str">
        <f>C275</f>
        <v>6.1.</v>
      </c>
      <c r="K275" s="29" t="s">
        <v>315</v>
      </c>
      <c r="L275" s="346" t="s">
        <v>209</v>
      </c>
      <c r="M275" s="383">
        <v>54396</v>
      </c>
      <c r="N275" s="383">
        <v>54396</v>
      </c>
      <c r="O275" s="373">
        <f t="shared" si="24"/>
        <v>100</v>
      </c>
      <c r="P275" s="108"/>
      <c r="Q275" s="351"/>
      <c r="R275" s="354"/>
      <c r="S275" s="488"/>
      <c r="T275" s="53"/>
    </row>
    <row r="276" spans="1:21" ht="51" customHeight="1" x14ac:dyDescent="0.25">
      <c r="A276" s="546"/>
      <c r="B276" s="506"/>
      <c r="C276" s="346" t="s">
        <v>176</v>
      </c>
      <c r="D276" s="353" t="s">
        <v>34</v>
      </c>
      <c r="E276" s="346" t="s">
        <v>25</v>
      </c>
      <c r="F276" s="349" t="s">
        <v>535</v>
      </c>
      <c r="G276" s="380">
        <v>0</v>
      </c>
      <c r="H276" s="380">
        <v>100</v>
      </c>
      <c r="I276" s="62"/>
      <c r="J276" s="24"/>
      <c r="K276" s="29"/>
      <c r="L276" s="346"/>
      <c r="M276" s="346"/>
      <c r="N276" s="346"/>
      <c r="O276" s="373"/>
      <c r="P276" s="108"/>
      <c r="Q276" s="351"/>
      <c r="R276" s="354"/>
      <c r="S276" s="488"/>
      <c r="T276" s="53"/>
    </row>
    <row r="277" spans="1:21" s="51" customFormat="1" ht="51" customHeight="1" x14ac:dyDescent="0.25">
      <c r="A277" s="546"/>
      <c r="B277" s="506"/>
      <c r="C277" s="24" t="s">
        <v>317</v>
      </c>
      <c r="D277" s="353" t="s">
        <v>316</v>
      </c>
      <c r="E277" s="346" t="s">
        <v>38</v>
      </c>
      <c r="F277" s="406">
        <v>180</v>
      </c>
      <c r="G277" s="374">
        <v>180</v>
      </c>
      <c r="H277" s="373">
        <f>IF(G277/F277*100&gt;100,100,G277/F277*100)</f>
        <v>100</v>
      </c>
      <c r="I277" s="62"/>
      <c r="J277" s="24"/>
      <c r="K277" s="29"/>
      <c r="L277" s="346"/>
      <c r="M277" s="346"/>
      <c r="N277" s="346"/>
      <c r="O277" s="373"/>
      <c r="P277" s="108"/>
      <c r="Q277" s="351"/>
      <c r="R277" s="605"/>
      <c r="S277" s="429"/>
      <c r="T277" s="53"/>
    </row>
    <row r="278" spans="1:21" s="51" customFormat="1" ht="44.25" customHeight="1" x14ac:dyDescent="0.25">
      <c r="A278" s="546"/>
      <c r="B278" s="506"/>
      <c r="C278" s="42"/>
      <c r="D278" s="27" t="s">
        <v>6</v>
      </c>
      <c r="E278" s="42"/>
      <c r="F278" s="378"/>
      <c r="G278" s="378"/>
      <c r="H278" s="378"/>
      <c r="I278" s="278">
        <f>(H275+H276+H277)/3</f>
        <v>100</v>
      </c>
      <c r="J278" s="355"/>
      <c r="K278" s="27" t="s">
        <v>6</v>
      </c>
      <c r="L278" s="355"/>
      <c r="M278" s="355"/>
      <c r="N278" s="355"/>
      <c r="O278" s="378"/>
      <c r="P278" s="8">
        <f>O275</f>
        <v>100</v>
      </c>
      <c r="Q278" s="8">
        <f>(I278+P278)/2</f>
        <v>100</v>
      </c>
      <c r="R278" s="423" t="s">
        <v>31</v>
      </c>
      <c r="S278" s="488"/>
      <c r="T278" s="53"/>
    </row>
  </sheetData>
  <mergeCells count="150">
    <mergeCell ref="B2:Q2"/>
    <mergeCell ref="B3:Q3"/>
    <mergeCell ref="B4:Q4"/>
    <mergeCell ref="B5:Q5"/>
    <mergeCell ref="B6:Q6"/>
    <mergeCell ref="D9:I9"/>
    <mergeCell ref="J9:P9"/>
    <mergeCell ref="Q9:S9"/>
    <mergeCell ref="A9:A10"/>
    <mergeCell ref="B9:B10"/>
    <mergeCell ref="A8:R8"/>
    <mergeCell ref="A12:A19"/>
    <mergeCell ref="B12:B19"/>
    <mergeCell ref="S12:S19"/>
    <mergeCell ref="J13:J14"/>
    <mergeCell ref="K13:K14"/>
    <mergeCell ref="L13:L14"/>
    <mergeCell ref="M13:M14"/>
    <mergeCell ref="N13:N14"/>
    <mergeCell ref="O13:O14"/>
    <mergeCell ref="A33:A55"/>
    <mergeCell ref="B33:B55"/>
    <mergeCell ref="C42:C43"/>
    <mergeCell ref="D42:D43"/>
    <mergeCell ref="E42:E43"/>
    <mergeCell ref="P13:P14"/>
    <mergeCell ref="Q13:Q14"/>
    <mergeCell ref="R13:R14"/>
    <mergeCell ref="A20:A32"/>
    <mergeCell ref="B20:B32"/>
    <mergeCell ref="J21:J22"/>
    <mergeCell ref="K21:K22"/>
    <mergeCell ref="L21:L22"/>
    <mergeCell ref="M21:M22"/>
    <mergeCell ref="F42:F43"/>
    <mergeCell ref="G42:G43"/>
    <mergeCell ref="H42:H43"/>
    <mergeCell ref="I42:I43"/>
    <mergeCell ref="C49:C50"/>
    <mergeCell ref="D49:D50"/>
    <mergeCell ref="E49:E50"/>
    <mergeCell ref="F49:F50"/>
    <mergeCell ref="G49:G50"/>
    <mergeCell ref="H49:H50"/>
    <mergeCell ref="S33:S55"/>
    <mergeCell ref="M34:M35"/>
    <mergeCell ref="N34:N35"/>
    <mergeCell ref="O34:O35"/>
    <mergeCell ref="P34:P35"/>
    <mergeCell ref="Q34:Q35"/>
    <mergeCell ref="N21:N22"/>
    <mergeCell ref="O21:O22"/>
    <mergeCell ref="P21:P22"/>
    <mergeCell ref="Q21:Q22"/>
    <mergeCell ref="R21:R22"/>
    <mergeCell ref="S20:S32"/>
    <mergeCell ref="H66:H67"/>
    <mergeCell ref="I66:I67"/>
    <mergeCell ref="I49:I50"/>
    <mergeCell ref="C53:C54"/>
    <mergeCell ref="D53:D54"/>
    <mergeCell ref="E53:E54"/>
    <mergeCell ref="F53:F54"/>
    <mergeCell ref="G53:G54"/>
    <mergeCell ref="H53:H54"/>
    <mergeCell ref="I53:I54"/>
    <mergeCell ref="I70:I71"/>
    <mergeCell ref="A73:A96"/>
    <mergeCell ref="B73:B96"/>
    <mergeCell ref="S73:S96"/>
    <mergeCell ref="J74:J75"/>
    <mergeCell ref="K74:K75"/>
    <mergeCell ref="L74:L75"/>
    <mergeCell ref="M74:M75"/>
    <mergeCell ref="N74:N75"/>
    <mergeCell ref="O74:O75"/>
    <mergeCell ref="C70:C71"/>
    <mergeCell ref="D70:D71"/>
    <mergeCell ref="E70:E71"/>
    <mergeCell ref="F70:F71"/>
    <mergeCell ref="G70:G71"/>
    <mergeCell ref="H70:H71"/>
    <mergeCell ref="A56:A72"/>
    <mergeCell ref="B56:B72"/>
    <mergeCell ref="S56:S72"/>
    <mergeCell ref="C66:C67"/>
    <mergeCell ref="D66:D67"/>
    <mergeCell ref="E66:E67"/>
    <mergeCell ref="F66:F67"/>
    <mergeCell ref="G66:G67"/>
    <mergeCell ref="P74:P75"/>
    <mergeCell ref="Q74:Q75"/>
    <mergeCell ref="C90:C91"/>
    <mergeCell ref="D90:D91"/>
    <mergeCell ref="E90:E91"/>
    <mergeCell ref="F90:F91"/>
    <mergeCell ref="G90:G91"/>
    <mergeCell ref="H90:H91"/>
    <mergeCell ref="I90:I91"/>
    <mergeCell ref="I94:I95"/>
    <mergeCell ref="A97:A120"/>
    <mergeCell ref="B97:B120"/>
    <mergeCell ref="S97:S120"/>
    <mergeCell ref="J98:J99"/>
    <mergeCell ref="K98:K99"/>
    <mergeCell ref="L98:L99"/>
    <mergeCell ref="M98:M99"/>
    <mergeCell ref="N98:N99"/>
    <mergeCell ref="O98:O99"/>
    <mergeCell ref="C94:C95"/>
    <mergeCell ref="D94:D95"/>
    <mergeCell ref="E94:E95"/>
    <mergeCell ref="F94:F95"/>
    <mergeCell ref="G94:G95"/>
    <mergeCell ref="H94:H95"/>
    <mergeCell ref="P98:P99"/>
    <mergeCell ref="Q98:Q99"/>
    <mergeCell ref="R98:R99"/>
    <mergeCell ref="C114:C115"/>
    <mergeCell ref="D114:D115"/>
    <mergeCell ref="E114:E115"/>
    <mergeCell ref="F114:F115"/>
    <mergeCell ref="G114:G115"/>
    <mergeCell ref="H114:H115"/>
    <mergeCell ref="I114:I115"/>
    <mergeCell ref="I118:I119"/>
    <mergeCell ref="A121:A141"/>
    <mergeCell ref="B121:B141"/>
    <mergeCell ref="S121:S141"/>
    <mergeCell ref="A142:A154"/>
    <mergeCell ref="B142:B154"/>
    <mergeCell ref="S142:S154"/>
    <mergeCell ref="C118:C119"/>
    <mergeCell ref="D118:D119"/>
    <mergeCell ref="E118:E119"/>
    <mergeCell ref="F118:F119"/>
    <mergeCell ref="G118:G119"/>
    <mergeCell ref="H118:H119"/>
    <mergeCell ref="A213:A253"/>
    <mergeCell ref="B213:B253"/>
    <mergeCell ref="S213:S253"/>
    <mergeCell ref="S254:S278"/>
    <mergeCell ref="B254:B278"/>
    <mergeCell ref="A254:A278"/>
    <mergeCell ref="A155:A179"/>
    <mergeCell ref="B155:B179"/>
    <mergeCell ref="S155:S179"/>
    <mergeCell ref="A180:A212"/>
    <mergeCell ref="B180:B212"/>
    <mergeCell ref="S180:S212"/>
  </mergeCells>
  <pageMargins left="0.70866141732283472" right="0.19685039370078741" top="0.19685039370078741" bottom="0.19685039370078741" header="0.31496062992125984" footer="0.31496062992125984"/>
  <pageSetup paperSize="9" scale="3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9"/>
  <sheetViews>
    <sheetView tabSelected="1" view="pageBreakPreview" zoomScale="60" zoomScaleNormal="70" workbookViewId="0">
      <pane xSplit="1" ySplit="1" topLeftCell="B2" activePane="bottomRight" state="frozen"/>
      <selection pane="topRight" activeCell="C1" sqref="C1"/>
      <selection pane="bottomLeft" activeCell="A17" sqref="A17"/>
      <selection pane="bottomRight" activeCell="A7" sqref="A7:Q7"/>
    </sheetView>
  </sheetViews>
  <sheetFormatPr defaultRowHeight="15" x14ac:dyDescent="0.25"/>
  <cols>
    <col min="1" max="1" width="13" customWidth="1"/>
    <col min="2" max="2" width="36.42578125" customWidth="1"/>
    <col min="3" max="3" width="18.85546875" customWidth="1"/>
    <col min="4" max="7" width="13.7109375" customWidth="1"/>
    <col min="8" max="8" width="10.7109375" customWidth="1"/>
    <col min="9" max="9" width="43.85546875" customWidth="1"/>
    <col min="10" max="10" width="20.5703125" customWidth="1"/>
    <col min="11" max="12" width="12.42578125" customWidth="1"/>
    <col min="13" max="13" width="12.5703125" customWidth="1"/>
    <col min="14" max="14" width="13.42578125" customWidth="1"/>
    <col min="15" max="15" width="19.140625" customWidth="1"/>
    <col min="16" max="16" width="20.5703125" customWidth="1"/>
    <col min="17" max="17" width="19.85546875" customWidth="1"/>
  </cols>
  <sheetData>
    <row r="1" spans="1:17" ht="16.5" x14ac:dyDescent="0.25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</row>
    <row r="2" spans="1:17" ht="16.5" customHeight="1" x14ac:dyDescent="0.25">
      <c r="A2" s="431" t="s">
        <v>32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</row>
    <row r="3" spans="1:17" ht="18.75" customHeight="1" x14ac:dyDescent="0.25">
      <c r="A3" s="641" t="s">
        <v>502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</row>
    <row r="4" spans="1:17" ht="16.5" customHeight="1" x14ac:dyDescent="0.25">
      <c r="A4" s="431" t="s">
        <v>33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</row>
    <row r="5" spans="1:17" ht="16.5" x14ac:dyDescent="0.25">
      <c r="A5" s="431" t="s">
        <v>556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</row>
    <row r="6" spans="1:17" ht="16.5" x14ac:dyDescent="0.25">
      <c r="A6" s="323"/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3"/>
    </row>
    <row r="7" spans="1:17" ht="33" customHeight="1" x14ac:dyDescent="0.25">
      <c r="A7" s="438" t="s">
        <v>2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</row>
    <row r="8" spans="1:17" ht="41.25" customHeight="1" x14ac:dyDescent="0.25">
      <c r="A8" s="325"/>
      <c r="B8" s="433" t="s">
        <v>70</v>
      </c>
      <c r="C8" s="433"/>
      <c r="D8" s="433"/>
      <c r="E8" s="433"/>
      <c r="F8" s="433"/>
      <c r="G8" s="433"/>
      <c r="H8" s="433" t="s">
        <v>71</v>
      </c>
      <c r="I8" s="435"/>
      <c r="J8" s="435"/>
      <c r="K8" s="435"/>
      <c r="L8" s="435"/>
      <c r="M8" s="435"/>
      <c r="N8" s="435"/>
      <c r="O8" s="433" t="s">
        <v>24</v>
      </c>
      <c r="P8" s="433"/>
      <c r="Q8" s="434"/>
    </row>
    <row r="9" spans="1:17" ht="99" customHeight="1" x14ac:dyDescent="0.25">
      <c r="A9" s="325" t="s">
        <v>1</v>
      </c>
      <c r="B9" s="325" t="s">
        <v>5</v>
      </c>
      <c r="C9" s="325" t="s">
        <v>11</v>
      </c>
      <c r="D9" s="36" t="s">
        <v>54</v>
      </c>
      <c r="E9" s="36" t="s">
        <v>55</v>
      </c>
      <c r="F9" s="36" t="s">
        <v>56</v>
      </c>
      <c r="G9" s="36" t="s">
        <v>57</v>
      </c>
      <c r="H9" s="325" t="s">
        <v>1</v>
      </c>
      <c r="I9" s="325" t="s">
        <v>5</v>
      </c>
      <c r="J9" s="325" t="s">
        <v>11</v>
      </c>
      <c r="K9" s="36" t="s">
        <v>58</v>
      </c>
      <c r="L9" s="36" t="s">
        <v>59</v>
      </c>
      <c r="M9" s="36" t="s">
        <v>60</v>
      </c>
      <c r="N9" s="36" t="s">
        <v>61</v>
      </c>
      <c r="O9" s="36" t="s">
        <v>62</v>
      </c>
      <c r="P9" s="325" t="s">
        <v>508</v>
      </c>
      <c r="Q9" s="325" t="s">
        <v>509</v>
      </c>
    </row>
    <row r="10" spans="1:17" x14ac:dyDescent="0.25">
      <c r="A10" s="59">
        <v>1</v>
      </c>
      <c r="B10" s="59">
        <v>2</v>
      </c>
      <c r="C10" s="59">
        <v>3</v>
      </c>
      <c r="D10" s="59">
        <v>4</v>
      </c>
      <c r="E10" s="59">
        <v>5</v>
      </c>
      <c r="F10" s="59">
        <v>6</v>
      </c>
      <c r="G10" s="59">
        <v>7</v>
      </c>
      <c r="H10" s="59">
        <v>8</v>
      </c>
      <c r="I10" s="59">
        <v>9</v>
      </c>
      <c r="J10" s="59">
        <v>10</v>
      </c>
      <c r="K10" s="59">
        <v>11</v>
      </c>
      <c r="L10" s="59">
        <v>12</v>
      </c>
      <c r="M10" s="59">
        <v>13</v>
      </c>
      <c r="N10" s="59">
        <v>14</v>
      </c>
      <c r="O10" s="59">
        <v>15</v>
      </c>
      <c r="P10" s="59">
        <v>16</v>
      </c>
      <c r="Q10" s="59">
        <v>17</v>
      </c>
    </row>
    <row r="11" spans="1:17" ht="49.5" x14ac:dyDescent="0.25">
      <c r="A11" s="325" t="s">
        <v>12</v>
      </c>
      <c r="B11" s="81" t="s">
        <v>498</v>
      </c>
      <c r="C11" s="325"/>
      <c r="D11" s="325"/>
      <c r="E11" s="325"/>
      <c r="F11" s="23"/>
      <c r="G11" s="7"/>
      <c r="H11" s="325" t="s">
        <v>12</v>
      </c>
      <c r="I11" s="31" t="str">
        <f>B11</f>
        <v>Оказание туристско-информационных услуг 
(в стационарных условиях)</v>
      </c>
      <c r="J11" s="334"/>
      <c r="K11" s="24"/>
      <c r="L11" s="24"/>
      <c r="M11" s="23"/>
      <c r="N11" s="23"/>
      <c r="O11" s="330"/>
      <c r="P11" s="91"/>
      <c r="Q11" s="508" t="s">
        <v>31</v>
      </c>
    </row>
    <row r="12" spans="1:17" ht="33" x14ac:dyDescent="0.25">
      <c r="A12" s="46" t="s">
        <v>7</v>
      </c>
      <c r="B12" s="37" t="s">
        <v>499</v>
      </c>
      <c r="C12" s="225" t="s">
        <v>264</v>
      </c>
      <c r="D12" s="17">
        <v>80</v>
      </c>
      <c r="E12" s="17">
        <v>150</v>
      </c>
      <c r="F12" s="32">
        <f>IF(E12/D12*100&gt;100,100,E12/D12*100)</f>
        <v>100</v>
      </c>
      <c r="G12" s="46"/>
      <c r="H12" s="46" t="s">
        <v>7</v>
      </c>
      <c r="I12" s="29" t="s">
        <v>222</v>
      </c>
      <c r="J12" s="225" t="s">
        <v>264</v>
      </c>
      <c r="K12" s="206">
        <v>80</v>
      </c>
      <c r="L12" s="206">
        <v>408</v>
      </c>
      <c r="M12" s="32">
        <f t="shared" ref="M12" si="0">IF(L12/K12*100&gt;110,110,L12/K12*100)</f>
        <v>110</v>
      </c>
      <c r="N12" s="23"/>
      <c r="O12" s="330"/>
      <c r="P12" s="318"/>
      <c r="Q12" s="508"/>
    </row>
    <row r="13" spans="1:17" s="133" customFormat="1" ht="33" x14ac:dyDescent="0.25">
      <c r="A13" s="42"/>
      <c r="B13" s="27" t="s">
        <v>6</v>
      </c>
      <c r="C13" s="42"/>
      <c r="D13" s="137"/>
      <c r="E13" s="138"/>
      <c r="F13" s="8"/>
      <c r="G13" s="8">
        <f>F12</f>
        <v>100</v>
      </c>
      <c r="H13" s="423"/>
      <c r="I13" s="27" t="s">
        <v>6</v>
      </c>
      <c r="J13" s="423"/>
      <c r="K13" s="423"/>
      <c r="L13" s="423"/>
      <c r="M13" s="8"/>
      <c r="N13" s="8">
        <f>M12</f>
        <v>110</v>
      </c>
      <c r="O13" s="8">
        <f t="shared" ref="O13:O16" si="1">(G13+N13)/2</f>
        <v>105</v>
      </c>
      <c r="P13" s="253" t="s">
        <v>31</v>
      </c>
      <c r="Q13" s="508"/>
    </row>
    <row r="14" spans="1:17" ht="49.5" x14ac:dyDescent="0.25">
      <c r="A14" s="325" t="s">
        <v>13</v>
      </c>
      <c r="B14" s="81" t="s">
        <v>500</v>
      </c>
      <c r="C14" s="325"/>
      <c r="D14" s="325"/>
      <c r="E14" s="325"/>
      <c r="F14" s="23"/>
      <c r="G14" s="7"/>
      <c r="H14" s="325" t="str">
        <f>A14</f>
        <v>II</v>
      </c>
      <c r="I14" s="31" t="str">
        <f>B14</f>
        <v>Оказание туристско-информационных услуг 
(вне стационара)</v>
      </c>
      <c r="J14" s="334"/>
      <c r="K14" s="24"/>
      <c r="L14" s="24"/>
      <c r="M14" s="23"/>
      <c r="N14" s="23"/>
      <c r="O14" s="330"/>
      <c r="P14" s="319"/>
      <c r="Q14" s="508"/>
    </row>
    <row r="15" spans="1:17" ht="33.75" customHeight="1" x14ac:dyDescent="0.25">
      <c r="A15" s="46" t="s">
        <v>14</v>
      </c>
      <c r="B15" s="37" t="s">
        <v>51</v>
      </c>
      <c r="C15" s="225" t="s">
        <v>264</v>
      </c>
      <c r="D15" s="226">
        <v>0</v>
      </c>
      <c r="E15" s="226">
        <v>0</v>
      </c>
      <c r="F15" s="32">
        <v>100</v>
      </c>
      <c r="G15" s="46"/>
      <c r="H15" s="46" t="str">
        <f>A15</f>
        <v>2.1.</v>
      </c>
      <c r="I15" s="29" t="s">
        <v>222</v>
      </c>
      <c r="J15" s="225" t="s">
        <v>264</v>
      </c>
      <c r="K15" s="206">
        <v>4940</v>
      </c>
      <c r="L15" s="206">
        <v>6564</v>
      </c>
      <c r="M15" s="32">
        <f t="shared" ref="M15" si="2">IF(L15/K15*100&gt;110,110,L15/K15*100)</f>
        <v>110</v>
      </c>
      <c r="N15" s="23"/>
      <c r="O15" s="330"/>
      <c r="P15" s="319"/>
      <c r="Q15" s="508"/>
    </row>
    <row r="16" spans="1:17" s="133" customFormat="1" ht="33" x14ac:dyDescent="0.25">
      <c r="A16" s="42"/>
      <c r="B16" s="27" t="s">
        <v>6</v>
      </c>
      <c r="C16" s="42"/>
      <c r="D16" s="137"/>
      <c r="E16" s="138"/>
      <c r="F16" s="8"/>
      <c r="G16" s="8">
        <f>F15</f>
        <v>100</v>
      </c>
      <c r="H16" s="423"/>
      <c r="I16" s="27" t="s">
        <v>6</v>
      </c>
      <c r="J16" s="423"/>
      <c r="K16" s="423"/>
      <c r="L16" s="423"/>
      <c r="M16" s="8"/>
      <c r="N16" s="8">
        <f>M15</f>
        <v>110</v>
      </c>
      <c r="O16" s="8">
        <f t="shared" si="1"/>
        <v>105</v>
      </c>
      <c r="P16" s="253" t="s">
        <v>31</v>
      </c>
      <c r="Q16" s="508"/>
    </row>
    <row r="17" spans="1:17" ht="66" x14ac:dyDescent="0.25">
      <c r="A17" s="325" t="s">
        <v>28</v>
      </c>
      <c r="B17" s="81" t="s">
        <v>555</v>
      </c>
      <c r="C17" s="314"/>
      <c r="D17" s="315"/>
      <c r="E17" s="315"/>
      <c r="F17" s="330"/>
      <c r="G17" s="316"/>
      <c r="H17" s="325" t="str">
        <f>A17</f>
        <v>III</v>
      </c>
      <c r="I17" s="81" t="s">
        <v>555</v>
      </c>
      <c r="J17" s="314"/>
      <c r="K17" s="317"/>
      <c r="L17" s="317"/>
      <c r="M17" s="330"/>
      <c r="N17" s="330"/>
      <c r="O17" s="23"/>
      <c r="Q17" s="508"/>
    </row>
    <row r="18" spans="1:17" ht="16.5" x14ac:dyDescent="0.25">
      <c r="A18" s="46" t="s">
        <v>29</v>
      </c>
      <c r="B18" s="37" t="s">
        <v>51</v>
      </c>
      <c r="C18" s="225" t="s">
        <v>264</v>
      </c>
      <c r="D18" s="226">
        <v>0</v>
      </c>
      <c r="E18" s="226">
        <v>0</v>
      </c>
      <c r="F18" s="32">
        <v>100</v>
      </c>
      <c r="G18" s="46"/>
      <c r="H18" s="46" t="str">
        <f>A18</f>
        <v>3.1.</v>
      </c>
      <c r="I18" s="29" t="s">
        <v>222</v>
      </c>
      <c r="J18" s="225" t="s">
        <v>264</v>
      </c>
      <c r="K18" s="206">
        <v>11350</v>
      </c>
      <c r="L18" s="206">
        <v>96872</v>
      </c>
      <c r="M18" s="32">
        <f t="shared" ref="M18" si="3">IF(L18/K18*100&gt;110,110,L18/K18*100)</f>
        <v>110</v>
      </c>
      <c r="N18" s="23"/>
      <c r="O18" s="330"/>
      <c r="P18" s="319"/>
      <c r="Q18" s="508"/>
    </row>
    <row r="19" spans="1:17" s="133" customFormat="1" ht="33" x14ac:dyDescent="0.25">
      <c r="A19" s="42"/>
      <c r="B19" s="27" t="s">
        <v>6</v>
      </c>
      <c r="C19" s="42"/>
      <c r="D19" s="137"/>
      <c r="E19" s="138"/>
      <c r="F19" s="8"/>
      <c r="G19" s="8">
        <f>F18</f>
        <v>100</v>
      </c>
      <c r="H19" s="423"/>
      <c r="I19" s="27" t="s">
        <v>6</v>
      </c>
      <c r="J19" s="423"/>
      <c r="K19" s="423"/>
      <c r="L19" s="423"/>
      <c r="M19" s="8"/>
      <c r="N19" s="8">
        <f>M18</f>
        <v>110</v>
      </c>
      <c r="O19" s="8">
        <f t="shared" ref="O19" si="4">(G19+N19)/2</f>
        <v>105</v>
      </c>
      <c r="P19" s="253" t="s">
        <v>31</v>
      </c>
      <c r="Q19" s="508"/>
    </row>
  </sheetData>
  <mergeCells count="10">
    <mergeCell ref="B8:G8"/>
    <mergeCell ref="H8:N8"/>
    <mergeCell ref="O8:Q8"/>
    <mergeCell ref="Q11:Q19"/>
    <mergeCell ref="A1:Q1"/>
    <mergeCell ref="A2:Q2"/>
    <mergeCell ref="A3:Q3"/>
    <mergeCell ref="A4:Q4"/>
    <mergeCell ref="A5:Q5"/>
    <mergeCell ref="A7:Q7"/>
  </mergeCells>
  <printOptions horizontalCentered="1"/>
  <pageMargins left="0.19685039370078741" right="0.19685039370078741" top="0.43307086614173229" bottom="0.43307086614173229" header="0.31496062992125984" footer="0.31496062992125984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2.1. СМИ</vt:lpstr>
      <vt:lpstr>2.2. Транспорт</vt:lpstr>
      <vt:lpstr>2.3. Молодежная политика</vt:lpstr>
      <vt:lpstr>2.4. Образование</vt:lpstr>
      <vt:lpstr>2.5. Физ. культура и спорт</vt:lpstr>
      <vt:lpstr>2.6. Культура и искусство</vt:lpstr>
      <vt:lpstr>2.7 Центр развития туризма</vt:lpstr>
      <vt:lpstr>'2.4. Образование'!Заголовки_для_печати</vt:lpstr>
      <vt:lpstr>'2.5. Физ. культура и спорт'!Заголовки_для_печати</vt:lpstr>
      <vt:lpstr>'2.6. Культура и искусство'!Заголовки_для_печати</vt:lpstr>
      <vt:lpstr>'2.1. СМИ'!Область_печати</vt:lpstr>
      <vt:lpstr>'2.2. Транспорт'!Область_печати</vt:lpstr>
      <vt:lpstr>'2.3. Молодежная политика'!Область_печати</vt:lpstr>
      <vt:lpstr>'2.4. Образование'!Область_печати</vt:lpstr>
      <vt:lpstr>'2.5. Физ. культура и спорт'!Область_печати</vt:lpstr>
      <vt:lpstr>'2.6. Культура и искусство'!Область_печати</vt:lpstr>
      <vt:lpstr>'2.7 Центр развития туризма'!Область_печати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Воробьёва Надежда Павловна</dc:creator>
  <cp:lastModifiedBy>Воронина Марина Петровна</cp:lastModifiedBy>
  <cp:lastPrinted>2022-02-28T01:56:30Z</cp:lastPrinted>
  <dcterms:created xsi:type="dcterms:W3CDTF">2016-02-29T08:25:26Z</dcterms:created>
  <dcterms:modified xsi:type="dcterms:W3CDTF">2023-03-09T04:11:06Z</dcterms:modified>
</cp:coreProperties>
</file>