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БОУЛИНГ\ТУРНИРЫ\2026\Разные турниры\"/>
    </mc:Choice>
  </mc:AlternateContent>
  <bookViews>
    <workbookView xWindow="0" yWindow="1890" windowWidth="19320" windowHeight="12120" tabRatio="801" firstSheet="1" activeTab="4"/>
  </bookViews>
  <sheets>
    <sheet name="Cognos_Office_Connection_Cache" sheetId="59" state="veryHidden" r:id="rId1"/>
    <sheet name="Командный" sheetId="94" r:id="rId2"/>
    <sheet name="Битва полов" sheetId="97" r:id="rId3"/>
    <sheet name="Парный ММ, ЖЖ" sheetId="98" r:id="rId4"/>
    <sheet name="Парный Ж-М" sheetId="99" r:id="rId5"/>
    <sheet name="24 февраля" sheetId="61" state="hidden" r:id="rId6"/>
    <sheet name="жереб." sheetId="42" state="hidden" r:id="rId7"/>
    <sheet name="АБСОЛЮТ" sheetId="63" state="hidden" r:id="rId8"/>
    <sheet name="Ком.Тур. " sheetId="58" state="hidden" r:id="rId9"/>
    <sheet name="Статистика" sheetId="62" state="hidden" r:id="rId10"/>
  </sheets>
  <definedNames>
    <definedName name="ID" localSheetId="0" hidden="1">"e0b00e70-80a1-4381-9e6d-b47b863af4d7"</definedName>
    <definedName name="ID" localSheetId="6" hidden="1">"d43fbae4-9f34-4655-b6d6-8a38137a2e88"</definedName>
    <definedName name="ID" localSheetId="8" hidden="1">"e0afd5dc-60a8-46b9-9ea5-7fe82a99625a"</definedName>
    <definedName name="_xlnm.Print_Area" localSheetId="6">жереб.!$A$1:$M$19</definedName>
  </definedNames>
  <calcPr calcId="162913"/>
</workbook>
</file>

<file path=xl/calcChain.xml><?xml version="1.0" encoding="utf-8"?>
<calcChain xmlns="http://schemas.openxmlformats.org/spreadsheetml/2006/main">
  <c r="D31" i="97" l="1"/>
  <c r="D30" i="97"/>
  <c r="AH45" i="97" l="1"/>
  <c r="AG45" i="97"/>
  <c r="AH44" i="97"/>
  <c r="AG44" i="97"/>
  <c r="AH43" i="97"/>
  <c r="AG43" i="97"/>
  <c r="AH42" i="97"/>
  <c r="AG42" i="97"/>
  <c r="AH41" i="97"/>
  <c r="AG41" i="97"/>
  <c r="AH40" i="97"/>
  <c r="AG40" i="97"/>
  <c r="AF39" i="97"/>
  <c r="AE39" i="97"/>
  <c r="AD39" i="97"/>
  <c r="AC39" i="97"/>
  <c r="AB39" i="97"/>
  <c r="AA39" i="97"/>
  <c r="AF34" i="97"/>
  <c r="AE34" i="97"/>
  <c r="AD34" i="97"/>
  <c r="AC34" i="97"/>
  <c r="AB34" i="97"/>
  <c r="AA34" i="97"/>
  <c r="AH33" i="97"/>
  <c r="AG33" i="97"/>
  <c r="AH32" i="97"/>
  <c r="AG32" i="97"/>
  <c r="AH31" i="97"/>
  <c r="AG31" i="97"/>
  <c r="AH30" i="97"/>
  <c r="AG30" i="97"/>
  <c r="AH29" i="97"/>
  <c r="AG29" i="97"/>
  <c r="AH28" i="97"/>
  <c r="AG28" i="97"/>
  <c r="T21" i="97"/>
  <c r="Q21" i="97"/>
  <c r="N21" i="97"/>
  <c r="K21" i="97"/>
  <c r="H21" i="97"/>
  <c r="D21" i="97"/>
  <c r="E20" i="97" s="1"/>
  <c r="W20" i="97"/>
  <c r="T20" i="97"/>
  <c r="Q20" i="97"/>
  <c r="N20" i="97"/>
  <c r="K20" i="97"/>
  <c r="H20" i="97"/>
  <c r="D20" i="97"/>
  <c r="V20" i="97" s="1"/>
  <c r="W18" i="97"/>
  <c r="V18" i="97"/>
  <c r="T18" i="97"/>
  <c r="Q18" i="97"/>
  <c r="N18" i="97"/>
  <c r="U18" i="97" s="1"/>
  <c r="K18" i="97"/>
  <c r="H18" i="97"/>
  <c r="E18" i="97"/>
  <c r="W17" i="97"/>
  <c r="V17" i="97"/>
  <c r="T17" i="97"/>
  <c r="Q17" i="97"/>
  <c r="N17" i="97"/>
  <c r="K17" i="97"/>
  <c r="H17" i="97"/>
  <c r="E17" i="97"/>
  <c r="W15" i="97"/>
  <c r="V15" i="97"/>
  <c r="T15" i="97"/>
  <c r="Q15" i="97"/>
  <c r="N15" i="97"/>
  <c r="K15" i="97"/>
  <c r="H15" i="97"/>
  <c r="E15" i="97"/>
  <c r="W14" i="97"/>
  <c r="V14" i="97"/>
  <c r="T14" i="97"/>
  <c r="Q14" i="97"/>
  <c r="U14" i="97" s="1"/>
  <c r="N14" i="97"/>
  <c r="K14" i="97"/>
  <c r="H14" i="97"/>
  <c r="E14" i="97"/>
  <c r="W12" i="97"/>
  <c r="V12" i="97"/>
  <c r="T12" i="97"/>
  <c r="Q12" i="97"/>
  <c r="N12" i="97"/>
  <c r="K12" i="97"/>
  <c r="H12" i="97"/>
  <c r="E12" i="97"/>
  <c r="W11" i="97"/>
  <c r="V11" i="97"/>
  <c r="T11" i="97"/>
  <c r="Q11" i="97"/>
  <c r="N11" i="97"/>
  <c r="K11" i="97"/>
  <c r="H11" i="97"/>
  <c r="E11" i="97"/>
  <c r="W9" i="97"/>
  <c r="V9" i="97"/>
  <c r="T9" i="97"/>
  <c r="Q9" i="97"/>
  <c r="N9" i="97"/>
  <c r="K9" i="97"/>
  <c r="H9" i="97"/>
  <c r="E9" i="97"/>
  <c r="W8" i="97"/>
  <c r="V8" i="97"/>
  <c r="T8" i="97"/>
  <c r="Q8" i="97"/>
  <c r="N8" i="97"/>
  <c r="K8" i="97"/>
  <c r="H8" i="97"/>
  <c r="E8" i="97"/>
  <c r="W6" i="97"/>
  <c r="V6" i="97"/>
  <c r="T6" i="97"/>
  <c r="Q6" i="97"/>
  <c r="N6" i="97"/>
  <c r="K6" i="97"/>
  <c r="H6" i="97"/>
  <c r="E6" i="97"/>
  <c r="W5" i="97"/>
  <c r="W23" i="97" s="1"/>
  <c r="V5" i="97"/>
  <c r="T5" i="97"/>
  <c r="Q5" i="97"/>
  <c r="N5" i="97"/>
  <c r="K5" i="97"/>
  <c r="H5" i="97"/>
  <c r="E5" i="97"/>
  <c r="U5" i="97" l="1"/>
  <c r="U8" i="97"/>
  <c r="U9" i="97"/>
  <c r="U11" i="97"/>
  <c r="U12" i="97"/>
  <c r="U20" i="97"/>
  <c r="U15" i="97"/>
  <c r="U17" i="97"/>
  <c r="U6" i="97"/>
  <c r="V23" i="97"/>
  <c r="V21" i="97"/>
  <c r="V24" i="97" s="1"/>
  <c r="E21" i="97"/>
  <c r="U21" i="97" s="1"/>
  <c r="U24" i="97" s="1"/>
  <c r="W21" i="97"/>
  <c r="W24" i="97" s="1"/>
  <c r="U23" i="97" l="1"/>
  <c r="L13" i="94" l="1"/>
  <c r="L12" i="94" l="1"/>
  <c r="M12" i="94" s="1"/>
  <c r="L15" i="94"/>
  <c r="M15" i="94" s="1"/>
  <c r="L9" i="94"/>
  <c r="M9" i="94" s="1"/>
  <c r="K21" i="99" l="1"/>
  <c r="L21" i="99" s="1"/>
  <c r="K20" i="99"/>
  <c r="L20" i="99" s="1"/>
  <c r="K19" i="99"/>
  <c r="L19" i="99" s="1"/>
  <c r="K18" i="99"/>
  <c r="L18" i="99" s="1"/>
  <c r="K17" i="99"/>
  <c r="L17" i="99" s="1"/>
  <c r="K16" i="99"/>
  <c r="L16" i="99" s="1"/>
  <c r="K15" i="99"/>
  <c r="L15" i="99" s="1"/>
  <c r="K14" i="99"/>
  <c r="L14" i="99" s="1"/>
  <c r="K13" i="99"/>
  <c r="L13" i="99" s="1"/>
  <c r="K26" i="99"/>
  <c r="L26" i="99" s="1"/>
  <c r="K25" i="99"/>
  <c r="L25" i="99" s="1"/>
  <c r="K24" i="99"/>
  <c r="L24" i="99" s="1"/>
  <c r="K23" i="99"/>
  <c r="L23" i="99" s="1"/>
  <c r="K22" i="99"/>
  <c r="L22" i="99" s="1"/>
  <c r="K27" i="99"/>
  <c r="L27" i="99" s="1"/>
  <c r="K28" i="99"/>
  <c r="L28" i="99" s="1"/>
  <c r="K12" i="99"/>
  <c r="L12" i="99" s="1"/>
  <c r="K11" i="99"/>
  <c r="L11" i="99" s="1"/>
  <c r="K10" i="99"/>
  <c r="L10" i="99" s="1"/>
  <c r="K28" i="98" l="1"/>
  <c r="L28" i="98" s="1"/>
  <c r="K27" i="98"/>
  <c r="L27" i="98" s="1"/>
  <c r="K26" i="98"/>
  <c r="L26" i="98" s="1"/>
  <c r="K25" i="98"/>
  <c r="L25" i="98" s="1"/>
  <c r="K24" i="98"/>
  <c r="L24" i="98" s="1"/>
  <c r="K16" i="98"/>
  <c r="L16" i="98" s="1"/>
  <c r="K14" i="98"/>
  <c r="L14" i="98" s="1"/>
  <c r="K13" i="98"/>
  <c r="L13" i="98" s="1"/>
  <c r="K18" i="98" l="1"/>
  <c r="L18" i="98" s="1"/>
  <c r="K17" i="98"/>
  <c r="L17" i="98" s="1"/>
  <c r="K15" i="98"/>
  <c r="L15" i="98" s="1"/>
  <c r="K12" i="98"/>
  <c r="L12" i="98" s="1"/>
  <c r="K11" i="98"/>
  <c r="L11" i="98" s="1"/>
  <c r="K10" i="98"/>
  <c r="L10" i="98" s="1"/>
  <c r="L8" i="94" l="1"/>
  <c r="M8" i="94" s="1"/>
  <c r="L10" i="94"/>
  <c r="M10" i="94" s="1"/>
  <c r="L7" i="94"/>
  <c r="M7" i="94" s="1"/>
  <c r="L14" i="94"/>
  <c r="M14" i="94" s="1"/>
  <c r="L11" i="94"/>
  <c r="M11" i="94" s="1"/>
  <c r="M13" i="94"/>
  <c r="AU2" i="62" l="1"/>
  <c r="AV2" i="62"/>
  <c r="AU3" i="62"/>
  <c r="AV3" i="62"/>
  <c r="AU4" i="62"/>
  <c r="AV4" i="62"/>
  <c r="AU5" i="62"/>
  <c r="AV5" i="62"/>
  <c r="AU6" i="62"/>
  <c r="AV6" i="62"/>
  <c r="AU7" i="62"/>
  <c r="AV7" i="62"/>
  <c r="AU8" i="62"/>
  <c r="AV8" i="62"/>
  <c r="AU9" i="62"/>
  <c r="AV9" i="62"/>
  <c r="AU10" i="62"/>
  <c r="AV10" i="62"/>
  <c r="AU11" i="62"/>
  <c r="AV11" i="62"/>
  <c r="AU12" i="62"/>
  <c r="AV12" i="62"/>
  <c r="AU13" i="62"/>
  <c r="AV13" i="62"/>
  <c r="AU14" i="62"/>
  <c r="AV14" i="62"/>
  <c r="AU15" i="62"/>
  <c r="AV15" i="62"/>
  <c r="AU16" i="62"/>
  <c r="AV16" i="62"/>
  <c r="AU17" i="62"/>
  <c r="AV17" i="62"/>
  <c r="AU18" i="62"/>
  <c r="AV18" i="62"/>
  <c r="AU19" i="62"/>
  <c r="AV19" i="62"/>
  <c r="AU20" i="62"/>
  <c r="AV20" i="62"/>
  <c r="AU21" i="62"/>
  <c r="AV21" i="62"/>
  <c r="AU22" i="62"/>
  <c r="AV22" i="62"/>
  <c r="AU25" i="62"/>
  <c r="AV25" i="62"/>
  <c r="AU26" i="62"/>
  <c r="AV26" i="62"/>
  <c r="AU27" i="62"/>
  <c r="AV27" i="62"/>
  <c r="AU28" i="62"/>
  <c r="AV28" i="62"/>
  <c r="AU29" i="62"/>
  <c r="AV29" i="62"/>
  <c r="AU30" i="62"/>
  <c r="AV30" i="62"/>
  <c r="AU31" i="62"/>
  <c r="AV31" i="62"/>
  <c r="AU32" i="62"/>
  <c r="AV32" i="62"/>
  <c r="AU33" i="62"/>
  <c r="AV33" i="62"/>
  <c r="AU34" i="62"/>
  <c r="AV34" i="62"/>
  <c r="AU35" i="62"/>
  <c r="AV35" i="62"/>
  <c r="AU36" i="62"/>
  <c r="AV36" i="62"/>
  <c r="AU37" i="62"/>
  <c r="AV37" i="62"/>
  <c r="O40" i="62"/>
  <c r="O41" i="62"/>
  <c r="O42" i="62"/>
  <c r="O43" i="62"/>
  <c r="O44" i="62"/>
  <c r="O45" i="62"/>
  <c r="O46" i="62"/>
  <c r="O47" i="62"/>
  <c r="O48" i="62"/>
  <c r="O49" i="62"/>
  <c r="O50" i="62"/>
  <c r="O51" i="62"/>
  <c r="O52" i="62"/>
  <c r="O53" i="62"/>
  <c r="O54" i="62"/>
  <c r="O55" i="62"/>
  <c r="O58" i="62"/>
  <c r="O59" i="62"/>
  <c r="O60" i="62"/>
  <c r="O61" i="62"/>
  <c r="O62" i="62"/>
  <c r="O63" i="62"/>
  <c r="O64" i="62"/>
  <c r="O65" i="62"/>
  <c r="O66" i="62"/>
  <c r="O67" i="62"/>
  <c r="O68" i="62"/>
  <c r="O69" i="62"/>
  <c r="O70" i="62"/>
  <c r="B6" i="58"/>
  <c r="D6" i="58"/>
  <c r="F6" i="58"/>
  <c r="H6" i="58"/>
  <c r="K6" i="58"/>
  <c r="K7" i="58" s="1"/>
  <c r="K8" i="58" s="1"/>
  <c r="K9" i="58" s="1"/>
  <c r="K10" i="58" s="1"/>
  <c r="K11" i="58" s="1"/>
  <c r="K12" i="58" s="1"/>
  <c r="K13" i="58" s="1"/>
  <c r="K14" i="58" s="1"/>
  <c r="K15" i="58" s="1"/>
  <c r="K16" i="58" s="1"/>
  <c r="K17" i="58" s="1"/>
  <c r="N6" i="58"/>
  <c r="O6" i="58"/>
  <c r="B7" i="58"/>
  <c r="D7" i="58"/>
  <c r="F7" i="58"/>
  <c r="H7" i="58"/>
  <c r="N7" i="58"/>
  <c r="O7" i="58"/>
  <c r="B8" i="58"/>
  <c r="D8" i="58"/>
  <c r="F8" i="58"/>
  <c r="H8" i="58"/>
  <c r="N8" i="58"/>
  <c r="O8" i="58"/>
  <c r="N9" i="58"/>
  <c r="O9" i="58"/>
  <c r="N10" i="58"/>
  <c r="O10" i="58"/>
  <c r="B11" i="58"/>
  <c r="D11" i="58"/>
  <c r="F11" i="58"/>
  <c r="H11" i="58"/>
  <c r="N11" i="58"/>
  <c r="O11" i="58"/>
  <c r="B12" i="58"/>
  <c r="D12" i="58"/>
  <c r="F12" i="58"/>
  <c r="H12" i="58"/>
  <c r="N12" i="58"/>
  <c r="O12" i="58"/>
  <c r="B13" i="58"/>
  <c r="D13" i="58"/>
  <c r="F13" i="58"/>
  <c r="H13" i="58"/>
  <c r="N13" i="58"/>
  <c r="O13" i="58"/>
  <c r="N14" i="58"/>
  <c r="O14" i="58"/>
  <c r="N15" i="58"/>
  <c r="O15" i="58"/>
  <c r="N16" i="58"/>
  <c r="O16" i="58"/>
  <c r="N17" i="58"/>
  <c r="O17" i="58"/>
  <c r="B18" i="58"/>
  <c r="D18" i="58"/>
  <c r="F18" i="58"/>
  <c r="H18" i="58"/>
  <c r="B19" i="58"/>
  <c r="D19" i="58"/>
  <c r="F19" i="58"/>
  <c r="H19" i="58"/>
  <c r="B22" i="58"/>
  <c r="D22" i="58"/>
  <c r="F22" i="58"/>
  <c r="H22" i="58"/>
  <c r="B23" i="58"/>
  <c r="D23" i="58"/>
  <c r="F23" i="58"/>
  <c r="H23" i="58"/>
  <c r="K23" i="58"/>
  <c r="K24" i="58" s="1"/>
  <c r="K25" i="58" s="1"/>
  <c r="K26" i="58" s="1"/>
  <c r="K27" i="58" s="1"/>
  <c r="K28" i="58" s="1"/>
  <c r="K29" i="58" s="1"/>
  <c r="K30" i="58" s="1"/>
  <c r="N23" i="58"/>
  <c r="O23" i="58"/>
  <c r="N24" i="58"/>
  <c r="O24" i="58"/>
  <c r="N25" i="58"/>
  <c r="O25" i="58"/>
  <c r="N26" i="58"/>
  <c r="O26" i="58"/>
  <c r="N27" i="58"/>
  <c r="O27" i="58"/>
  <c r="N28" i="58"/>
  <c r="O28" i="58"/>
  <c r="N29" i="58"/>
  <c r="O29" i="58"/>
  <c r="N30" i="58"/>
  <c r="O30" i="58"/>
  <c r="B37" i="58"/>
  <c r="D37" i="58"/>
  <c r="F37" i="58"/>
  <c r="H37" i="58"/>
  <c r="N37" i="58"/>
  <c r="O37" i="58"/>
  <c r="B38" i="58"/>
  <c r="D38" i="58"/>
  <c r="F38" i="58"/>
  <c r="H38" i="58"/>
  <c r="K38" i="58"/>
  <c r="K39" i="58" s="1"/>
  <c r="K40" i="58" s="1"/>
  <c r="K41" i="58" s="1"/>
  <c r="K42" i="58" s="1"/>
  <c r="K43" i="58" s="1"/>
  <c r="K44" i="58" s="1"/>
  <c r="K48" i="58" s="1"/>
  <c r="K49" i="58" s="1"/>
  <c r="K50" i="58" s="1"/>
  <c r="K51" i="58" s="1"/>
  <c r="K52" i="58" s="1"/>
  <c r="K53" i="58" s="1"/>
  <c r="K54" i="58" s="1"/>
  <c r="K55" i="58" s="1"/>
  <c r="N38" i="58"/>
  <c r="O38" i="58"/>
  <c r="N39" i="58"/>
  <c r="O39" i="58"/>
  <c r="N40" i="58"/>
  <c r="O40" i="58"/>
  <c r="B41" i="58"/>
  <c r="D41" i="58"/>
  <c r="F41" i="58"/>
  <c r="H41" i="58"/>
  <c r="N41" i="58"/>
  <c r="O41" i="58"/>
  <c r="B42" i="58"/>
  <c r="D42" i="58"/>
  <c r="F42" i="58"/>
  <c r="H42" i="58"/>
  <c r="N42" i="58"/>
  <c r="O42" i="58"/>
  <c r="N43" i="58"/>
  <c r="O43" i="58"/>
  <c r="N44" i="58"/>
  <c r="O44" i="58"/>
  <c r="Q44" i="58" s="1"/>
  <c r="S44" i="58" s="1"/>
  <c r="B46" i="58"/>
  <c r="D46" i="58"/>
  <c r="F46" i="58"/>
  <c r="H46" i="58"/>
  <c r="B47" i="58"/>
  <c r="D47" i="58"/>
  <c r="F47" i="58"/>
  <c r="H47" i="58"/>
  <c r="N48" i="58"/>
  <c r="O48" i="58"/>
  <c r="N49" i="58"/>
  <c r="O49" i="58"/>
  <c r="B50" i="58"/>
  <c r="D50" i="58"/>
  <c r="F50" i="58"/>
  <c r="H50" i="58"/>
  <c r="N50" i="58"/>
  <c r="O50" i="58"/>
  <c r="B51" i="58"/>
  <c r="D51" i="58"/>
  <c r="F51" i="58"/>
  <c r="H51" i="58"/>
  <c r="N51" i="58"/>
  <c r="O51" i="58"/>
  <c r="Q51" i="58" s="1"/>
  <c r="S51" i="58" s="1"/>
  <c r="N52" i="58"/>
  <c r="O52" i="58"/>
  <c r="N53" i="58"/>
  <c r="O53" i="58"/>
  <c r="N54" i="58"/>
  <c r="O54" i="58"/>
  <c r="N55" i="58"/>
  <c r="O55" i="58"/>
  <c r="B63" i="58"/>
  <c r="D63" i="58"/>
  <c r="F63" i="58"/>
  <c r="H63" i="58"/>
  <c r="K63" i="58"/>
  <c r="K64" i="58" s="1"/>
  <c r="K65" i="58" s="1"/>
  <c r="K66" i="58" s="1"/>
  <c r="K67" i="58" s="1"/>
  <c r="K68" i="58" s="1"/>
  <c r="K69" i="58" s="1"/>
  <c r="K70" i="58" s="1"/>
  <c r="N63" i="58"/>
  <c r="O63" i="58"/>
  <c r="P63" i="58"/>
  <c r="Q63" i="58"/>
  <c r="B64" i="58"/>
  <c r="D64" i="58"/>
  <c r="F64" i="58"/>
  <c r="H64" i="58"/>
  <c r="N64" i="58"/>
  <c r="O64" i="58"/>
  <c r="P64" i="58"/>
  <c r="Q64" i="58"/>
  <c r="N65" i="58"/>
  <c r="O65" i="58"/>
  <c r="P65" i="58"/>
  <c r="Q65" i="58"/>
  <c r="N66" i="58"/>
  <c r="O66" i="58"/>
  <c r="P66" i="58"/>
  <c r="Q66" i="58"/>
  <c r="B67" i="58"/>
  <c r="D67" i="58"/>
  <c r="F67" i="58"/>
  <c r="H67" i="58"/>
  <c r="N67" i="58"/>
  <c r="O67" i="58"/>
  <c r="P67" i="58"/>
  <c r="Q67" i="58"/>
  <c r="B68" i="58"/>
  <c r="D68" i="58"/>
  <c r="F68" i="58"/>
  <c r="H68" i="58"/>
  <c r="N68" i="58"/>
  <c r="O68" i="58"/>
  <c r="P68" i="58"/>
  <c r="Q68" i="58"/>
  <c r="N69" i="58"/>
  <c r="O69" i="58"/>
  <c r="P69" i="58"/>
  <c r="Q69" i="58"/>
  <c r="N70" i="58"/>
  <c r="O70" i="58"/>
  <c r="P70" i="58"/>
  <c r="Q70" i="58"/>
  <c r="B71" i="58"/>
  <c r="D71" i="58"/>
  <c r="F71" i="58"/>
  <c r="H71" i="58"/>
  <c r="B72" i="58"/>
  <c r="D72" i="58"/>
  <c r="F72" i="58"/>
  <c r="H72" i="58"/>
  <c r="B75" i="58"/>
  <c r="D75" i="58"/>
  <c r="F75" i="58"/>
  <c r="H75" i="58"/>
  <c r="B76" i="58"/>
  <c r="D76" i="58"/>
  <c r="F76" i="58"/>
  <c r="H76" i="58"/>
  <c r="G82" i="58"/>
  <c r="H82" i="58" s="1"/>
  <c r="G83" i="58"/>
  <c r="H83" i="58" s="1"/>
  <c r="G84" i="58"/>
  <c r="H84" i="58" s="1"/>
  <c r="G85" i="58"/>
  <c r="H85" i="58" s="1"/>
  <c r="G86" i="58"/>
  <c r="H86" i="58" s="1"/>
  <c r="G87" i="58"/>
  <c r="H87" i="58" s="1"/>
  <c r="G88" i="58"/>
  <c r="H88" i="58" s="1"/>
  <c r="G89" i="58"/>
  <c r="H89" i="58" s="1"/>
  <c r="G90" i="58"/>
  <c r="H90" i="58" s="1"/>
  <c r="G91" i="58"/>
  <c r="H91" i="58" s="1"/>
  <c r="G92" i="58"/>
  <c r="H92" i="58" s="1"/>
  <c r="G93" i="58"/>
  <c r="H93" i="58" s="1"/>
  <c r="G94" i="58"/>
  <c r="H94" i="58" s="1"/>
  <c r="G95" i="58"/>
  <c r="H95" i="58" s="1"/>
  <c r="G96" i="58"/>
  <c r="H96" i="58"/>
  <c r="G97" i="58"/>
  <c r="H97" i="58" s="1"/>
  <c r="G98" i="58"/>
  <c r="H98" i="58" s="1"/>
  <c r="G99" i="58"/>
  <c r="H99" i="58" s="1"/>
  <c r="G100" i="58"/>
  <c r="H100" i="58" s="1"/>
  <c r="G101" i="58"/>
  <c r="H101" i="58" s="1"/>
  <c r="B3" i="63"/>
  <c r="D3" i="63"/>
  <c r="F3" i="63"/>
  <c r="H3" i="63"/>
  <c r="L3" i="63"/>
  <c r="N3" i="63"/>
  <c r="P3" i="63"/>
  <c r="R3" i="63"/>
  <c r="B4" i="63"/>
  <c r="D4" i="63"/>
  <c r="F4" i="63"/>
  <c r="H4" i="63"/>
  <c r="L4" i="63"/>
  <c r="N4" i="63"/>
  <c r="P4" i="63"/>
  <c r="R4" i="63"/>
  <c r="B5" i="63"/>
  <c r="D5" i="63"/>
  <c r="F5" i="63"/>
  <c r="H5" i="63"/>
  <c r="L5" i="63"/>
  <c r="N5" i="63"/>
  <c r="P5" i="63"/>
  <c r="R5" i="63"/>
  <c r="B8" i="63"/>
  <c r="D8" i="63"/>
  <c r="F8" i="63"/>
  <c r="H8" i="63"/>
  <c r="L8" i="63"/>
  <c r="N8" i="63"/>
  <c r="P8" i="63"/>
  <c r="R8" i="63"/>
  <c r="B9" i="63"/>
  <c r="D9" i="63"/>
  <c r="F9" i="63"/>
  <c r="H9" i="63"/>
  <c r="L9" i="63"/>
  <c r="N9" i="63"/>
  <c r="P9" i="63"/>
  <c r="R9" i="63"/>
  <c r="B10" i="63"/>
  <c r="D10" i="63"/>
  <c r="F10" i="63"/>
  <c r="H10" i="63"/>
  <c r="L10" i="63"/>
  <c r="N10" i="63"/>
  <c r="P10" i="63"/>
  <c r="R10" i="63"/>
  <c r="B13" i="63"/>
  <c r="D13" i="63"/>
  <c r="F13" i="63"/>
  <c r="H13" i="63"/>
  <c r="L13" i="63"/>
  <c r="N13" i="63"/>
  <c r="P13" i="63"/>
  <c r="R13" i="63"/>
  <c r="B14" i="63"/>
  <c r="D14" i="63"/>
  <c r="F14" i="63"/>
  <c r="H14" i="63"/>
  <c r="L14" i="63"/>
  <c r="N14" i="63"/>
  <c r="P14" i="63"/>
  <c r="R14" i="63"/>
  <c r="B15" i="63"/>
  <c r="D15" i="63"/>
  <c r="F15" i="63"/>
  <c r="H15" i="63"/>
  <c r="L15" i="63"/>
  <c r="N15" i="63"/>
  <c r="P15" i="63"/>
  <c r="R15" i="63"/>
  <c r="B18" i="63"/>
  <c r="D18" i="63"/>
  <c r="F18" i="63"/>
  <c r="H18" i="63"/>
  <c r="L18" i="63"/>
  <c r="N18" i="63"/>
  <c r="P18" i="63"/>
  <c r="R18" i="63"/>
  <c r="B19" i="63"/>
  <c r="D19" i="63"/>
  <c r="F19" i="63"/>
  <c r="H19" i="63"/>
  <c r="L19" i="63"/>
  <c r="N19" i="63"/>
  <c r="P19" i="63"/>
  <c r="R19" i="63"/>
  <c r="B20" i="63"/>
  <c r="D20" i="63"/>
  <c r="F20" i="63"/>
  <c r="H20" i="63"/>
  <c r="L20" i="63"/>
  <c r="N20" i="63"/>
  <c r="P20" i="63"/>
  <c r="R20" i="63"/>
  <c r="A26" i="63"/>
  <c r="A27" i="63" s="1"/>
  <c r="A28" i="63" s="1"/>
  <c r="A29" i="63" s="1"/>
  <c r="A30" i="63" s="1"/>
  <c r="A31" i="63" s="1"/>
  <c r="A32" i="63" s="1"/>
  <c r="A33" i="63" s="1"/>
  <c r="A34" i="63" s="1"/>
  <c r="A35" i="63" s="1"/>
  <c r="A36" i="63" s="1"/>
  <c r="A37" i="63" s="1"/>
  <c r="D26" i="63"/>
  <c r="E26" i="63"/>
  <c r="F26" i="63"/>
  <c r="G26" i="63"/>
  <c r="H26" i="63"/>
  <c r="I26" i="63"/>
  <c r="J26" i="63"/>
  <c r="K26" i="63"/>
  <c r="D27" i="63"/>
  <c r="E27" i="63"/>
  <c r="F27" i="63"/>
  <c r="G27" i="63"/>
  <c r="H27" i="63"/>
  <c r="I27" i="63"/>
  <c r="J27" i="63"/>
  <c r="K27" i="63"/>
  <c r="D28" i="63"/>
  <c r="E28" i="63"/>
  <c r="F28" i="63"/>
  <c r="G28" i="63"/>
  <c r="H28" i="63"/>
  <c r="I28" i="63"/>
  <c r="J28" i="63"/>
  <c r="K28" i="63"/>
  <c r="D29" i="63"/>
  <c r="E29" i="63"/>
  <c r="F29" i="63"/>
  <c r="G29" i="63"/>
  <c r="H29" i="63"/>
  <c r="I29" i="63"/>
  <c r="J29" i="63"/>
  <c r="K29" i="63"/>
  <c r="D30" i="63"/>
  <c r="E30" i="63"/>
  <c r="F30" i="63"/>
  <c r="G30" i="63"/>
  <c r="H30" i="63"/>
  <c r="I30" i="63"/>
  <c r="J30" i="63"/>
  <c r="K30" i="63"/>
  <c r="D31" i="63"/>
  <c r="E31" i="63"/>
  <c r="F31" i="63"/>
  <c r="G31" i="63"/>
  <c r="H31" i="63"/>
  <c r="I31" i="63"/>
  <c r="J31" i="63"/>
  <c r="K31" i="63"/>
  <c r="D32" i="63"/>
  <c r="E32" i="63"/>
  <c r="F32" i="63"/>
  <c r="G32" i="63"/>
  <c r="H32" i="63"/>
  <c r="I32" i="63"/>
  <c r="J32" i="63"/>
  <c r="K32" i="63"/>
  <c r="D33" i="63"/>
  <c r="E33" i="63"/>
  <c r="F33" i="63"/>
  <c r="G33" i="63"/>
  <c r="H33" i="63"/>
  <c r="I33" i="63"/>
  <c r="J33" i="63"/>
  <c r="K33" i="63"/>
  <c r="D34" i="63"/>
  <c r="E34" i="63"/>
  <c r="F34" i="63"/>
  <c r="G34" i="63"/>
  <c r="H34" i="63"/>
  <c r="I34" i="63"/>
  <c r="J34" i="63"/>
  <c r="K34" i="63"/>
  <c r="D35" i="63"/>
  <c r="E35" i="63"/>
  <c r="F35" i="63"/>
  <c r="G35" i="63"/>
  <c r="H35" i="63"/>
  <c r="I35" i="63"/>
  <c r="J35" i="63"/>
  <c r="K35" i="63"/>
  <c r="D36" i="63"/>
  <c r="E36" i="63"/>
  <c r="F36" i="63"/>
  <c r="G36" i="63"/>
  <c r="H36" i="63"/>
  <c r="I36" i="63"/>
  <c r="J36" i="63"/>
  <c r="K36" i="63"/>
  <c r="D37" i="63"/>
  <c r="E37" i="63"/>
  <c r="F37" i="63"/>
  <c r="G37" i="63"/>
  <c r="H37" i="63"/>
  <c r="I37" i="63"/>
  <c r="J37" i="63"/>
  <c r="K37" i="63"/>
  <c r="P38" i="63"/>
  <c r="Q38" i="63"/>
  <c r="R38" i="63"/>
  <c r="C5" i="61"/>
  <c r="E5" i="61"/>
  <c r="G5" i="61"/>
  <c r="I5" i="61"/>
  <c r="L5" i="61"/>
  <c r="L6" i="61" s="1"/>
  <c r="L7" i="61" s="1"/>
  <c r="L8" i="61" s="1"/>
  <c r="L9" i="61" s="1"/>
  <c r="L10" i="61" s="1"/>
  <c r="L11" i="61" s="1"/>
  <c r="L12" i="61" s="1"/>
  <c r="L13" i="61" s="1"/>
  <c r="L14" i="61" s="1"/>
  <c r="L15" i="61" s="1"/>
  <c r="L16" i="61" s="1"/>
  <c r="O5" i="61"/>
  <c r="P5" i="61"/>
  <c r="Q5" i="61"/>
  <c r="R5" i="61"/>
  <c r="C6" i="61"/>
  <c r="E6" i="61"/>
  <c r="G6" i="61"/>
  <c r="I6" i="61"/>
  <c r="O6" i="61"/>
  <c r="P6" i="61"/>
  <c r="Q6" i="61"/>
  <c r="R6" i="61"/>
  <c r="C7" i="61"/>
  <c r="E7" i="61"/>
  <c r="G7" i="61"/>
  <c r="I7" i="61"/>
  <c r="O7" i="61"/>
  <c r="P7" i="61"/>
  <c r="Q7" i="61"/>
  <c r="R7" i="61"/>
  <c r="O8" i="61"/>
  <c r="P8" i="61"/>
  <c r="Q8" i="61"/>
  <c r="R8" i="61"/>
  <c r="O9" i="61"/>
  <c r="P9" i="61"/>
  <c r="Q9" i="61"/>
  <c r="R9" i="61"/>
  <c r="C10" i="61"/>
  <c r="E10" i="61"/>
  <c r="G10" i="61"/>
  <c r="I10" i="61"/>
  <c r="O10" i="61"/>
  <c r="P10" i="61"/>
  <c r="Q10" i="61"/>
  <c r="R10" i="61"/>
  <c r="C11" i="61"/>
  <c r="E11" i="61"/>
  <c r="G11" i="61"/>
  <c r="I11" i="61"/>
  <c r="O11" i="61"/>
  <c r="P11" i="61"/>
  <c r="Q11" i="61"/>
  <c r="R11" i="61"/>
  <c r="C12" i="61"/>
  <c r="E12" i="61"/>
  <c r="G12" i="61"/>
  <c r="I12" i="61"/>
  <c r="O12" i="61"/>
  <c r="P12" i="61"/>
  <c r="Q12" i="61"/>
  <c r="O13" i="61"/>
  <c r="P13" i="61"/>
  <c r="Q13" i="61"/>
  <c r="O14" i="61"/>
  <c r="P14" i="61"/>
  <c r="Q14" i="61"/>
  <c r="C15" i="61"/>
  <c r="E15" i="61"/>
  <c r="G15" i="61"/>
  <c r="I15" i="61"/>
  <c r="O15" i="61"/>
  <c r="P15" i="61"/>
  <c r="Q15" i="61"/>
  <c r="R15" i="61"/>
  <c r="C16" i="61"/>
  <c r="E16" i="61"/>
  <c r="G16" i="61"/>
  <c r="I16" i="61"/>
  <c r="O16" i="61"/>
  <c r="P16" i="61"/>
  <c r="Q16" i="61"/>
  <c r="R16" i="61"/>
  <c r="C17" i="61"/>
  <c r="E17" i="61"/>
  <c r="G17" i="61"/>
  <c r="I17" i="61"/>
  <c r="C21" i="61"/>
  <c r="E21" i="61"/>
  <c r="G21" i="61"/>
  <c r="I21" i="61"/>
  <c r="L21" i="61"/>
  <c r="L22" i="61" s="1"/>
  <c r="L23" i="61" s="1"/>
  <c r="L24" i="61" s="1"/>
  <c r="L25" i="61" s="1"/>
  <c r="L26" i="61" s="1"/>
  <c r="L27" i="61" s="1"/>
  <c r="L28" i="61" s="1"/>
  <c r="L29" i="61" s="1"/>
  <c r="L30" i="61" s="1"/>
  <c r="L31" i="61" s="1"/>
  <c r="L32" i="61" s="1"/>
  <c r="O21" i="61"/>
  <c r="P21" i="61"/>
  <c r="Q21" i="61"/>
  <c r="C22" i="61"/>
  <c r="E22" i="61"/>
  <c r="G22" i="61"/>
  <c r="I22" i="61"/>
  <c r="O22" i="61"/>
  <c r="P22" i="61"/>
  <c r="Q22" i="61"/>
  <c r="C23" i="61"/>
  <c r="E23" i="61"/>
  <c r="G23" i="61"/>
  <c r="I23" i="61"/>
  <c r="O23" i="61"/>
  <c r="P23" i="61"/>
  <c r="Q23" i="61"/>
  <c r="O24" i="61"/>
  <c r="P24" i="61"/>
  <c r="Q24" i="61"/>
  <c r="R24" i="61"/>
  <c r="O25" i="61"/>
  <c r="P25" i="61"/>
  <c r="Q25" i="61"/>
  <c r="R25" i="61"/>
  <c r="C26" i="61"/>
  <c r="E26" i="61"/>
  <c r="G26" i="61"/>
  <c r="I26" i="61"/>
  <c r="O26" i="61"/>
  <c r="P26" i="61"/>
  <c r="Q26" i="61"/>
  <c r="C27" i="61"/>
  <c r="E27" i="61"/>
  <c r="G27" i="61"/>
  <c r="I27" i="61"/>
  <c r="O27" i="61"/>
  <c r="P27" i="61"/>
  <c r="Q27" i="61"/>
  <c r="C28" i="61"/>
  <c r="E28" i="61"/>
  <c r="G28" i="61"/>
  <c r="I28" i="61"/>
  <c r="O28" i="61"/>
  <c r="P28" i="61"/>
  <c r="Q28" i="61"/>
  <c r="R28" i="61"/>
  <c r="O29" i="61"/>
  <c r="P29" i="61"/>
  <c r="Q29" i="61"/>
  <c r="R29" i="61"/>
  <c r="O30" i="61"/>
  <c r="P30" i="61"/>
  <c r="Q30" i="61"/>
  <c r="R30" i="61"/>
  <c r="C31" i="61"/>
  <c r="E31" i="61"/>
  <c r="G31" i="61"/>
  <c r="I31" i="61"/>
  <c r="O31" i="61"/>
  <c r="P31" i="61"/>
  <c r="Q31" i="61"/>
  <c r="C32" i="61"/>
  <c r="E32" i="61"/>
  <c r="G32" i="61"/>
  <c r="I32" i="61"/>
  <c r="O32" i="61"/>
  <c r="P32" i="61"/>
  <c r="Q32" i="61"/>
  <c r="R32" i="61"/>
  <c r="C33" i="61"/>
  <c r="E33" i="61"/>
  <c r="G33" i="61"/>
  <c r="I33" i="61"/>
  <c r="C37" i="61"/>
  <c r="E39" i="61" s="1"/>
  <c r="G38" i="61" s="1"/>
  <c r="L37" i="61"/>
  <c r="L38" i="61" s="1"/>
  <c r="L39" i="61" s="1"/>
  <c r="O37" i="61"/>
  <c r="P37" i="61"/>
  <c r="Q37" i="61"/>
  <c r="C38" i="61"/>
  <c r="E37" i="61" s="1"/>
  <c r="G39" i="61" s="1"/>
  <c r="O38" i="61"/>
  <c r="P38" i="61"/>
  <c r="Q38" i="61"/>
  <c r="R38" i="61"/>
  <c r="C39" i="61"/>
  <c r="E38" i="61" s="1"/>
  <c r="G37" i="61" s="1"/>
  <c r="O39" i="61"/>
  <c r="P39" i="61"/>
  <c r="Q39" i="61"/>
  <c r="C43" i="61"/>
  <c r="E43" i="61"/>
  <c r="G43" i="61"/>
  <c r="I43" i="61"/>
  <c r="C44" i="61"/>
  <c r="E44" i="61"/>
  <c r="G44" i="61"/>
  <c r="I44" i="61"/>
  <c r="C48" i="61"/>
  <c r="E48" i="61"/>
  <c r="G48" i="61"/>
  <c r="I48" i="61"/>
  <c r="C49" i="61"/>
  <c r="E49" i="61"/>
  <c r="G49" i="61"/>
  <c r="I49" i="61"/>
  <c r="F55" i="61"/>
  <c r="F56" i="61"/>
  <c r="H70" i="61" s="1"/>
  <c r="F58" i="61"/>
  <c r="F59" i="61"/>
  <c r="F61" i="61"/>
  <c r="F62" i="61"/>
  <c r="F64" i="61"/>
  <c r="H69" i="61" s="1"/>
  <c r="F65" i="61"/>
  <c r="F68" i="61"/>
  <c r="G68" i="61"/>
  <c r="F69" i="61"/>
  <c r="H68" i="61" s="1"/>
  <c r="G69" i="61"/>
  <c r="G70" i="61"/>
  <c r="F71" i="61"/>
  <c r="F72" i="61"/>
  <c r="G72" i="61"/>
  <c r="G73" i="61"/>
  <c r="F74" i="61"/>
  <c r="G74" i="61"/>
  <c r="F75" i="61"/>
  <c r="G75" i="61"/>
  <c r="F77" i="61"/>
  <c r="F78" i="61"/>
  <c r="C83" i="61"/>
  <c r="C98" i="61" s="1"/>
  <c r="F83" i="61"/>
  <c r="C84" i="61"/>
  <c r="F84" i="61"/>
  <c r="C86" i="61"/>
  <c r="F86" i="61"/>
  <c r="C87" i="61"/>
  <c r="C101" i="61" s="1"/>
  <c r="G99" i="61" s="1"/>
  <c r="F87" i="61"/>
  <c r="C89" i="61"/>
  <c r="C99" i="61" s="1"/>
  <c r="F89" i="61"/>
  <c r="C90" i="61"/>
  <c r="F90" i="61"/>
  <c r="C92" i="61"/>
  <c r="F92" i="61"/>
  <c r="C93" i="61"/>
  <c r="C102" i="61" s="1"/>
  <c r="F93" i="61"/>
  <c r="F98" i="61"/>
  <c r="F99" i="61"/>
  <c r="F101" i="61"/>
  <c r="H99" i="61" s="1"/>
  <c r="F102" i="61"/>
  <c r="H102" i="61" s="1"/>
  <c r="D121" i="61"/>
  <c r="D122" i="61"/>
  <c r="D123" i="61"/>
  <c r="D124" i="61"/>
  <c r="D125" i="61"/>
  <c r="D126" i="61"/>
  <c r="D127" i="61"/>
  <c r="D128" i="61"/>
  <c r="D129" i="61"/>
  <c r="D130" i="61"/>
  <c r="D131" i="61"/>
  <c r="D132" i="61"/>
  <c r="Q55" i="58"/>
  <c r="S55" i="58" s="1"/>
  <c r="Q8" i="58"/>
  <c r="S8" i="58" s="1"/>
  <c r="Q14" i="58"/>
  <c r="S14" i="58" s="1"/>
  <c r="Q13" i="58"/>
  <c r="S13" i="58" s="1"/>
  <c r="Q29" i="58"/>
  <c r="S29" i="58" s="1"/>
  <c r="Q15" i="58"/>
  <c r="S15" i="58" s="1"/>
  <c r="S27" i="61"/>
  <c r="U27" i="61" s="1"/>
  <c r="Q7" i="58" l="1"/>
  <c r="S7" i="58" s="1"/>
  <c r="Q27" i="58"/>
  <c r="S27" i="58" s="1"/>
  <c r="Q24" i="58"/>
  <c r="S24" i="58" s="1"/>
  <c r="S37" i="61"/>
  <c r="U37" i="61" s="1"/>
  <c r="S26" i="61"/>
  <c r="U26" i="61" s="1"/>
  <c r="Q41" i="58"/>
  <c r="S41" i="58" s="1"/>
  <c r="S8" i="61"/>
  <c r="U8" i="61" s="1"/>
  <c r="Q43" i="58"/>
  <c r="S43" i="58" s="1"/>
  <c r="Q54" i="58"/>
  <c r="S54" i="58" s="1"/>
  <c r="Q39" i="58"/>
  <c r="S39" i="58" s="1"/>
  <c r="S14" i="61"/>
  <c r="U14" i="61" s="1"/>
  <c r="Q37" i="58"/>
  <c r="S37" i="58" s="1"/>
  <c r="S31" i="61"/>
  <c r="U31" i="61" s="1"/>
  <c r="S21" i="61"/>
  <c r="U21" i="61" s="1"/>
  <c r="R68" i="58"/>
  <c r="S68" i="58" s="1"/>
  <c r="R67" i="58"/>
  <c r="S67" i="58" s="1"/>
  <c r="R64" i="58"/>
  <c r="S64" i="58" s="1"/>
  <c r="Q52" i="58"/>
  <c r="S52" i="58" s="1"/>
  <c r="Q50" i="58"/>
  <c r="S50" i="58" s="1"/>
  <c r="Q48" i="58"/>
  <c r="S48" i="58" s="1"/>
  <c r="Q40" i="58"/>
  <c r="S40" i="58" s="1"/>
  <c r="S10" i="61"/>
  <c r="U10" i="61" s="1"/>
  <c r="S6" i="61"/>
  <c r="U6" i="61" s="1"/>
  <c r="L31" i="63"/>
  <c r="G102" i="61"/>
  <c r="C112" i="61"/>
  <c r="S7" i="61"/>
  <c r="U7" i="61" s="1"/>
  <c r="Q16" i="58"/>
  <c r="S16" i="58" s="1"/>
  <c r="Q10" i="58"/>
  <c r="S10" i="58" s="1"/>
  <c r="S39" i="61"/>
  <c r="U39" i="61" s="1"/>
  <c r="S30" i="61"/>
  <c r="U30" i="61" s="1"/>
  <c r="Q49" i="58"/>
  <c r="S49" i="58" s="1"/>
  <c r="Q23" i="58"/>
  <c r="S23" i="58" s="1"/>
  <c r="S12" i="61"/>
  <c r="U12" i="61" s="1"/>
  <c r="S9" i="61"/>
  <c r="U9" i="61" s="1"/>
  <c r="S5" i="61"/>
  <c r="U5" i="61" s="1"/>
  <c r="L36" i="63"/>
  <c r="L33" i="63"/>
  <c r="L27" i="63"/>
  <c r="Q6" i="58"/>
  <c r="S6" i="58" s="1"/>
  <c r="Q42" i="58"/>
  <c r="S42" i="58" s="1"/>
  <c r="Q11" i="58"/>
  <c r="S11" i="58" s="1"/>
  <c r="Q26" i="58"/>
  <c r="S26" i="58" s="1"/>
  <c r="S32" i="61"/>
  <c r="U32" i="61" s="1"/>
  <c r="S28" i="61"/>
  <c r="U28" i="61" s="1"/>
  <c r="S13" i="61"/>
  <c r="U13" i="61" s="1"/>
  <c r="Q53" i="58"/>
  <c r="S53" i="58" s="1"/>
  <c r="Q38" i="58"/>
  <c r="S38" i="58" s="1"/>
  <c r="Q25" i="58"/>
  <c r="S25" i="58" s="1"/>
  <c r="Q17" i="58"/>
  <c r="S17" i="58" s="1"/>
  <c r="L35" i="63"/>
  <c r="L32" i="63"/>
  <c r="L29" i="63"/>
  <c r="L26" i="63"/>
  <c r="G101" i="61"/>
  <c r="C111" i="61"/>
  <c r="R69" i="58"/>
  <c r="S69" i="58" s="1"/>
  <c r="M33" i="63"/>
  <c r="S25" i="61"/>
  <c r="U25" i="61" s="1"/>
  <c r="M37" i="63"/>
  <c r="L34" i="63"/>
  <c r="R70" i="58"/>
  <c r="S70" i="58" s="1"/>
  <c r="S38" i="61"/>
  <c r="U38" i="61" s="1"/>
  <c r="S11" i="61"/>
  <c r="U11" i="61" s="1"/>
  <c r="L37" i="63"/>
  <c r="L30" i="63"/>
  <c r="M27" i="63"/>
  <c r="Q30" i="58"/>
  <c r="S30" i="58" s="1"/>
  <c r="S24" i="61"/>
  <c r="U24" i="61" s="1"/>
  <c r="S16" i="61"/>
  <c r="U16" i="61" s="1"/>
  <c r="S15" i="61"/>
  <c r="U15" i="61" s="1"/>
  <c r="R65" i="58"/>
  <c r="S65" i="58" s="1"/>
  <c r="M32" i="63"/>
  <c r="M36" i="63"/>
  <c r="S29" i="61"/>
  <c r="U29" i="61" s="1"/>
  <c r="S23" i="61"/>
  <c r="U23" i="61" s="1"/>
  <c r="S22" i="61"/>
  <c r="U22" i="61" s="1"/>
  <c r="M35" i="63"/>
  <c r="M34" i="63"/>
  <c r="M31" i="63"/>
  <c r="M28" i="63"/>
  <c r="R66" i="58"/>
  <c r="S66" i="58" s="1"/>
  <c r="R63" i="58"/>
  <c r="S63" i="58" s="1"/>
  <c r="Q28" i="58"/>
  <c r="S28" i="58" s="1"/>
  <c r="Q9" i="58"/>
  <c r="S9" i="58" s="1"/>
  <c r="Q12" i="58"/>
  <c r="S12" i="58" s="1"/>
  <c r="G98" i="61"/>
  <c r="C108" i="61"/>
  <c r="M30" i="63"/>
  <c r="M29" i="63"/>
  <c r="L28" i="63"/>
  <c r="M26" i="63"/>
  <c r="C109" i="61"/>
</calcChain>
</file>

<file path=xl/sharedStrings.xml><?xml version="1.0" encoding="utf-8"?>
<sst xmlns="http://schemas.openxmlformats.org/spreadsheetml/2006/main" count="1421" uniqueCount="527">
  <si>
    <t>Средний</t>
  </si>
  <si>
    <t>Игра 1</t>
  </si>
  <si>
    <t>Игра 2</t>
  </si>
  <si>
    <t>Игра 3</t>
  </si>
  <si>
    <t>Фамилия</t>
  </si>
  <si>
    <t>Место</t>
  </si>
  <si>
    <t>Игра 4</t>
  </si>
  <si>
    <t>Очки</t>
  </si>
  <si>
    <t>Чуруксаева Людмила</t>
  </si>
  <si>
    <t>Оловянникова Елена</t>
  </si>
  <si>
    <t>Дикушникова Ольга</t>
  </si>
  <si>
    <t>Шенцев Сергей</t>
  </si>
  <si>
    <t>Пушкарев Александр</t>
  </si>
  <si>
    <t>Куклин Игорь</t>
  </si>
  <si>
    <t>Кравченко Оксана</t>
  </si>
  <si>
    <t>Май</t>
  </si>
  <si>
    <t>Гамов Евгений</t>
  </si>
  <si>
    <t>Дорожка 1</t>
  </si>
  <si>
    <t>Дорожка 2</t>
  </si>
  <si>
    <t>Дорожка 3</t>
  </si>
  <si>
    <t>Дорожка 4</t>
  </si>
  <si>
    <t>Игрок 1</t>
  </si>
  <si>
    <t>Игрок 2</t>
  </si>
  <si>
    <t>Игрок 3</t>
  </si>
  <si>
    <t>Игрок 4</t>
  </si>
  <si>
    <t>Ситников Алексей</t>
  </si>
  <si>
    <t>Папанцева Юлия</t>
  </si>
  <si>
    <t>Игроки</t>
  </si>
  <si>
    <t>Эммерих Эдуард</t>
  </si>
  <si>
    <t>Черный Сергей</t>
  </si>
  <si>
    <t>Февраль</t>
  </si>
  <si>
    <t>Ермолаев Кирилл</t>
  </si>
  <si>
    <t>Адаева Наталья</t>
  </si>
  <si>
    <t>Юматова Наталья</t>
  </si>
  <si>
    <t>Клюева Наталья</t>
  </si>
  <si>
    <t>Захаров Андрей</t>
  </si>
  <si>
    <t>Игрок 5</t>
  </si>
  <si>
    <t>Игрок 6</t>
  </si>
  <si>
    <t>Женихова Евгения</t>
  </si>
  <si>
    <t>Гаврицков Владимир</t>
  </si>
  <si>
    <t>ср</t>
  </si>
  <si>
    <t>по результатам финала</t>
  </si>
  <si>
    <t>по результатам полуфинала</t>
  </si>
  <si>
    <t>Дор.</t>
  </si>
  <si>
    <t>ФИО</t>
  </si>
  <si>
    <t>Сумм</t>
  </si>
  <si>
    <t>Результат соревнований</t>
  </si>
  <si>
    <t>сумма</t>
  </si>
  <si>
    <t>место</t>
  </si>
  <si>
    <t>Мужчины</t>
  </si>
  <si>
    <t>Женщины</t>
  </si>
  <si>
    <t>Левченко Алексей</t>
  </si>
  <si>
    <t>Тимохин Владимир</t>
  </si>
  <si>
    <t>Синякова Ирина</t>
  </si>
  <si>
    <t>Карунас Антон</t>
  </si>
  <si>
    <t>Постоенко Андрей</t>
  </si>
  <si>
    <t>Дегтева Виктория</t>
  </si>
  <si>
    <t>1-1</t>
  </si>
  <si>
    <t>3-3</t>
  </si>
  <si>
    <t>2-1</t>
  </si>
  <si>
    <t>3-1</t>
  </si>
  <si>
    <t>4-1</t>
  </si>
  <si>
    <t>1-2</t>
  </si>
  <si>
    <t>2-2</t>
  </si>
  <si>
    <t>3-2</t>
  </si>
  <si>
    <t>4-2</t>
  </si>
  <si>
    <t>1-3</t>
  </si>
  <si>
    <t>2-3</t>
  </si>
  <si>
    <t>4-3</t>
  </si>
  <si>
    <t>рез.</t>
  </si>
  <si>
    <t>кол-во</t>
  </si>
  <si>
    <t xml:space="preserve">финал </t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</si>
  <si>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1-й заход 12 человек</t>
    </r>
  </si>
  <si>
    <t>дор.</t>
  </si>
  <si>
    <t>Ган-п</t>
  </si>
  <si>
    <t>1. Отборочные игры:</t>
  </si>
  <si>
    <r>
      <t>1/2 финала (</t>
    </r>
    <r>
      <rPr>
        <b/>
        <sz val="12"/>
        <color indexed="30"/>
        <rFont val="Tahoma"/>
        <family val="2"/>
        <charset val="204"/>
      </rPr>
      <t>1 заход)</t>
    </r>
  </si>
  <si>
    <t>2. Полуфинал</t>
  </si>
  <si>
    <t>3. Финал</t>
  </si>
  <si>
    <r>
      <t xml:space="preserve">1/2 финала ( </t>
    </r>
    <r>
      <rPr>
        <b/>
        <sz val="12"/>
        <color indexed="30"/>
        <rFont val="Tahoma"/>
        <family val="2"/>
        <charset val="204"/>
      </rPr>
      <t>2 заход)</t>
    </r>
  </si>
  <si>
    <t>4. Результат</t>
  </si>
  <si>
    <t>Пере-ка</t>
  </si>
  <si>
    <t>Сред.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</si>
  <si>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</si>
  <si>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</si>
  <si>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</si>
  <si>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</si>
  <si>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</si>
  <si>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</si>
  <si>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</si>
  <si>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</si>
  <si>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</si>
  <si>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</si>
  <si>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</si>
  <si>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</si>
  <si>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</si>
  <si>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</si>
  <si>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</si>
  <si>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</si>
  <si>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</si>
  <si>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</si>
  <si>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</si>
  <si>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</si>
  <si>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фио</t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</si>
  <si>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2-й заход 8 человек</t>
    </r>
  </si>
  <si>
    <t>Дегтева Вика</t>
  </si>
  <si>
    <t>СУровцев Александр</t>
  </si>
  <si>
    <t>Городилов Сергей</t>
  </si>
  <si>
    <t>1 дорожка</t>
  </si>
  <si>
    <t>2 дорожка</t>
  </si>
  <si>
    <t>3 дорожка</t>
  </si>
  <si>
    <t>4  дорожка</t>
  </si>
  <si>
    <r>
      <t xml:space="preserve"> Отборочник </t>
    </r>
    <r>
      <rPr>
        <b/>
        <sz val="12"/>
        <color indexed="30"/>
        <rFont val="Tahoma"/>
        <family val="2"/>
        <charset val="204"/>
      </rPr>
      <t xml:space="preserve">1 заход </t>
    </r>
  </si>
  <si>
    <r>
      <t xml:space="preserve"> Отборочник </t>
    </r>
    <r>
      <rPr>
        <b/>
        <sz val="12"/>
        <color indexed="30"/>
        <rFont val="Tahoma"/>
        <family val="2"/>
        <charset val="204"/>
      </rPr>
      <t xml:space="preserve">2 заход </t>
    </r>
  </si>
  <si>
    <r>
      <t xml:space="preserve">1/2 финала </t>
    </r>
    <r>
      <rPr>
        <b/>
        <sz val="10"/>
        <color indexed="30"/>
        <rFont val="Tahoma"/>
        <family val="2"/>
        <charset val="204"/>
      </rPr>
      <t>1 заход</t>
    </r>
  </si>
  <si>
    <r>
      <t xml:space="preserve">1/2 финала </t>
    </r>
    <r>
      <rPr>
        <b/>
        <sz val="10"/>
        <color indexed="30"/>
        <rFont val="Tahoma"/>
        <family val="2"/>
        <charset val="204"/>
      </rPr>
      <t>2 заход</t>
    </r>
  </si>
  <si>
    <r>
      <t>Отборочник</t>
    </r>
    <r>
      <rPr>
        <b/>
        <sz val="12"/>
        <color indexed="30"/>
        <rFont val="Tahoma"/>
        <family val="2"/>
        <charset val="204"/>
      </rPr>
      <t xml:space="preserve"> Переигровка</t>
    </r>
  </si>
  <si>
    <r>
      <rPr>
        <b/>
        <sz val="12"/>
        <rFont val="Tahoma"/>
        <family val="2"/>
        <charset val="204"/>
      </rPr>
      <t>1/2 финала</t>
    </r>
    <r>
      <rPr>
        <b/>
        <sz val="12"/>
        <color indexed="30"/>
        <rFont val="Tahoma"/>
        <family val="2"/>
        <charset val="204"/>
      </rPr>
      <t xml:space="preserve"> Переигровка</t>
    </r>
  </si>
  <si>
    <t>ФИНАЛ</t>
  </si>
  <si>
    <t>дор/игрок</t>
  </si>
  <si>
    <t xml:space="preserve">Коммерческий турнир </t>
  </si>
  <si>
    <t>Бурнаев Роман</t>
  </si>
  <si>
    <t>Демидов Кирилл</t>
  </si>
  <si>
    <t>Тулина Мария</t>
  </si>
  <si>
    <t>иванов</t>
  </si>
  <si>
    <t>1 игра</t>
  </si>
  <si>
    <t>2 игра</t>
  </si>
  <si>
    <t>дор</t>
  </si>
  <si>
    <t>игрок</t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</si>
  <si>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 xml:space="preserve">1 заход </t>
    </r>
  </si>
  <si>
    <r>
      <t xml:space="preserve">Отборочник </t>
    </r>
    <r>
      <rPr>
        <b/>
        <sz val="11"/>
        <color indexed="30"/>
        <rFont val="Tahoma"/>
        <family val="2"/>
        <charset val="204"/>
      </rPr>
      <t>1-й заход 12 человек</t>
    </r>
  </si>
  <si>
    <t>кол- во</t>
  </si>
  <si>
    <t>за 3 место</t>
  </si>
  <si>
    <t>3 игра</t>
  </si>
  <si>
    <t>21</t>
  </si>
  <si>
    <t>22</t>
  </si>
  <si>
    <t>23</t>
  </si>
  <si>
    <t>24</t>
  </si>
  <si>
    <t>25</t>
  </si>
  <si>
    <t>26</t>
  </si>
  <si>
    <t>1  дорожка</t>
  </si>
  <si>
    <r>
      <t>Отборочник 2</t>
    </r>
    <r>
      <rPr>
        <b/>
        <sz val="11"/>
        <color indexed="30"/>
        <rFont val="Tahoma"/>
        <family val="2"/>
        <charset val="204"/>
      </rPr>
      <t>-й заход 12 человек</t>
    </r>
  </si>
  <si>
    <t>27</t>
  </si>
  <si>
    <r>
      <t>Отборочник 3</t>
    </r>
    <r>
      <rPr>
        <b/>
        <sz val="11"/>
        <color indexed="30"/>
        <rFont val="Tahoma"/>
        <family val="2"/>
        <charset val="204"/>
      </rPr>
      <t>-й заход 3 человека</t>
    </r>
  </si>
  <si>
    <t>Фатаев Назим</t>
  </si>
  <si>
    <t>Cинякова Ирина</t>
  </si>
  <si>
    <r>
      <t>Отборочник</t>
    </r>
    <r>
      <rPr>
        <b/>
        <sz val="11"/>
        <color indexed="30"/>
        <rFont val="Tahoma"/>
        <family val="2"/>
        <charset val="204"/>
      </rPr>
      <t xml:space="preserve"> Переигровка</t>
    </r>
    <r>
      <rPr>
        <b/>
        <sz val="11"/>
        <rFont val="Tahoma"/>
        <family val="2"/>
        <charset val="204"/>
      </rPr>
      <t xml:space="preserve"> 1 заход</t>
    </r>
  </si>
  <si>
    <r>
      <t>Отборочник</t>
    </r>
    <r>
      <rPr>
        <b/>
        <sz val="11"/>
        <color indexed="30"/>
        <rFont val="Tahoma"/>
        <family val="2"/>
        <charset val="204"/>
      </rPr>
      <t xml:space="preserve"> Переигровка</t>
    </r>
    <r>
      <rPr>
        <b/>
        <sz val="11"/>
        <rFont val="Tahoma"/>
        <family val="2"/>
        <charset val="204"/>
      </rPr>
      <t xml:space="preserve"> 2 заход</t>
    </r>
  </si>
  <si>
    <t>4/3</t>
  </si>
  <si>
    <t>3/4</t>
  </si>
  <si>
    <t>1/2</t>
  </si>
  <si>
    <t>2/1</t>
  </si>
  <si>
    <t>1/8</t>
  </si>
  <si>
    <t>1/4</t>
  </si>
  <si>
    <t>за 1 место (до 2-х побед)</t>
  </si>
  <si>
    <t>отбор</t>
  </si>
  <si>
    <t>средний</t>
  </si>
  <si>
    <t>2 победы</t>
  </si>
  <si>
    <t>финал</t>
  </si>
  <si>
    <t>1 победа</t>
  </si>
  <si>
    <t>Cитников Алексей</t>
  </si>
  <si>
    <t>2. 1/8 финала (16 человек):</t>
  </si>
  <si>
    <t>СУРОВЦЕВ Александр</t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</si>
  <si>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>2 зах</t>
    </r>
    <r>
      <rPr>
        <b/>
        <sz val="11"/>
        <color indexed="30"/>
        <rFont val="Tahoma"/>
        <family val="2"/>
        <charset val="204"/>
      </rPr>
      <t xml:space="preserve">од </t>
    </r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</si>
  <si>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>3 захо</t>
    </r>
    <r>
      <rPr>
        <b/>
        <sz val="11"/>
        <color indexed="30"/>
        <rFont val="Tahoma"/>
        <family val="2"/>
        <charset val="204"/>
      </rPr>
      <t xml:space="preserve">д </t>
    </r>
  </si>
  <si>
    <r>
      <rPr>
        <b/>
        <i/>
        <sz val="11"/>
        <rFont val="Tahoma"/>
        <family val="2"/>
        <charset val="204"/>
      </rPr>
      <t>1/8 финала</t>
    </r>
    <r>
      <rPr>
        <b/>
        <i/>
        <sz val="11"/>
        <color indexed="30"/>
        <rFont val="Tahoma"/>
        <family val="2"/>
        <charset val="204"/>
      </rPr>
      <t xml:space="preserve"> 1 заход</t>
    </r>
  </si>
  <si>
    <r>
      <rPr>
        <b/>
        <i/>
        <sz val="11"/>
        <rFont val="Tahoma"/>
        <family val="2"/>
        <charset val="204"/>
      </rPr>
      <t>1/8 финала</t>
    </r>
    <r>
      <rPr>
        <b/>
        <i/>
        <sz val="11"/>
        <color indexed="30"/>
        <rFont val="Tahoma"/>
        <family val="2"/>
        <charset val="204"/>
      </rPr>
      <t xml:space="preserve"> 2 заход</t>
    </r>
  </si>
  <si>
    <t>3. 1/4 финала (8 человек):</t>
  </si>
  <si>
    <t>4. 1/2 финала (4 человека):</t>
  </si>
  <si>
    <t>2/3</t>
  </si>
  <si>
    <t>3/2</t>
  </si>
  <si>
    <t>за 1 место</t>
  </si>
  <si>
    <t>5. Финал:</t>
  </si>
  <si>
    <t>3/2/3</t>
  </si>
  <si>
    <t>сумма побед</t>
  </si>
  <si>
    <t>Результат Отборочных игр</t>
  </si>
  <si>
    <t>Ф.И.О.</t>
  </si>
  <si>
    <t>6. Результат Соревнований:</t>
  </si>
  <si>
    <t>Коммерческий турнир 24 февраля 2020 года.</t>
  </si>
  <si>
    <t>Ткачев Владимир</t>
  </si>
  <si>
    <t>Быков Алексей</t>
  </si>
  <si>
    <t>Тулин Евгений</t>
  </si>
  <si>
    <t>Беседина Елена</t>
  </si>
  <si>
    <t>Январь</t>
  </si>
  <si>
    <t>Март</t>
  </si>
  <si>
    <t>Апрель</t>
  </si>
  <si>
    <t>Июнь</t>
  </si>
  <si>
    <t>Июль</t>
  </si>
  <si>
    <t>Август</t>
  </si>
  <si>
    <t>Сентябрь</t>
  </si>
  <si>
    <t>Октябрь</t>
  </si>
  <si>
    <t>Ноябрь</t>
  </si>
  <si>
    <t>макс</t>
  </si>
  <si>
    <t>мин</t>
  </si>
  <si>
    <t>"Добро пожаловать в команду"</t>
  </si>
  <si>
    <r>
      <rPr>
        <b/>
        <sz val="10"/>
        <color indexed="30"/>
        <rFont val="Tahoma"/>
        <family val="2"/>
        <charset val="204"/>
      </rPr>
      <t>Лучший</t>
    </r>
    <r>
      <rPr>
        <sz val="10"/>
        <color indexed="30"/>
        <rFont val="Tahoma"/>
        <family val="2"/>
        <charset val="204"/>
      </rPr>
      <t xml:space="preserve"> результат в одной партии среди мужчин 248</t>
    </r>
  </si>
  <si>
    <r>
      <rPr>
        <b/>
        <sz val="10"/>
        <color indexed="60"/>
        <rFont val="Tahoma"/>
        <family val="2"/>
        <charset val="204"/>
      </rPr>
      <t>Лучший</t>
    </r>
    <r>
      <rPr>
        <sz val="10"/>
        <color indexed="60"/>
        <rFont val="Tahoma"/>
        <family val="2"/>
        <charset val="204"/>
      </rPr>
      <t xml:space="preserve"> результат в одной партии среди женщины 235</t>
    </r>
  </si>
  <si>
    <r>
      <t xml:space="preserve">Лучший средний </t>
    </r>
    <r>
      <rPr>
        <sz val="10"/>
        <color indexed="62"/>
        <rFont val="Tahoma"/>
        <family val="2"/>
        <charset val="204"/>
      </rPr>
      <t>результат среди мужчин</t>
    </r>
  </si>
  <si>
    <t>"Победитель этапа" в рейтинговом турнире 2020 года</t>
  </si>
  <si>
    <t>Победитель в номинации "Лучший результат в одной партии" 2020 года</t>
  </si>
  <si>
    <t xml:space="preserve">За волю к победе (Минимальный 81) </t>
  </si>
  <si>
    <t xml:space="preserve">За волю к победе (Минимальный 85) </t>
  </si>
  <si>
    <t>SOUR APPLE «квашеное яблоко»</t>
  </si>
  <si>
    <r>
      <t xml:space="preserve">Лучший средний </t>
    </r>
    <r>
      <rPr>
        <sz val="10"/>
        <color indexed="60"/>
        <rFont val="Tahoma"/>
        <family val="2"/>
        <charset val="204"/>
      </rPr>
      <t>результат среди женщин</t>
    </r>
    <r>
      <rPr>
        <b/>
        <sz val="10"/>
        <color indexed="60"/>
        <rFont val="Tahoma"/>
        <family val="2"/>
        <charset val="204"/>
      </rPr>
      <t/>
    </r>
  </si>
  <si>
    <t xml:space="preserve">Самый дисциплинированный участник турнира 2020 года </t>
  </si>
  <si>
    <r>
      <t>Дважды</t>
    </r>
    <r>
      <rPr>
        <sz val="10"/>
        <color indexed="56"/>
        <rFont val="Tahoma"/>
        <family val="2"/>
        <charset val="204"/>
      </rPr>
      <t xml:space="preserve"> "Победитель этапа" в рейтинговом турнире 2020 года,</t>
    </r>
  </si>
  <si>
    <r>
      <rPr>
        <b/>
        <sz val="10"/>
        <color indexed="30"/>
        <rFont val="Tahoma"/>
        <family val="2"/>
        <charset val="204"/>
      </rPr>
      <t xml:space="preserve">Трижды </t>
    </r>
    <r>
      <rPr>
        <sz val="10"/>
        <color indexed="30"/>
        <rFont val="Tahoma"/>
        <family val="2"/>
        <charset val="204"/>
      </rPr>
      <t>победитель номинации "Лучший результат в одной партии"</t>
    </r>
  </si>
  <si>
    <t>Игра 5</t>
  </si>
  <si>
    <t>Игра 6</t>
  </si>
  <si>
    <t>Игра 7</t>
  </si>
  <si>
    <t>Игра 8</t>
  </si>
  <si>
    <t>Результат</t>
  </si>
  <si>
    <t>Абсолютный чемпион</t>
  </si>
  <si>
    <t>1 место</t>
  </si>
  <si>
    <t>2 место</t>
  </si>
  <si>
    <t>3 место</t>
  </si>
  <si>
    <r>
      <rPr>
        <b/>
        <sz val="10"/>
        <color indexed="60"/>
        <rFont val="Tahoma"/>
        <family val="2"/>
        <charset val="204"/>
      </rPr>
      <t>Трижды</t>
    </r>
    <r>
      <rPr>
        <sz val="10"/>
        <color indexed="60"/>
        <rFont val="Tahoma"/>
        <family val="2"/>
        <charset val="204"/>
      </rPr>
      <t xml:space="preserve"> победитель номинации "Лучший результат в одной партии"</t>
    </r>
  </si>
  <si>
    <r>
      <rPr>
        <b/>
        <sz val="10"/>
        <color indexed="60"/>
        <rFont val="Tahoma"/>
        <family val="2"/>
        <charset val="204"/>
      </rPr>
      <t>Дважды</t>
    </r>
    <r>
      <rPr>
        <sz val="10"/>
        <color indexed="60"/>
        <rFont val="Tahoma"/>
        <family val="2"/>
        <charset val="204"/>
      </rPr>
      <t xml:space="preserve"> "Победитель этапа" в рейтинговом турнире 2020 года</t>
    </r>
    <r>
      <rPr>
        <b/>
        <sz val="10"/>
        <color indexed="60"/>
        <rFont val="Tahoma"/>
        <family val="2"/>
        <charset val="204"/>
      </rPr>
      <t/>
    </r>
  </si>
  <si>
    <r>
      <rPr>
        <b/>
        <sz val="10"/>
        <color indexed="60"/>
        <rFont val="Tahoma"/>
        <family val="2"/>
        <charset val="204"/>
      </rPr>
      <t>Дважды</t>
    </r>
    <r>
      <rPr>
        <sz val="10"/>
        <color indexed="60"/>
        <rFont val="Tahoma"/>
        <family val="2"/>
        <charset val="204"/>
      </rPr>
      <t xml:space="preserve"> "Победитель этапа" в рейтинговом турнире 2020 года</t>
    </r>
  </si>
  <si>
    <t>Чемпионы г. Норильска по спортивному боулингу 2020 года</t>
  </si>
  <si>
    <t xml:space="preserve">Проверила на совпадения по тройкам, </t>
  </si>
  <si>
    <t>а так же на смену играков , чтоб каждый отыграл по разу как 1-й,2-й,3-й)</t>
  </si>
  <si>
    <t>1.2,3</t>
  </si>
  <si>
    <t>4,5,6</t>
  </si>
  <si>
    <t>9,7,8</t>
  </si>
  <si>
    <t>12,10,11</t>
  </si>
  <si>
    <t>1,2,3</t>
  </si>
  <si>
    <t>4,1,2</t>
  </si>
  <si>
    <t>5,1,2</t>
  </si>
  <si>
    <t>6,1,2</t>
  </si>
  <si>
    <t>8,1,2</t>
  </si>
  <si>
    <t>9,1,2</t>
  </si>
  <si>
    <t>10,1,2</t>
  </si>
  <si>
    <t>11,1,2</t>
  </si>
  <si>
    <t>12,1,2</t>
  </si>
  <si>
    <t>4,1,3</t>
  </si>
  <si>
    <t>5,1,3</t>
  </si>
  <si>
    <t>6,1,3</t>
  </si>
  <si>
    <t>7,1,3</t>
  </si>
  <si>
    <t>8,1,3</t>
  </si>
  <si>
    <t>9,1,3</t>
  </si>
  <si>
    <t>10,1,3</t>
  </si>
  <si>
    <t>11,1,3</t>
  </si>
  <si>
    <t>12,1,3</t>
  </si>
  <si>
    <t>12,4,9</t>
  </si>
  <si>
    <t>10,1,7</t>
  </si>
  <si>
    <t>11,2,5</t>
  </si>
  <si>
    <t>8,3,6</t>
  </si>
  <si>
    <t>5,1,4</t>
  </si>
  <si>
    <t>6,1,4</t>
  </si>
  <si>
    <t>7,1,4</t>
  </si>
  <si>
    <t>9,1,4</t>
  </si>
  <si>
    <t>10,1,4</t>
  </si>
  <si>
    <t>12,1,4</t>
  </si>
  <si>
    <t>6,1,5</t>
  </si>
  <si>
    <t>7,1,5</t>
  </si>
  <si>
    <t>8,1,5</t>
  </si>
  <si>
    <t>10,1,5</t>
  </si>
  <si>
    <t>11,1,5</t>
  </si>
  <si>
    <t>12,1,5</t>
  </si>
  <si>
    <t>11,6,7</t>
  </si>
  <si>
    <t>12,2,8</t>
  </si>
  <si>
    <t>10,3,4</t>
  </si>
  <si>
    <t>9,1,5</t>
  </si>
  <si>
    <t>7,1,6</t>
  </si>
  <si>
    <t>8,1,6</t>
  </si>
  <si>
    <t>9,1,6</t>
  </si>
  <si>
    <t>10,1,6</t>
  </si>
  <si>
    <t>11,1,6</t>
  </si>
  <si>
    <t>8,1,7</t>
  </si>
  <si>
    <t>9,1,7</t>
  </si>
  <si>
    <t>11,1,7</t>
  </si>
  <si>
    <t>12,1,7</t>
  </si>
  <si>
    <t>10,5,8</t>
  </si>
  <si>
    <t>11,3,9</t>
  </si>
  <si>
    <t>12,1,6</t>
  </si>
  <si>
    <t>7,2,4</t>
  </si>
  <si>
    <t>9,1,8</t>
  </si>
  <si>
    <t>10,1,8</t>
  </si>
  <si>
    <t>12,1,8</t>
  </si>
  <si>
    <t>10,1,9</t>
  </si>
  <si>
    <t>11,1,9</t>
  </si>
  <si>
    <t>12,1,9</t>
  </si>
  <si>
    <t>9,2,6</t>
  </si>
  <si>
    <t>12,4,10</t>
  </si>
  <si>
    <t>7,3,5</t>
  </si>
  <si>
    <t>11,1,8</t>
  </si>
  <si>
    <t>11,1,10</t>
  </si>
  <si>
    <t>12,1,10</t>
  </si>
  <si>
    <t>12,1,11</t>
  </si>
  <si>
    <t>12,5,7</t>
  </si>
  <si>
    <t>9,3,8</t>
  </si>
  <si>
    <t>11,1,4</t>
  </si>
  <si>
    <t>10,2,6</t>
  </si>
  <si>
    <t>4,2,3</t>
  </si>
  <si>
    <t>5,2,3</t>
  </si>
  <si>
    <t>6,2,3</t>
  </si>
  <si>
    <t>7,2,3</t>
  </si>
  <si>
    <t>8,2,3</t>
  </si>
  <si>
    <t>9,2,3</t>
  </si>
  <si>
    <t>10,2,3</t>
  </si>
  <si>
    <t>11,2,3</t>
  </si>
  <si>
    <t>12,2,3</t>
  </si>
  <si>
    <t>5,2,4</t>
  </si>
  <si>
    <t>6,2,4</t>
  </si>
  <si>
    <t>8,2,4</t>
  </si>
  <si>
    <t>9,2,4</t>
  </si>
  <si>
    <t>10,2,4</t>
  </si>
  <si>
    <t>11,2,4</t>
  </si>
  <si>
    <t>12,2,4</t>
  </si>
  <si>
    <t>8,1,4</t>
  </si>
  <si>
    <t>11,5,6</t>
  </si>
  <si>
    <t>10,2,9</t>
  </si>
  <si>
    <t>12,3,7</t>
  </si>
  <si>
    <t>6,2,5</t>
  </si>
  <si>
    <t>7,2,5</t>
  </si>
  <si>
    <t>8,2,5</t>
  </si>
  <si>
    <t>9,2,5</t>
  </si>
  <si>
    <t>10,2,5</t>
  </si>
  <si>
    <t>12,2,5</t>
  </si>
  <si>
    <t>7,2,6</t>
  </si>
  <si>
    <t>8,2,6</t>
  </si>
  <si>
    <t>11,2,6</t>
  </si>
  <si>
    <t>12,2,6</t>
  </si>
  <si>
    <t>11,3,10</t>
  </si>
  <si>
    <t>7,1,2</t>
  </si>
  <si>
    <t>12,6,8</t>
  </si>
  <si>
    <t>9,4,5</t>
  </si>
  <si>
    <t>8,2,7</t>
  </si>
  <si>
    <t>9,2,7</t>
  </si>
  <si>
    <t>10,2,7</t>
  </si>
  <si>
    <t>11,2,7</t>
  </si>
  <si>
    <t>12,2,7</t>
  </si>
  <si>
    <t>9,2,8</t>
  </si>
  <si>
    <t>10,2,8</t>
  </si>
  <si>
    <t>11,2,8</t>
  </si>
  <si>
    <t>11,2,9</t>
  </si>
  <si>
    <t>12,2,9</t>
  </si>
  <si>
    <t>11,2,10</t>
  </si>
  <si>
    <t>12,2,10</t>
  </si>
  <si>
    <t>12,2,11</t>
  </si>
  <si>
    <t>5,3,4</t>
  </si>
  <si>
    <t>6,3,4</t>
  </si>
  <si>
    <t>7,3,4</t>
  </si>
  <si>
    <t>8,3,4</t>
  </si>
  <si>
    <t>9,3,4</t>
  </si>
  <si>
    <t>11,3,4</t>
  </si>
  <si>
    <t>12,3,4</t>
  </si>
  <si>
    <t>6,3,5</t>
  </si>
  <si>
    <t>8,3,5</t>
  </si>
  <si>
    <t>9,3,5</t>
  </si>
  <si>
    <t>10,3,5</t>
  </si>
  <si>
    <t>11,3,5</t>
  </si>
  <si>
    <t>12,3,5</t>
  </si>
  <si>
    <t>7,3,6</t>
  </si>
  <si>
    <t>9,3,6</t>
  </si>
  <si>
    <t>10,3,6</t>
  </si>
  <si>
    <t>11,3,6</t>
  </si>
  <si>
    <t>12,3,6</t>
  </si>
  <si>
    <t>8,3,7</t>
  </si>
  <si>
    <t>9,3,7</t>
  </si>
  <si>
    <t>10,3,7</t>
  </si>
  <si>
    <t>11,3,7</t>
  </si>
  <si>
    <t>10,3,8</t>
  </si>
  <si>
    <t>11,3,8</t>
  </si>
  <si>
    <t>12,3,8</t>
  </si>
  <si>
    <t>10,3,9</t>
  </si>
  <si>
    <t>12,3,9</t>
  </si>
  <si>
    <t>12,3,10</t>
  </si>
  <si>
    <t>12,3,11</t>
  </si>
  <si>
    <t>6,4,5</t>
  </si>
  <si>
    <t>7,4,5</t>
  </si>
  <si>
    <t>8,4,5</t>
  </si>
  <si>
    <t>10,4,5</t>
  </si>
  <si>
    <t>11,4,5</t>
  </si>
  <si>
    <t>12,4,5</t>
  </si>
  <si>
    <t>7,4,6</t>
  </si>
  <si>
    <t>8,4,6</t>
  </si>
  <si>
    <t>9,4,6</t>
  </si>
  <si>
    <t>10,4,6</t>
  </si>
  <si>
    <t>11,4,6</t>
  </si>
  <si>
    <t>12,4,6</t>
  </si>
  <si>
    <t>8,4,7</t>
  </si>
  <si>
    <t>9,4,7</t>
  </si>
  <si>
    <t>10,4,7</t>
  </si>
  <si>
    <t>11,4,7</t>
  </si>
  <si>
    <t>12,4,7</t>
  </si>
  <si>
    <t>9,4,8</t>
  </si>
  <si>
    <t>10,4,8</t>
  </si>
  <si>
    <t>11,4,8</t>
  </si>
  <si>
    <t>12,4,8</t>
  </si>
  <si>
    <t>10,4,9</t>
  </si>
  <si>
    <t>11,4,9</t>
  </si>
  <si>
    <t>11,4,10</t>
  </si>
  <si>
    <t>12,4,11</t>
  </si>
  <si>
    <t>7,5,6</t>
  </si>
  <si>
    <t>8,5,6</t>
  </si>
  <si>
    <t>9,5,6</t>
  </si>
  <si>
    <t>10,5,6</t>
  </si>
  <si>
    <t>12,5,6</t>
  </si>
  <si>
    <t>8,5,7</t>
  </si>
  <si>
    <t>9,5,7</t>
  </si>
  <si>
    <t>10,5,7</t>
  </si>
  <si>
    <t>11,5,7</t>
  </si>
  <si>
    <t>9,5,8</t>
  </si>
  <si>
    <t>11,5,8</t>
  </si>
  <si>
    <t>12,5,8</t>
  </si>
  <si>
    <t>10,5,9</t>
  </si>
  <si>
    <t>11,5,9</t>
  </si>
  <si>
    <t>12,5,9</t>
  </si>
  <si>
    <t>11,5,10</t>
  </si>
  <si>
    <t>12,5,10</t>
  </si>
  <si>
    <t>12,5,11</t>
  </si>
  <si>
    <t>8,6,7</t>
  </si>
  <si>
    <t>9,6,7</t>
  </si>
  <si>
    <t>10,6,7</t>
  </si>
  <si>
    <t>12,6,7</t>
  </si>
  <si>
    <t>9,6,8</t>
  </si>
  <si>
    <t>10,6,8</t>
  </si>
  <si>
    <t>11,6,8</t>
  </si>
  <si>
    <t>10,6,9</t>
  </si>
  <si>
    <t>11,6,9</t>
  </si>
  <si>
    <t>12,6,9</t>
  </si>
  <si>
    <t>11,6,10</t>
  </si>
  <si>
    <t>12,6,10</t>
  </si>
  <si>
    <t>12,6,11</t>
  </si>
  <si>
    <t>10,7,8</t>
  </si>
  <si>
    <t>11,7,8</t>
  </si>
  <si>
    <t>12,7,8</t>
  </si>
  <si>
    <t>10,7,9</t>
  </si>
  <si>
    <t>11,7,9</t>
  </si>
  <si>
    <t>12,7,9</t>
  </si>
  <si>
    <t>11,7,10</t>
  </si>
  <si>
    <t>12,7,10</t>
  </si>
  <si>
    <t>12,7,11</t>
  </si>
  <si>
    <t>10,8,9</t>
  </si>
  <si>
    <t>11,8,9</t>
  </si>
  <si>
    <t>12,8,9</t>
  </si>
  <si>
    <t>11,8,10</t>
  </si>
  <si>
    <t>12,8,10</t>
  </si>
  <si>
    <t>12,8,11</t>
  </si>
  <si>
    <t>11,9,10</t>
  </si>
  <si>
    <t>12,9,10</t>
  </si>
  <si>
    <t>12,9,11</t>
  </si>
  <si>
    <t>1. Куклин Игорь</t>
  </si>
  <si>
    <t>2. Ситников Алексей</t>
  </si>
  <si>
    <t>3. Ермолаев Кирилл</t>
  </si>
  <si>
    <t>4. Чёрный Сергей</t>
  </si>
  <si>
    <t>5. Гамов Евгений</t>
  </si>
  <si>
    <t>6. Захаров Андрей</t>
  </si>
  <si>
    <t>7. Пушкарев Александр</t>
  </si>
  <si>
    <t>8. Постоенко Андрей</t>
  </si>
  <si>
    <t>9. Женихова Евгения</t>
  </si>
  <si>
    <t>10. Клюева Наталья</t>
  </si>
  <si>
    <t>11. Шенцев Сергей</t>
  </si>
  <si>
    <t>12. Дикушникова Ольга</t>
  </si>
  <si>
    <t>дор/ игрок</t>
  </si>
  <si>
    <t>Рез-т</t>
  </si>
  <si>
    <t>Команда</t>
  </si>
  <si>
    <t>Сумма
очков</t>
  </si>
  <si>
    <t>Средний
результат</t>
  </si>
  <si>
    <t>Средний
команды</t>
  </si>
  <si>
    <t>Очки
команды</t>
  </si>
  <si>
    <t>Команда девочек</t>
  </si>
  <si>
    <t>Команда мальчиков</t>
  </si>
  <si>
    <t>Итог:</t>
  </si>
  <si>
    <t>Сумма
рез-тов</t>
  </si>
  <si>
    <t>Игры</t>
  </si>
  <si>
    <t>1
дорожка</t>
  </si>
  <si>
    <t>2
дорожка</t>
  </si>
  <si>
    <t>3
дорожка</t>
  </si>
  <si>
    <t>5
дорожка</t>
  </si>
  <si>
    <t>4
дорожка</t>
  </si>
  <si>
    <t>6
дорожка</t>
  </si>
  <si>
    <t>Командный турнир</t>
  </si>
  <si>
    <t>Турнир "Битва полов"</t>
  </si>
  <si>
    <t>Парный турнир</t>
  </si>
  <si>
    <t>мужчины</t>
  </si>
  <si>
    <t>женщины</t>
  </si>
  <si>
    <t>№
начальн.
дорожки</t>
  </si>
  <si>
    <t>29 марта 2026 года</t>
  </si>
  <si>
    <t>Команда 1</t>
  </si>
  <si>
    <t>Команда 2</t>
  </si>
  <si>
    <t>Команда 3</t>
  </si>
  <si>
    <t>Команда 4</t>
  </si>
  <si>
    <t>Команда 5</t>
  </si>
  <si>
    <t>Команда 6</t>
  </si>
  <si>
    <t>Команда 7</t>
  </si>
  <si>
    <t>Команда 8</t>
  </si>
  <si>
    <t>Команда 9</t>
  </si>
  <si>
    <t>12 апреля 2026 года</t>
  </si>
  <si>
    <t>27 сентября 2026 года</t>
  </si>
  <si>
    <t>25 октября 2026 года</t>
  </si>
  <si>
    <t>Суровцев Александр
Карунас Антон
Тулин Евгений</t>
  </si>
  <si>
    <t>Женихова Евгения
Кравченко Оксана
Волошина Екатерина</t>
  </si>
  <si>
    <t>Гамов Евгений
Овчинников Андрей
Волков Андрей</t>
  </si>
  <si>
    <t>Состав команды</t>
  </si>
  <si>
    <r>
      <rPr>
        <b/>
        <i/>
        <sz val="14"/>
        <color rgb="FF002060"/>
        <rFont val="Arial"/>
        <family val="2"/>
        <charset val="204"/>
      </rPr>
      <t>Пушкарев Александр</t>
    </r>
    <r>
      <rPr>
        <b/>
        <i/>
        <sz val="14"/>
        <color rgb="FFC00000"/>
        <rFont val="Arial"/>
        <family val="2"/>
        <charset val="204"/>
      </rPr>
      <t xml:space="preserve">
</t>
    </r>
    <r>
      <rPr>
        <b/>
        <i/>
        <sz val="14"/>
        <color rgb="FF002060"/>
        <rFont val="Arial"/>
        <family val="2"/>
        <charset val="204"/>
      </rPr>
      <t>Угодников Тимур</t>
    </r>
    <r>
      <rPr>
        <b/>
        <i/>
        <sz val="14"/>
        <color rgb="FFC00000"/>
        <rFont val="Arial"/>
        <family val="2"/>
        <charset val="204"/>
      </rPr>
      <t xml:space="preserve">
Гордиенко Наргиза</t>
    </r>
  </si>
  <si>
    <r>
      <rPr>
        <b/>
        <i/>
        <sz val="14"/>
        <color rgb="FFC00000"/>
        <rFont val="Arial"/>
        <family val="2"/>
        <charset val="204"/>
      </rPr>
      <t>Клюева Наталья</t>
    </r>
    <r>
      <rPr>
        <b/>
        <i/>
        <sz val="14"/>
        <color rgb="FF002060"/>
        <rFont val="Arial"/>
        <family val="2"/>
        <charset val="204"/>
      </rPr>
      <t xml:space="preserve">
</t>
    </r>
    <r>
      <rPr>
        <b/>
        <i/>
        <sz val="14"/>
        <color rgb="FFC00000"/>
        <rFont val="Arial"/>
        <family val="2"/>
        <charset val="204"/>
      </rPr>
      <t>Адаева Наталья</t>
    </r>
    <r>
      <rPr>
        <b/>
        <i/>
        <sz val="14"/>
        <color rgb="FF002060"/>
        <rFont val="Arial"/>
        <family val="2"/>
        <charset val="204"/>
      </rPr>
      <t xml:space="preserve">
Гаврицков Владимир</t>
    </r>
  </si>
  <si>
    <r>
      <t xml:space="preserve">Ситников Алексей
Гордиенко Олег
</t>
    </r>
    <r>
      <rPr>
        <b/>
        <i/>
        <sz val="14"/>
        <color rgb="FFC00000"/>
        <rFont val="Arial"/>
        <family val="2"/>
        <charset val="204"/>
      </rPr>
      <t>Семченко Анастасия</t>
    </r>
  </si>
  <si>
    <r>
      <rPr>
        <b/>
        <i/>
        <sz val="14"/>
        <color rgb="FFC00000"/>
        <rFont val="Arial"/>
        <family val="2"/>
        <charset val="204"/>
      </rPr>
      <t>Чуруксаева Людмила</t>
    </r>
    <r>
      <rPr>
        <b/>
        <i/>
        <sz val="14"/>
        <color rgb="FF002060"/>
        <rFont val="Arial"/>
        <family val="2"/>
        <charset val="204"/>
      </rPr>
      <t xml:space="preserve">
Солонков Владимир
</t>
    </r>
    <r>
      <rPr>
        <b/>
        <i/>
        <sz val="14"/>
        <color rgb="FFC00000"/>
        <rFont val="Arial"/>
        <family val="2"/>
        <charset val="204"/>
      </rPr>
      <t>Махотина Олеся</t>
    </r>
  </si>
  <si>
    <r>
      <t xml:space="preserve">Захаров Андрей
</t>
    </r>
    <r>
      <rPr>
        <b/>
        <i/>
        <sz val="14"/>
        <color rgb="FFC00000"/>
        <rFont val="Arial"/>
        <family val="2"/>
        <charset val="204"/>
      </rPr>
      <t>Дикушникова Ольга</t>
    </r>
    <r>
      <rPr>
        <b/>
        <i/>
        <sz val="14"/>
        <color rgb="FF002060"/>
        <rFont val="Arial"/>
        <family val="2"/>
        <charset val="204"/>
      </rPr>
      <t xml:space="preserve">
Соколов Сергей</t>
    </r>
  </si>
  <si>
    <r>
      <t xml:space="preserve">Черный Сергей
</t>
    </r>
    <r>
      <rPr>
        <b/>
        <i/>
        <sz val="14"/>
        <color rgb="FFC00000"/>
        <rFont val="Arial"/>
        <family val="2"/>
        <charset val="204"/>
      </rPr>
      <t>Волкова Елена
Захарова Анна</t>
    </r>
  </si>
  <si>
    <t>Женихова</t>
  </si>
  <si>
    <t>Чуруксаева</t>
  </si>
  <si>
    <t>Кравченко</t>
  </si>
  <si>
    <t>Солонкова</t>
  </si>
  <si>
    <t>Клюева</t>
  </si>
  <si>
    <t>Тулина</t>
  </si>
  <si>
    <t>Пушкарев</t>
  </si>
  <si>
    <t>Захаров</t>
  </si>
  <si>
    <t>Ситников</t>
  </si>
  <si>
    <t>Черный</t>
  </si>
  <si>
    <t>Суровцев</t>
  </si>
  <si>
    <t>Угодников</t>
  </si>
  <si>
    <t>Игрок</t>
  </si>
  <si>
    <t>Количество
побед</t>
  </si>
  <si>
    <t>Общее
количество
очков</t>
  </si>
  <si>
    <t>Сумма результатов игроков</t>
  </si>
  <si>
    <t>Количество побед нарастающим итогом</t>
  </si>
  <si>
    <t>Количество побед в каждой игре</t>
  </si>
  <si>
    <t>Примечание:</t>
  </si>
  <si>
    <t>- результат игры 200+</t>
  </si>
  <si>
    <t>- результат игры определен по итогам ролл-офф</t>
  </si>
  <si>
    <t>Результат игры на первой дорожке равный, по 159 очков.</t>
  </si>
  <si>
    <t>Победа определялась в ролл-офф. Чуруксаева сбила страйк, Суровцев - 9 кеглей</t>
  </si>
  <si>
    <t>(формат Беккер)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</si>
</sst>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1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b/>
      <sz val="10"/>
      <name val="Tahoma"/>
      <family val="2"/>
      <charset val="204"/>
    </font>
    <font>
      <sz val="12"/>
      <name val="Segoe Print"/>
      <charset val="204"/>
    </font>
    <font>
      <sz val="10"/>
      <name val="Segoe Print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30"/>
      <name val="Tahoma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1"/>
      <color indexed="30"/>
      <name val="Tahoma"/>
      <family val="2"/>
      <charset val="204"/>
    </font>
    <font>
      <b/>
      <sz val="10"/>
      <color indexed="30"/>
      <name val="Tahoma"/>
      <family val="2"/>
      <charset val="204"/>
    </font>
    <font>
      <i/>
      <sz val="12"/>
      <name val="Tahoma"/>
      <family val="2"/>
      <charset val="204"/>
    </font>
    <font>
      <b/>
      <i/>
      <sz val="12"/>
      <name val="Tahoma"/>
      <family val="2"/>
      <charset val="204"/>
    </font>
    <font>
      <b/>
      <i/>
      <sz val="11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</font>
    <font>
      <sz val="11"/>
      <name val="Tahoma"/>
      <family val="2"/>
    </font>
    <font>
      <b/>
      <i/>
      <sz val="11"/>
      <color indexed="30"/>
      <name val="Tahoma"/>
      <family val="2"/>
      <charset val="204"/>
    </font>
    <font>
      <b/>
      <sz val="16"/>
      <name val="Tahoma"/>
      <family val="2"/>
      <charset val="204"/>
    </font>
    <font>
      <sz val="10"/>
      <color indexed="56"/>
      <name val="Arial"/>
      <family val="2"/>
      <charset val="204"/>
    </font>
    <font>
      <b/>
      <sz val="10"/>
      <color indexed="30"/>
      <name val="Arial"/>
      <family val="2"/>
      <charset val="204"/>
    </font>
    <font>
      <sz val="10"/>
      <color indexed="30"/>
      <name val="Tahoma"/>
      <family val="2"/>
      <charset val="204"/>
    </font>
    <font>
      <sz val="10"/>
      <color indexed="60"/>
      <name val="Tahoma"/>
      <family val="2"/>
      <charset val="204"/>
    </font>
    <font>
      <b/>
      <sz val="12"/>
      <color indexed="56"/>
      <name val="Segoe Print"/>
      <charset val="204"/>
    </font>
    <font>
      <b/>
      <sz val="10"/>
      <color indexed="56"/>
      <name val="Segoe Print"/>
      <charset val="204"/>
    </font>
    <font>
      <b/>
      <i/>
      <sz val="12"/>
      <color indexed="60"/>
      <name val="Segoe Print"/>
      <charset val="204"/>
    </font>
    <font>
      <b/>
      <i/>
      <sz val="10"/>
      <color indexed="60"/>
      <name val="Segoe Print"/>
      <charset val="204"/>
    </font>
    <font>
      <b/>
      <sz val="10"/>
      <color indexed="56"/>
      <name val="Tahoma"/>
      <family val="2"/>
      <charset val="204"/>
    </font>
    <font>
      <sz val="10"/>
      <color indexed="56"/>
      <name val="Tahoma"/>
      <family val="2"/>
      <charset val="204"/>
    </font>
    <font>
      <b/>
      <sz val="10"/>
      <color indexed="17"/>
      <name val="Tahoma"/>
      <family val="2"/>
      <charset val="204"/>
    </font>
    <font>
      <b/>
      <sz val="10"/>
      <color indexed="60"/>
      <name val="Tahoma"/>
      <family val="2"/>
      <charset val="204"/>
    </font>
    <font>
      <b/>
      <sz val="10"/>
      <color indexed="30"/>
      <name val="Tahoma"/>
      <family val="2"/>
      <charset val="204"/>
    </font>
    <font>
      <sz val="12"/>
      <color indexed="56"/>
      <name val="Tahoma"/>
      <family val="2"/>
      <charset val="204"/>
    </font>
    <font>
      <b/>
      <sz val="11"/>
      <color indexed="56"/>
      <name val="Tahoma"/>
      <family val="2"/>
      <charset val="204"/>
    </font>
    <font>
      <sz val="12"/>
      <color indexed="60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2"/>
      <color indexed="30"/>
      <name val="Tahoma"/>
      <family val="2"/>
      <charset val="204"/>
    </font>
    <font>
      <b/>
      <sz val="12"/>
      <color indexed="56"/>
      <name val="Tahoma"/>
      <family val="2"/>
      <charset val="204"/>
    </font>
    <font>
      <sz val="14"/>
      <color indexed="56"/>
      <name val="Arial"/>
      <family val="2"/>
      <charset val="204"/>
    </font>
    <font>
      <sz val="12"/>
      <color indexed="30"/>
      <name val="Tahoma"/>
      <family val="2"/>
      <charset val="204"/>
    </font>
    <font>
      <b/>
      <sz val="14"/>
      <color indexed="30"/>
      <name val="Tahoma"/>
      <family val="2"/>
      <charset val="204"/>
    </font>
    <font>
      <b/>
      <sz val="14"/>
      <color indexed="17"/>
      <name val="Tahoma"/>
      <family val="2"/>
      <charset val="204"/>
    </font>
    <font>
      <b/>
      <sz val="14"/>
      <color indexed="36"/>
      <name val="Tahoma"/>
      <family val="2"/>
      <charset val="204"/>
    </font>
    <font>
      <b/>
      <sz val="14"/>
      <color indexed="60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indexed="30"/>
      <name val="Tahoma"/>
      <family val="2"/>
      <charset val="204"/>
    </font>
    <font>
      <sz val="11"/>
      <color indexed="60"/>
      <name val="Tahoma"/>
      <family val="2"/>
      <charset val="204"/>
    </font>
    <font>
      <sz val="11"/>
      <color indexed="56"/>
      <name val="Tahoma"/>
      <family val="2"/>
      <charset val="204"/>
    </font>
    <font>
      <b/>
      <i/>
      <sz val="11"/>
      <color indexed="10"/>
      <name val="Tahoma"/>
      <family val="2"/>
      <charset val="204"/>
    </font>
    <font>
      <sz val="11"/>
      <color indexed="30"/>
      <name val="Tahoma"/>
      <family val="2"/>
    </font>
    <font>
      <sz val="11"/>
      <color indexed="8"/>
      <name val="Tahoma"/>
      <family val="2"/>
    </font>
    <font>
      <b/>
      <sz val="16"/>
      <color indexed="17"/>
      <name val="Tahoma"/>
      <family val="2"/>
      <charset val="204"/>
    </font>
    <font>
      <i/>
      <sz val="11"/>
      <color indexed="56"/>
      <name val="Tahoma"/>
      <family val="2"/>
      <charset val="204"/>
    </font>
    <font>
      <b/>
      <i/>
      <sz val="11"/>
      <color indexed="36"/>
      <name val="Tahoma"/>
      <family val="2"/>
      <charset val="204"/>
    </font>
    <font>
      <b/>
      <i/>
      <sz val="11"/>
      <color indexed="36"/>
      <name val="Tahoma"/>
      <family val="2"/>
    </font>
    <font>
      <sz val="16"/>
      <color indexed="36"/>
      <name val="Tahoma"/>
      <family val="2"/>
      <charset val="204"/>
    </font>
    <font>
      <i/>
      <sz val="16"/>
      <color indexed="36"/>
      <name val="Tahoma"/>
      <family val="2"/>
      <charset val="204"/>
    </font>
    <font>
      <sz val="16"/>
      <color indexed="60"/>
      <name val="Tahoma"/>
      <family val="2"/>
      <charset val="204"/>
    </font>
    <font>
      <i/>
      <sz val="16"/>
      <color indexed="60"/>
      <name val="Tahoma"/>
      <family val="2"/>
      <charset val="204"/>
    </font>
    <font>
      <i/>
      <sz val="16"/>
      <color indexed="30"/>
      <name val="Tahoma"/>
      <family val="2"/>
      <charset val="204"/>
    </font>
    <font>
      <sz val="16"/>
      <color indexed="30"/>
      <name val="Tahoma"/>
      <family val="2"/>
    </font>
    <font>
      <b/>
      <sz val="16"/>
      <color indexed="30"/>
      <name val="Tahoma"/>
      <family val="2"/>
      <charset val="204"/>
    </font>
    <font>
      <sz val="16"/>
      <color indexed="30"/>
      <name val="Arial"/>
      <family val="2"/>
      <charset val="204"/>
    </font>
    <font>
      <b/>
      <sz val="16"/>
      <color indexed="60"/>
      <name val="Tahoma"/>
      <family val="2"/>
      <charset val="204"/>
    </font>
    <font>
      <b/>
      <sz val="16"/>
      <color indexed="36"/>
      <name val="Tahoma"/>
      <family val="2"/>
      <charset val="204"/>
    </font>
    <font>
      <b/>
      <i/>
      <sz val="16"/>
      <color indexed="56"/>
      <name val="Tahoma"/>
      <family val="2"/>
      <charset val="204"/>
    </font>
    <font>
      <b/>
      <sz val="16"/>
      <color indexed="56"/>
      <name val="Tahoma"/>
      <family val="2"/>
      <charset val="204"/>
    </font>
    <font>
      <b/>
      <sz val="11"/>
      <color indexed="36"/>
      <name val="Tahoma"/>
      <family val="2"/>
      <charset val="204"/>
    </font>
    <font>
      <b/>
      <sz val="11"/>
      <color indexed="60"/>
      <name val="Tahoma"/>
      <family val="2"/>
      <charset val="204"/>
    </font>
    <font>
      <b/>
      <sz val="11"/>
      <color indexed="30"/>
      <name val="Tahoma"/>
      <family val="2"/>
      <charset val="204"/>
    </font>
    <font>
      <b/>
      <sz val="11"/>
      <color indexed="17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17"/>
      <name val="Arial"/>
      <family val="2"/>
      <charset val="204"/>
    </font>
    <font>
      <b/>
      <i/>
      <sz val="11"/>
      <color indexed="30"/>
      <name val="Tahoma"/>
      <family val="2"/>
      <charset val="204"/>
    </font>
    <font>
      <b/>
      <i/>
      <sz val="12"/>
      <color indexed="36"/>
      <name val="Tahoma"/>
      <family val="2"/>
      <charset val="204"/>
    </font>
    <font>
      <b/>
      <i/>
      <sz val="11"/>
      <color indexed="60"/>
      <name val="Tahoma"/>
      <family val="2"/>
      <charset val="204"/>
    </font>
    <font>
      <b/>
      <sz val="10"/>
      <color indexed="60"/>
      <name val="Arial"/>
      <family val="2"/>
      <charset val="204"/>
    </font>
    <font>
      <b/>
      <sz val="10"/>
      <color indexed="36"/>
      <name val="Arial"/>
      <family val="2"/>
      <charset val="204"/>
    </font>
    <font>
      <b/>
      <sz val="8"/>
      <name val="Arial"/>
      <family val="2"/>
      <charset val="204"/>
    </font>
    <font>
      <sz val="10"/>
      <color indexed="62"/>
      <name val="Tahoma"/>
      <family val="2"/>
      <charset val="204"/>
    </font>
    <font>
      <b/>
      <sz val="9"/>
      <name val="Tahoma"/>
      <family val="2"/>
      <charset val="204"/>
    </font>
    <font>
      <b/>
      <i/>
      <sz val="9"/>
      <name val="Tahoma"/>
      <family val="2"/>
      <charset val="204"/>
    </font>
    <font>
      <b/>
      <sz val="16"/>
      <name val="Arial"/>
      <family val="2"/>
      <charset val="204"/>
    </font>
    <font>
      <sz val="9"/>
      <name val="Tahoma"/>
      <family val="2"/>
      <charset val="204"/>
    </font>
    <font>
      <sz val="9"/>
      <name val="Arial"/>
      <family val="2"/>
      <charset val="204"/>
    </font>
    <font>
      <b/>
      <sz val="10"/>
      <color rgb="FF329664"/>
      <name val="Arial"/>
      <family val="2"/>
      <charset val="204"/>
    </font>
    <font>
      <b/>
      <sz val="10"/>
      <color rgb="FF0000C0"/>
      <name val="Arial"/>
      <family val="2"/>
      <charset val="204"/>
    </font>
    <font>
      <sz val="10"/>
      <color rgb="FF0070C0"/>
      <name val="Tahoma"/>
      <family val="2"/>
      <charset val="204"/>
    </font>
    <font>
      <sz val="12"/>
      <color rgb="FF0070C0"/>
      <name val="Tahoma"/>
      <family val="2"/>
      <charset val="204"/>
    </font>
    <font>
      <sz val="10"/>
      <color rgb="FFC00000"/>
      <name val="Tahoma"/>
      <family val="2"/>
      <charset val="204"/>
    </font>
    <font>
      <sz val="12"/>
      <color rgb="FFC00000"/>
      <name val="Tahoma"/>
      <family val="2"/>
      <charset val="204"/>
    </font>
    <font>
      <b/>
      <sz val="10"/>
      <color rgb="FF7030A0"/>
      <name val="Tahoma"/>
      <family val="2"/>
      <charset val="204"/>
    </font>
    <font>
      <b/>
      <sz val="10"/>
      <color theme="3" tint="0.39997558519241921"/>
      <name val="Tahoma"/>
      <family val="2"/>
      <charset val="204"/>
    </font>
    <font>
      <b/>
      <sz val="10"/>
      <color rgb="FFC00000"/>
      <name val="Tahoma"/>
      <family val="2"/>
      <charset val="204"/>
    </font>
    <font>
      <sz val="11"/>
      <color rgb="FF0070C0"/>
      <name val="Tahoma"/>
      <family val="2"/>
      <charset val="204"/>
    </font>
    <font>
      <sz val="11"/>
      <color rgb="FFC00000"/>
      <name val="Tahoma"/>
      <family val="2"/>
      <charset val="204"/>
    </font>
    <font>
      <sz val="12"/>
      <color rgb="FFC00000"/>
      <name val="Arial"/>
      <family val="2"/>
      <charset val="204"/>
    </font>
    <font>
      <sz val="12"/>
      <color rgb="FF0070C0"/>
      <name val="Arial"/>
      <family val="2"/>
      <charset val="204"/>
    </font>
    <font>
      <sz val="14"/>
      <color rgb="FFFF0000"/>
      <name val="Arial"/>
      <family val="2"/>
      <charset val="204"/>
    </font>
    <font>
      <sz val="10"/>
      <color rgb="FF7030A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i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20"/>
      <name val="Arial"/>
      <family val="2"/>
      <charset val="204"/>
    </font>
    <font>
      <b/>
      <sz val="16"/>
      <color theme="0"/>
      <name val="Arial"/>
      <family val="2"/>
      <charset val="204"/>
    </font>
    <font>
      <b/>
      <sz val="14"/>
      <name val="Georgia"/>
      <family val="1"/>
      <charset val="204"/>
    </font>
    <font>
      <b/>
      <sz val="16"/>
      <name val="Georgia"/>
      <family val="1"/>
      <charset val="204"/>
    </font>
    <font>
      <b/>
      <i/>
      <sz val="12"/>
      <color indexed="56"/>
      <name val="Calibri"/>
      <family val="2"/>
      <charset val="204"/>
      <scheme val="minor"/>
    </font>
    <font>
      <b/>
      <i/>
      <sz val="12"/>
      <color rgb="FFC00000"/>
      <name val="Calibri"/>
      <family val="2"/>
      <charset val="204"/>
      <scheme val="minor"/>
    </font>
    <font>
      <b/>
      <sz val="14"/>
      <color rgb="FFC00000"/>
      <name val="Arial"/>
      <family val="2"/>
      <charset val="204"/>
    </font>
    <font>
      <b/>
      <sz val="14"/>
      <color rgb="FF00206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rgb="FFC00000"/>
      <name val="Arial"/>
      <family val="2"/>
      <charset val="204"/>
    </font>
    <font>
      <b/>
      <sz val="14"/>
      <color indexed="56"/>
      <name val="Arial"/>
      <family val="2"/>
      <charset val="204"/>
    </font>
    <font>
      <sz val="14"/>
      <color rgb="FF002060"/>
      <name val="Arial"/>
      <family val="2"/>
      <charset val="204"/>
    </font>
    <font>
      <b/>
      <i/>
      <sz val="14"/>
      <color rgb="FF002060"/>
      <name val="Arial"/>
      <family val="2"/>
      <charset val="204"/>
    </font>
    <font>
      <b/>
      <i/>
      <sz val="14"/>
      <color rgb="FFC00000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i/>
      <sz val="12"/>
      <name val="Calibri"/>
      <family val="2"/>
      <charset val="204"/>
      <scheme val="minor"/>
    </font>
    <font>
      <b/>
      <sz val="14"/>
      <color rgb="FFFFFF00"/>
      <name val="Arial"/>
      <family val="2"/>
      <charset val="204"/>
    </font>
  </fonts>
  <fills count="5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DD6E7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rgb="FFFFFACD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7C"/>
        <bgColor indexed="64"/>
      </patternFill>
    </fill>
    <fill>
      <patternFill patternType="solid">
        <fgColor rgb="FFFF0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</fills>
  <borders count="2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57"/>
      </right>
      <top/>
      <bottom style="thin">
        <color indexed="64"/>
      </bottom>
      <diagonal/>
    </border>
    <border>
      <left style="thick">
        <color indexed="57"/>
      </left>
      <right/>
      <top/>
      <bottom/>
      <diagonal/>
    </border>
    <border>
      <left/>
      <right style="thick">
        <color indexed="57"/>
      </right>
      <top/>
      <bottom/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57"/>
      </bottom>
      <diagonal/>
    </border>
    <border>
      <left/>
      <right/>
      <top style="thick">
        <color indexed="57"/>
      </top>
      <bottom/>
      <diagonal/>
    </border>
    <border>
      <left/>
      <right/>
      <top/>
      <bottom style="thick">
        <color indexed="57"/>
      </bottom>
      <diagonal/>
    </border>
    <border>
      <left/>
      <right/>
      <top style="thick">
        <color indexed="30"/>
      </top>
      <bottom/>
      <diagonal/>
    </border>
    <border>
      <left style="thin">
        <color indexed="64"/>
      </left>
      <right style="thick">
        <color indexed="3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0"/>
      </right>
      <top style="hair">
        <color indexed="64"/>
      </top>
      <bottom style="hair">
        <color indexed="64"/>
      </bottom>
      <diagonal/>
    </border>
    <border>
      <left style="thick">
        <color indexed="30"/>
      </left>
      <right/>
      <top/>
      <bottom/>
      <diagonal/>
    </border>
    <border>
      <left style="thin">
        <color indexed="64"/>
      </left>
      <right style="thick">
        <color indexed="3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ck">
        <color indexed="30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30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thick">
        <color indexed="30"/>
      </bottom>
      <diagonal/>
    </border>
    <border>
      <left/>
      <right/>
      <top style="thick">
        <color indexed="36"/>
      </top>
      <bottom/>
      <diagonal/>
    </border>
    <border>
      <left/>
      <right style="thick">
        <color indexed="36"/>
      </right>
      <top/>
      <bottom/>
      <diagonal/>
    </border>
    <border>
      <left/>
      <right/>
      <top/>
      <bottom style="thick">
        <color indexed="36"/>
      </bottom>
      <diagonal/>
    </border>
    <border>
      <left/>
      <right style="thick">
        <color indexed="36"/>
      </right>
      <top/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6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6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thick">
        <color indexed="36"/>
      </bottom>
      <diagonal/>
    </border>
    <border>
      <left style="thick">
        <color indexed="3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30"/>
      </right>
      <top style="thin">
        <color indexed="64"/>
      </top>
      <bottom style="thin">
        <color indexed="64"/>
      </bottom>
      <diagonal/>
    </border>
    <border>
      <left style="thick">
        <color indexed="36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3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57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thick">
        <color indexed="57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7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1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7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0"/>
      </left>
      <right/>
      <top/>
      <bottom/>
      <diagonal/>
    </border>
    <border>
      <left/>
      <right style="thick">
        <color indexed="6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57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57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57"/>
      </right>
      <top style="hair">
        <color indexed="64"/>
      </top>
      <bottom style="thick">
        <color indexed="57"/>
      </bottom>
      <diagonal/>
    </border>
    <border>
      <left style="thick">
        <color indexed="3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30"/>
      </right>
      <top/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57"/>
      </right>
      <top style="medium">
        <color indexed="64"/>
      </top>
      <bottom/>
      <diagonal/>
    </border>
    <border>
      <left style="thick">
        <color indexed="30"/>
      </left>
      <right style="thin">
        <color indexed="64"/>
      </right>
      <top style="thick">
        <color indexed="3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0"/>
      </top>
      <bottom style="medium">
        <color indexed="64"/>
      </bottom>
      <diagonal/>
    </border>
    <border>
      <left style="thin">
        <color indexed="64"/>
      </left>
      <right style="thick">
        <color indexed="30"/>
      </right>
      <top style="thick">
        <color indexed="30"/>
      </top>
      <bottom style="medium">
        <color indexed="64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ck">
        <color indexed="60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ck">
        <color indexed="6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0"/>
      </bottom>
      <diagonal/>
    </border>
    <border>
      <left style="thin">
        <color indexed="64"/>
      </left>
      <right style="thick">
        <color indexed="60"/>
      </right>
      <top style="hair">
        <color indexed="64"/>
      </top>
      <bottom style="thick">
        <color indexed="60"/>
      </bottom>
      <diagonal/>
    </border>
    <border>
      <left style="thick">
        <color indexed="36"/>
      </left>
      <right style="thin">
        <color indexed="64"/>
      </right>
      <top style="thick">
        <color indexed="3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6"/>
      </top>
      <bottom style="medium">
        <color indexed="64"/>
      </bottom>
      <diagonal/>
    </border>
    <border>
      <left style="thin">
        <color indexed="64"/>
      </left>
      <right style="thick">
        <color indexed="36"/>
      </right>
      <top style="thick">
        <color indexed="36"/>
      </top>
      <bottom style="medium">
        <color indexed="64"/>
      </bottom>
      <diagonal/>
    </border>
    <border>
      <left style="thick">
        <color indexed="36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3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57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57"/>
      </right>
      <top style="dotted">
        <color indexed="64"/>
      </top>
      <bottom/>
      <diagonal/>
    </border>
    <border>
      <left style="medium">
        <color indexed="64"/>
      </left>
      <right style="thick">
        <color indexed="57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57"/>
      </right>
      <top/>
      <bottom style="dotted">
        <color indexed="64"/>
      </bottom>
      <diagonal/>
    </border>
    <border>
      <left style="thin">
        <color indexed="64"/>
      </left>
      <right style="thick">
        <color indexed="57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57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57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57"/>
      </bottom>
      <diagonal/>
    </border>
    <border>
      <left style="thin">
        <color indexed="64"/>
      </left>
      <right style="thick">
        <color indexed="57"/>
      </right>
      <top style="dotted">
        <color indexed="64"/>
      </top>
      <bottom style="thick">
        <color indexed="57"/>
      </bottom>
      <diagonal/>
    </border>
    <border>
      <left style="thick">
        <color indexed="60"/>
      </left>
      <right style="thin">
        <color indexed="60"/>
      </right>
      <top style="thin">
        <color indexed="60"/>
      </top>
      <bottom style="hair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hair">
        <color indexed="60"/>
      </bottom>
      <diagonal/>
    </border>
    <border>
      <left style="thick">
        <color indexed="60"/>
      </left>
      <right style="thin">
        <color indexed="60"/>
      </right>
      <top style="hair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hair">
        <color indexed="60"/>
      </top>
      <bottom style="thin">
        <color indexed="60"/>
      </bottom>
      <diagonal/>
    </border>
    <border>
      <left style="thick">
        <color indexed="30"/>
      </left>
      <right style="thin">
        <color indexed="30"/>
      </right>
      <top style="thin">
        <color indexed="30"/>
      </top>
      <bottom style="hair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hair">
        <color indexed="30"/>
      </bottom>
      <diagonal/>
    </border>
    <border>
      <left style="thick">
        <color indexed="30"/>
      </left>
      <right style="thin">
        <color indexed="30"/>
      </right>
      <top style="hair">
        <color indexed="30"/>
      </top>
      <bottom style="hair">
        <color indexed="30"/>
      </bottom>
      <diagonal/>
    </border>
    <border>
      <left style="thin">
        <color indexed="30"/>
      </left>
      <right style="thin">
        <color indexed="30"/>
      </right>
      <top style="hair">
        <color indexed="30"/>
      </top>
      <bottom style="hair">
        <color indexed="30"/>
      </bottom>
      <diagonal/>
    </border>
    <border>
      <left style="thick">
        <color indexed="30"/>
      </left>
      <right style="thin">
        <color indexed="30"/>
      </right>
      <top style="hair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hair">
        <color indexed="30"/>
      </top>
      <bottom style="thin">
        <color indexed="30"/>
      </bottom>
      <diagonal/>
    </border>
    <border>
      <left style="thick">
        <color indexed="57"/>
      </left>
      <right style="thin">
        <color indexed="57"/>
      </right>
      <top style="thin">
        <color indexed="57"/>
      </top>
      <bottom style="hair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hair">
        <color indexed="57"/>
      </bottom>
      <diagonal/>
    </border>
    <border>
      <left style="thick">
        <color indexed="57"/>
      </left>
      <right style="thin">
        <color indexed="57"/>
      </right>
      <top style="hair">
        <color indexed="57"/>
      </top>
      <bottom style="hair">
        <color indexed="57"/>
      </bottom>
      <diagonal/>
    </border>
    <border>
      <left style="thin">
        <color indexed="57"/>
      </left>
      <right style="thin">
        <color indexed="57"/>
      </right>
      <top style="hair">
        <color indexed="57"/>
      </top>
      <bottom style="hair">
        <color indexed="57"/>
      </bottom>
      <diagonal/>
    </border>
    <border>
      <left style="thick">
        <color indexed="57"/>
      </left>
      <right style="thin">
        <color indexed="57"/>
      </right>
      <top style="hair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hair">
        <color indexed="57"/>
      </top>
      <bottom style="thin">
        <color indexed="57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57"/>
      </left>
      <right/>
      <top style="thick">
        <color indexed="57"/>
      </top>
      <bottom style="medium">
        <color indexed="64"/>
      </bottom>
      <diagonal/>
    </border>
    <border>
      <left/>
      <right/>
      <top style="thick">
        <color indexed="57"/>
      </top>
      <bottom style="medium">
        <color indexed="64"/>
      </bottom>
      <diagonal/>
    </border>
    <border>
      <left/>
      <right style="thick">
        <color indexed="57"/>
      </right>
      <top style="thick">
        <color indexed="57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ck">
        <color indexed="57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57"/>
      </top>
      <bottom style="thin">
        <color indexed="64"/>
      </bottom>
      <diagonal/>
    </border>
    <border>
      <left/>
      <right/>
      <top style="thick">
        <color indexed="57"/>
      </top>
      <bottom style="thin">
        <color indexed="64"/>
      </bottom>
      <diagonal/>
    </border>
    <border>
      <left/>
      <right style="medium">
        <color indexed="64"/>
      </right>
      <top style="thick">
        <color indexed="57"/>
      </top>
      <bottom style="thin">
        <color indexed="64"/>
      </bottom>
      <diagonal/>
    </border>
    <border>
      <left style="medium">
        <color indexed="64"/>
      </left>
      <right style="thick">
        <color indexed="57"/>
      </right>
      <top style="thick">
        <color indexed="57"/>
      </top>
      <bottom style="thin">
        <color indexed="64"/>
      </bottom>
      <diagonal/>
    </border>
    <border>
      <left style="medium">
        <color indexed="64"/>
      </left>
      <right style="thick">
        <color indexed="57"/>
      </right>
      <top style="thin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57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n">
        <color indexed="64"/>
      </left>
      <right style="thick">
        <color indexed="57"/>
      </right>
      <top style="thick">
        <color indexed="57"/>
      </top>
      <bottom style="thin">
        <color indexed="64"/>
      </bottom>
      <diagonal/>
    </border>
    <border>
      <left style="thick">
        <color indexed="57"/>
      </left>
      <right/>
      <top/>
      <bottom style="medium">
        <color indexed="64"/>
      </bottom>
      <diagonal/>
    </border>
    <border>
      <left/>
      <right style="thick">
        <color indexed="57"/>
      </right>
      <top/>
      <bottom style="medium">
        <color indexed="64"/>
      </bottom>
      <diagonal/>
    </border>
    <border>
      <left style="thick">
        <color indexed="3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3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ck">
        <color indexed="6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0"/>
      </left>
      <right style="thin">
        <color indexed="64"/>
      </right>
      <top style="hair">
        <color indexed="64"/>
      </top>
      <bottom style="thick">
        <color indexed="60"/>
      </bottom>
      <diagonal/>
    </border>
    <border>
      <left style="thick">
        <color indexed="36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36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36"/>
      </left>
      <right style="thin">
        <color indexed="64"/>
      </right>
      <top style="hair">
        <color indexed="64"/>
      </top>
      <bottom style="thick">
        <color indexed="36"/>
      </bottom>
      <diagonal/>
    </border>
    <border>
      <left style="thick">
        <color indexed="36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36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30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ck">
        <color indexed="30"/>
      </top>
      <bottom style="thin">
        <color indexed="64"/>
      </bottom>
      <diagonal/>
    </border>
    <border>
      <left style="thick">
        <color indexed="3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n">
        <color indexed="64"/>
      </left>
      <right style="thick">
        <color indexed="36"/>
      </right>
      <top style="thick">
        <color indexed="36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n">
        <color indexed="64"/>
      </top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medium">
        <color indexed="64"/>
      </bottom>
      <diagonal/>
    </border>
    <border>
      <left style="thick">
        <color indexed="30"/>
      </left>
      <right style="thin">
        <color indexed="64"/>
      </right>
      <top style="thin">
        <color indexed="64"/>
      </top>
      <bottom style="thick">
        <color indexed="30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1">
      <alignment horizontal="right" vertical="center"/>
    </xf>
    <xf numFmtId="0" fontId="16" fillId="11" borderId="1">
      <alignment horizontal="center" vertical="center"/>
    </xf>
    <xf numFmtId="0" fontId="3" fillId="11" borderId="1">
      <alignment horizontal="center" vertical="center"/>
    </xf>
    <xf numFmtId="0" fontId="3" fillId="11" borderId="1">
      <alignment horizontal="center" vertical="center"/>
    </xf>
    <xf numFmtId="0" fontId="2" fillId="0" borderId="1">
      <alignment horizontal="right" vertical="center"/>
    </xf>
    <xf numFmtId="0" fontId="16" fillId="11" borderId="1">
      <alignment horizontal="left" vertical="center"/>
    </xf>
    <xf numFmtId="0" fontId="3" fillId="11" borderId="1">
      <alignment horizontal="left" vertical="center"/>
    </xf>
    <xf numFmtId="0" fontId="3" fillId="11" borderId="1">
      <alignment horizontal="left" vertical="center"/>
    </xf>
    <xf numFmtId="0" fontId="16" fillId="11" borderId="1">
      <alignment horizontal="center" vertical="center"/>
    </xf>
    <xf numFmtId="0" fontId="3" fillId="11" borderId="1">
      <alignment horizontal="center" vertical="center"/>
    </xf>
    <xf numFmtId="0" fontId="3" fillId="11" borderId="1">
      <alignment horizontal="center" vertical="center"/>
    </xf>
    <xf numFmtId="0" fontId="17" fillId="11" borderId="1">
      <alignment horizontal="center" vertical="center"/>
    </xf>
    <xf numFmtId="0" fontId="2" fillId="2" borderId="1"/>
    <xf numFmtId="0" fontId="16" fillId="0" borderId="1">
      <alignment horizontal="left" vertical="top"/>
    </xf>
    <xf numFmtId="0" fontId="3" fillId="0" borderId="1">
      <alignment horizontal="left" vertical="top"/>
    </xf>
    <xf numFmtId="0" fontId="3" fillId="0" borderId="1">
      <alignment horizontal="left" vertical="top"/>
    </xf>
    <xf numFmtId="0" fontId="16" fillId="12" borderId="1"/>
    <xf numFmtId="0" fontId="3" fillId="12" borderId="1"/>
    <xf numFmtId="0" fontId="3" fillId="12" borderId="1"/>
    <xf numFmtId="0" fontId="16" fillId="0" borderId="1">
      <alignment horizontal="left" vertical="center"/>
    </xf>
    <xf numFmtId="0" fontId="3" fillId="0" borderId="1">
      <alignment horizontal="left" vertical="center"/>
    </xf>
    <xf numFmtId="0" fontId="3" fillId="0" borderId="1">
      <alignment horizontal="left" vertical="center"/>
    </xf>
    <xf numFmtId="0" fontId="2" fillId="13" borderId="1"/>
    <xf numFmtId="0" fontId="2" fillId="0" borderId="1">
      <alignment horizontal="right" vertical="center"/>
    </xf>
    <xf numFmtId="0" fontId="2" fillId="14" borderId="1">
      <alignment horizontal="right" vertical="center"/>
    </xf>
    <xf numFmtId="0" fontId="2" fillId="0" borderId="1">
      <alignment horizontal="center" vertical="center"/>
    </xf>
    <xf numFmtId="0" fontId="17" fillId="15" borderId="1"/>
    <xf numFmtId="0" fontId="17" fillId="16" borderId="1"/>
    <xf numFmtId="0" fontId="17" fillId="0" borderId="1">
      <alignment horizontal="center" vertical="center" wrapText="1"/>
    </xf>
    <xf numFmtId="0" fontId="18" fillId="11" borderId="1">
      <alignment horizontal="left" vertical="center" indent="1"/>
    </xf>
    <xf numFmtId="0" fontId="96" fillId="0" borderId="1"/>
    <xf numFmtId="0" fontId="16" fillId="11" borderId="1">
      <alignment horizontal="left" vertical="center"/>
    </xf>
    <xf numFmtId="0" fontId="3" fillId="11" borderId="1">
      <alignment horizontal="left" vertical="center"/>
    </xf>
    <xf numFmtId="0" fontId="3" fillId="11" borderId="1">
      <alignment horizontal="left" vertical="center"/>
    </xf>
    <xf numFmtId="0" fontId="17" fillId="11" borderId="1">
      <alignment horizontal="center" vertical="center"/>
    </xf>
    <xf numFmtId="0" fontId="4" fillId="15" borderId="1">
      <alignment horizontal="center" vertical="center"/>
    </xf>
    <xf numFmtId="0" fontId="4" fillId="16" borderId="1">
      <alignment horizontal="center" vertical="center"/>
    </xf>
    <xf numFmtId="0" fontId="4" fillId="15" borderId="1">
      <alignment horizontal="left" vertical="center"/>
    </xf>
    <xf numFmtId="0" fontId="4" fillId="16" borderId="1">
      <alignment horizontal="left" vertical="center"/>
    </xf>
    <xf numFmtId="0" fontId="97" fillId="0" borderId="1"/>
    <xf numFmtId="0" fontId="3" fillId="0" borderId="0"/>
    <xf numFmtId="0" fontId="3" fillId="0" borderId="0"/>
    <xf numFmtId="0" fontId="3" fillId="0" borderId="0"/>
  </cellStyleXfs>
  <cellXfs count="134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0" fillId="0" borderId="0" xfId="0" applyFill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Fill="1"/>
    <xf numFmtId="0" fontId="32" fillId="0" borderId="0" xfId="0" applyFont="1" applyFill="1"/>
    <xf numFmtId="0" fontId="11" fillId="0" borderId="0" xfId="0" applyFont="1"/>
    <xf numFmtId="0" fontId="33" fillId="0" borderId="2" xfId="0" applyFont="1" applyBorder="1" applyAlignment="1">
      <alignment horizontal="center" vertical="top"/>
    </xf>
    <xf numFmtId="0" fontId="34" fillId="0" borderId="0" xfId="0" applyFont="1"/>
    <xf numFmtId="0" fontId="35" fillId="0" borderId="3" xfId="0" applyFont="1" applyBorder="1" applyAlignment="1">
      <alignment horizontal="center"/>
    </xf>
    <xf numFmtId="0" fontId="36" fillId="0" borderId="0" xfId="0" applyFont="1"/>
    <xf numFmtId="0" fontId="33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3" fillId="0" borderId="8" xfId="0" applyFont="1" applyBorder="1" applyAlignment="1">
      <alignment horizontal="center" vertical="top"/>
    </xf>
    <xf numFmtId="0" fontId="33" fillId="0" borderId="6" xfId="0" applyFont="1" applyBorder="1" applyAlignment="1">
      <alignment horizontal="center" vertical="top"/>
    </xf>
    <xf numFmtId="0" fontId="10" fillId="0" borderId="9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41" applyFont="1"/>
    <xf numFmtId="0" fontId="6" fillId="0" borderId="0" xfId="0" applyFont="1" applyAlignment="1">
      <alignment horizontal="center"/>
    </xf>
    <xf numFmtId="0" fontId="9" fillId="0" borderId="0" xfId="0" applyFont="1" applyFill="1"/>
    <xf numFmtId="0" fontId="39" fillId="0" borderId="0" xfId="0" applyFont="1" applyFill="1"/>
    <xf numFmtId="0" fontId="6" fillId="0" borderId="0" xfId="0" applyFont="1" applyFill="1"/>
    <xf numFmtId="0" fontId="6" fillId="0" borderId="0" xfId="0" applyFont="1" applyBorder="1"/>
    <xf numFmtId="0" fontId="13" fillId="0" borderId="10" xfId="41" applyFont="1" applyFill="1" applyBorder="1"/>
    <xf numFmtId="0" fontId="6" fillId="0" borderId="10" xfId="41" applyFont="1" applyFill="1" applyBorder="1" applyAlignment="1">
      <alignment horizontal="center"/>
    </xf>
    <xf numFmtId="0" fontId="8" fillId="0" borderId="10" xfId="41" applyFont="1" applyFill="1" applyBorder="1" applyAlignment="1">
      <alignment horizontal="center"/>
    </xf>
    <xf numFmtId="0" fontId="6" fillId="0" borderId="11" xfId="41" applyFont="1" applyFill="1" applyBorder="1" applyAlignment="1">
      <alignment horizontal="center"/>
    </xf>
    <xf numFmtId="0" fontId="8" fillId="0" borderId="11" xfId="41" applyFont="1" applyFill="1" applyBorder="1" applyAlignment="1">
      <alignment horizontal="center"/>
    </xf>
    <xf numFmtId="0" fontId="9" fillId="5" borderId="12" xfId="41" applyFont="1" applyFill="1" applyBorder="1" applyAlignment="1">
      <alignment horizontal="center"/>
    </xf>
    <xf numFmtId="0" fontId="13" fillId="5" borderId="10" xfId="41" applyFont="1" applyFill="1" applyBorder="1" applyAlignment="1">
      <alignment horizontal="left"/>
    </xf>
    <xf numFmtId="0" fontId="8" fillId="5" borderId="10" xfId="41" applyFont="1" applyFill="1" applyBorder="1" applyAlignment="1">
      <alignment horizontal="center"/>
    </xf>
    <xf numFmtId="1" fontId="6" fillId="5" borderId="10" xfId="41" applyNumberFormat="1" applyFont="1" applyFill="1" applyBorder="1" applyAlignment="1">
      <alignment horizontal="center"/>
    </xf>
    <xf numFmtId="0" fontId="9" fillId="0" borderId="12" xfId="41" applyFont="1" applyFill="1" applyBorder="1" applyAlignment="1">
      <alignment horizontal="center"/>
    </xf>
    <xf numFmtId="1" fontId="8" fillId="0" borderId="10" xfId="41" applyNumberFormat="1" applyFont="1" applyFill="1" applyBorder="1" applyAlignment="1">
      <alignment horizontal="center"/>
    </xf>
    <xf numFmtId="1" fontId="7" fillId="0" borderId="10" xfId="41" applyNumberFormat="1" applyFont="1" applyFill="1" applyBorder="1" applyAlignment="1">
      <alignment horizontal="center"/>
    </xf>
    <xf numFmtId="1" fontId="8" fillId="0" borderId="11" xfId="41" applyNumberFormat="1" applyFont="1" applyFill="1" applyBorder="1" applyAlignment="1">
      <alignment horizontal="center"/>
    </xf>
    <xf numFmtId="0" fontId="8" fillId="2" borderId="13" xfId="41" applyFont="1" applyFill="1" applyBorder="1" applyAlignment="1">
      <alignment horizontal="center"/>
    </xf>
    <xf numFmtId="0" fontId="8" fillId="2" borderId="10" xfId="41" applyFont="1" applyFill="1" applyBorder="1" applyAlignment="1">
      <alignment horizontal="center"/>
    </xf>
    <xf numFmtId="0" fontId="37" fillId="0" borderId="14" xfId="41" applyFont="1" applyFill="1" applyBorder="1" applyAlignment="1">
      <alignment horizontal="center"/>
    </xf>
    <xf numFmtId="49" fontId="38" fillId="0" borderId="13" xfId="41" applyNumberFormat="1" applyFont="1" applyFill="1" applyBorder="1" applyAlignment="1">
      <alignment horizontal="center"/>
    </xf>
    <xf numFmtId="0" fontId="37" fillId="0" borderId="12" xfId="41" applyFont="1" applyFill="1" applyBorder="1" applyAlignment="1">
      <alignment horizontal="center"/>
    </xf>
    <xf numFmtId="49" fontId="38" fillId="0" borderId="10" xfId="41" applyNumberFormat="1" applyFont="1" applyFill="1" applyBorder="1" applyAlignment="1">
      <alignment horizontal="center"/>
    </xf>
    <xf numFmtId="0" fontId="42" fillId="0" borderId="10" xfId="41" applyFont="1" applyFill="1" applyBorder="1" applyAlignment="1">
      <alignment horizontal="center"/>
    </xf>
    <xf numFmtId="0" fontId="37" fillId="0" borderId="15" xfId="41" applyFont="1" applyFill="1" applyBorder="1" applyAlignment="1">
      <alignment horizontal="center"/>
    </xf>
    <xf numFmtId="0" fontId="43" fillId="0" borderId="11" xfId="41" applyFont="1" applyFill="1" applyBorder="1"/>
    <xf numFmtId="49" fontId="38" fillId="0" borderId="11" xfId="41" applyNumberFormat="1" applyFont="1" applyFill="1" applyBorder="1" applyAlignment="1">
      <alignment horizontal="center"/>
    </xf>
    <xf numFmtId="1" fontId="42" fillId="0" borderId="13" xfId="41" applyNumberFormat="1" applyFont="1" applyFill="1" applyBorder="1" applyAlignment="1">
      <alignment horizontal="center"/>
    </xf>
    <xf numFmtId="1" fontId="42" fillId="0" borderId="10" xfId="41" applyNumberFormat="1" applyFont="1" applyFill="1" applyBorder="1" applyAlignment="1">
      <alignment horizontal="center"/>
    </xf>
    <xf numFmtId="1" fontId="42" fillId="0" borderId="11" xfId="41" applyNumberFormat="1" applyFont="1" applyFill="1" applyBorder="1" applyAlignment="1">
      <alignment horizontal="center"/>
    </xf>
    <xf numFmtId="0" fontId="43" fillId="0" borderId="1" xfId="41" applyFont="1" applyFill="1" applyBorder="1"/>
    <xf numFmtId="0" fontId="14" fillId="0" borderId="0" xfId="0" applyFont="1" applyFill="1" applyAlignment="1">
      <alignment horizontal="center"/>
    </xf>
    <xf numFmtId="0" fontId="6" fillId="0" borderId="0" xfId="41" applyFont="1" applyFill="1"/>
    <xf numFmtId="0" fontId="12" fillId="0" borderId="0" xfId="41" applyFont="1" applyFill="1"/>
    <xf numFmtId="0" fontId="6" fillId="0" borderId="0" xfId="41" applyFont="1" applyFill="1" applyAlignment="1">
      <alignment horizontal="center"/>
    </xf>
    <xf numFmtId="0" fontId="32" fillId="0" borderId="0" xfId="41" applyFo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42" fillId="0" borderId="1" xfId="41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42" fillId="0" borderId="1" xfId="0" applyFont="1" applyFill="1" applyBorder="1" applyAlignment="1">
      <alignment horizontal="left"/>
    </xf>
    <xf numFmtId="1" fontId="42" fillId="2" borderId="11" xfId="41" applyNumberFormat="1" applyFont="1" applyFill="1" applyBorder="1" applyAlignment="1">
      <alignment horizontal="center"/>
    </xf>
    <xf numFmtId="1" fontId="42" fillId="2" borderId="13" xfId="41" applyNumberFormat="1" applyFont="1" applyFill="1" applyBorder="1" applyAlignment="1">
      <alignment horizontal="center"/>
    </xf>
    <xf numFmtId="0" fontId="9" fillId="0" borderId="0" xfId="41" applyFont="1" applyFill="1"/>
    <xf numFmtId="0" fontId="42" fillId="0" borderId="1" xfId="0" applyFont="1" applyFill="1" applyBorder="1" applyAlignment="1">
      <alignment horizontal="center"/>
    </xf>
    <xf numFmtId="0" fontId="44" fillId="0" borderId="0" xfId="0" applyFont="1"/>
    <xf numFmtId="0" fontId="42" fillId="0" borderId="1" xfId="0" applyFont="1" applyFill="1" applyBorder="1"/>
    <xf numFmtId="0" fontId="4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38" fillId="0" borderId="0" xfId="0" applyFont="1" applyFill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42" fillId="0" borderId="1" xfId="41" applyFont="1" applyFill="1" applyBorder="1"/>
    <xf numFmtId="0" fontId="42" fillId="0" borderId="0" xfId="0" applyFont="1" applyFill="1"/>
    <xf numFmtId="0" fontId="42" fillId="0" borderId="13" xfId="41" applyFont="1" applyFill="1" applyBorder="1" applyAlignment="1">
      <alignment horizontal="center"/>
    </xf>
    <xf numFmtId="1" fontId="42" fillId="2" borderId="10" xfId="41" applyNumberFormat="1" applyFont="1" applyFill="1" applyBorder="1" applyAlignment="1">
      <alignment horizontal="center"/>
    </xf>
    <xf numFmtId="0" fontId="45" fillId="0" borderId="16" xfId="0" applyFont="1" applyFill="1" applyBorder="1" applyAlignment="1">
      <alignment horizontal="center"/>
    </xf>
    <xf numFmtId="0" fontId="46" fillId="0" borderId="1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8" fillId="0" borderId="0" xfId="0" applyFont="1" applyFill="1" applyBorder="1" applyAlignment="1">
      <alignment horizontal="center" wrapText="1"/>
    </xf>
    <xf numFmtId="0" fontId="42" fillId="0" borderId="0" xfId="0" applyFont="1" applyFill="1" applyBorder="1" applyAlignment="1">
      <alignment horizontal="left" wrapText="1"/>
    </xf>
    <xf numFmtId="0" fontId="42" fillId="0" borderId="0" xfId="0" applyFont="1" applyFill="1" applyBorder="1" applyAlignment="1">
      <alignment horizontal="center" wrapText="1"/>
    </xf>
    <xf numFmtId="0" fontId="42" fillId="0" borderId="0" xfId="0" applyFont="1" applyFill="1" applyBorder="1" applyAlignment="1">
      <alignment horizontal="center"/>
    </xf>
    <xf numFmtId="1" fontId="48" fillId="0" borderId="0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49" fontId="42" fillId="0" borderId="1" xfId="41" applyNumberFormat="1" applyFont="1" applyFill="1" applyBorder="1" applyAlignment="1">
      <alignment horizontal="center"/>
    </xf>
    <xf numFmtId="0" fontId="42" fillId="6" borderId="1" xfId="41" applyFont="1" applyFill="1" applyBorder="1" applyAlignment="1">
      <alignment horizontal="left"/>
    </xf>
    <xf numFmtId="0" fontId="42" fillId="6" borderId="1" xfId="0" applyFont="1" applyFill="1" applyBorder="1" applyAlignment="1">
      <alignment horizontal="left"/>
    </xf>
    <xf numFmtId="0" fontId="42" fillId="6" borderId="1" xfId="0" applyFont="1" applyFill="1" applyBorder="1" applyAlignment="1">
      <alignment horizontal="left" wrapText="1"/>
    </xf>
    <xf numFmtId="164" fontId="48" fillId="0" borderId="1" xfId="41" applyNumberFormat="1" applyFont="1" applyFill="1" applyBorder="1" applyAlignment="1">
      <alignment horizontal="center"/>
    </xf>
    <xf numFmtId="0" fontId="42" fillId="0" borderId="11" xfId="41" applyFont="1" applyFill="1" applyBorder="1" applyAlignment="1">
      <alignment horizontal="center"/>
    </xf>
    <xf numFmtId="164" fontId="48" fillId="0" borderId="1" xfId="0" applyNumberFormat="1" applyFont="1" applyFill="1" applyBorder="1" applyAlignment="1">
      <alignment horizontal="center"/>
    </xf>
    <xf numFmtId="49" fontId="42" fillId="0" borderId="17" xfId="41" applyNumberFormat="1" applyFont="1" applyFill="1" applyBorder="1" applyAlignment="1">
      <alignment horizontal="center"/>
    </xf>
    <xf numFmtId="0" fontId="42" fillId="0" borderId="17" xfId="41" applyFont="1" applyFill="1" applyBorder="1" applyAlignment="1">
      <alignment horizontal="left"/>
    </xf>
    <xf numFmtId="164" fontId="48" fillId="0" borderId="17" xfId="41" applyNumberFormat="1" applyFont="1" applyFill="1" applyBorder="1" applyAlignment="1">
      <alignment horizontal="center"/>
    </xf>
    <xf numFmtId="49" fontId="42" fillId="6" borderId="18" xfId="41" applyNumberFormat="1" applyFont="1" applyFill="1" applyBorder="1" applyAlignment="1">
      <alignment horizontal="center"/>
    </xf>
    <xf numFmtId="0" fontId="42" fillId="6" borderId="19" xfId="41" applyFont="1" applyFill="1" applyBorder="1" applyAlignment="1">
      <alignment horizontal="left"/>
    </xf>
    <xf numFmtId="164" fontId="48" fillId="6" borderId="20" xfId="0" applyNumberFormat="1" applyFont="1" applyFill="1" applyBorder="1" applyAlignment="1">
      <alignment horizontal="center"/>
    </xf>
    <xf numFmtId="49" fontId="42" fillId="6" borderId="21" xfId="41" applyNumberFormat="1" applyFont="1" applyFill="1" applyBorder="1" applyAlignment="1">
      <alignment horizontal="center"/>
    </xf>
    <xf numFmtId="164" fontId="48" fillId="6" borderId="22" xfId="41" applyNumberFormat="1" applyFont="1" applyFill="1" applyBorder="1" applyAlignment="1">
      <alignment horizontal="center"/>
    </xf>
    <xf numFmtId="164" fontId="48" fillId="6" borderId="22" xfId="0" applyNumberFormat="1" applyFont="1" applyFill="1" applyBorder="1" applyAlignment="1">
      <alignment horizontal="center"/>
    </xf>
    <xf numFmtId="49" fontId="42" fillId="6" borderId="23" xfId="41" applyNumberFormat="1" applyFont="1" applyFill="1" applyBorder="1" applyAlignment="1">
      <alignment horizontal="center"/>
    </xf>
    <xf numFmtId="0" fontId="42" fillId="6" borderId="16" xfId="41" applyFont="1" applyFill="1" applyBorder="1" applyAlignment="1">
      <alignment horizontal="left"/>
    </xf>
    <xf numFmtId="164" fontId="48" fillId="6" borderId="24" xfId="41" applyNumberFormat="1" applyFont="1" applyFill="1" applyBorder="1" applyAlignment="1">
      <alignment horizontal="center"/>
    </xf>
    <xf numFmtId="0" fontId="42" fillId="6" borderId="1" xfId="0" applyFont="1" applyFill="1" applyBorder="1"/>
    <xf numFmtId="0" fontId="42" fillId="6" borderId="1" xfId="41" applyFont="1" applyFill="1" applyBorder="1"/>
    <xf numFmtId="0" fontId="42" fillId="0" borderId="0" xfId="0" applyFont="1" applyFill="1" applyAlignment="1">
      <alignment horizontal="center"/>
    </xf>
    <xf numFmtId="0" fontId="38" fillId="0" borderId="0" xfId="0" applyFont="1"/>
    <xf numFmtId="0" fontId="38" fillId="0" borderId="0" xfId="41" applyFont="1"/>
    <xf numFmtId="0" fontId="42" fillId="0" borderId="0" xfId="0" applyFont="1"/>
    <xf numFmtId="0" fontId="48" fillId="0" borderId="0" xfId="0" applyFont="1"/>
    <xf numFmtId="0" fontId="38" fillId="4" borderId="0" xfId="0" applyFont="1" applyFill="1"/>
    <xf numFmtId="0" fontId="37" fillId="0" borderId="0" xfId="41" applyFont="1"/>
    <xf numFmtId="164" fontId="37" fillId="0" borderId="1" xfId="41" applyNumberFormat="1" applyFont="1" applyFill="1" applyBorder="1" applyAlignment="1">
      <alignment horizontal="center"/>
    </xf>
    <xf numFmtId="0" fontId="46" fillId="0" borderId="16" xfId="0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8" fillId="0" borderId="16" xfId="0" applyFont="1" applyFill="1" applyBorder="1" applyAlignment="1">
      <alignment horizontal="center"/>
    </xf>
    <xf numFmtId="1" fontId="8" fillId="0" borderId="16" xfId="0" applyNumberFormat="1" applyFont="1" applyFill="1" applyBorder="1" applyAlignment="1">
      <alignment horizontal="center"/>
    </xf>
    <xf numFmtId="0" fontId="8" fillId="0" borderId="16" xfId="41" applyFont="1" applyFill="1" applyBorder="1" applyAlignment="1">
      <alignment horizontal="left"/>
    </xf>
    <xf numFmtId="0" fontId="7" fillId="0" borderId="16" xfId="41" applyFont="1" applyFill="1" applyBorder="1" applyAlignment="1">
      <alignment horizontal="left"/>
    </xf>
    <xf numFmtId="1" fontId="7" fillId="0" borderId="16" xfId="41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6" xfId="41" applyFont="1" applyFill="1" applyBorder="1" applyAlignment="1">
      <alignment horizontal="center"/>
    </xf>
    <xf numFmtId="1" fontId="7" fillId="0" borderId="16" xfId="0" applyNumberFormat="1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8" fillId="0" borderId="13" xfId="41" applyFont="1" applyFill="1" applyBorder="1" applyAlignment="1">
      <alignment horizontal="center"/>
    </xf>
    <xf numFmtId="0" fontId="13" fillId="4" borderId="10" xfId="41" applyFont="1" applyFill="1" applyBorder="1"/>
    <xf numFmtId="0" fontId="8" fillId="4" borderId="10" xfId="41" applyFont="1" applyFill="1" applyBorder="1" applyAlignment="1">
      <alignment horizontal="center"/>
    </xf>
    <xf numFmtId="1" fontId="8" fillId="4" borderId="10" xfId="41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" fontId="38" fillId="0" borderId="11" xfId="41" applyNumberFormat="1" applyFont="1" applyFill="1" applyBorder="1" applyAlignment="1">
      <alignment horizontal="center"/>
    </xf>
    <xf numFmtId="164" fontId="48" fillId="0" borderId="26" xfId="41" applyNumberFormat="1" applyFont="1" applyFill="1" applyBorder="1" applyAlignment="1">
      <alignment horizontal="center"/>
    </xf>
    <xf numFmtId="0" fontId="38" fillId="5" borderId="0" xfId="0" applyFont="1" applyFill="1"/>
    <xf numFmtId="0" fontId="8" fillId="6" borderId="1" xfId="0" applyFont="1" applyFill="1" applyBorder="1" applyAlignment="1">
      <alignment horizontal="center"/>
    </xf>
    <xf numFmtId="0" fontId="43" fillId="6" borderId="1" xfId="41" applyFont="1" applyFill="1" applyBorder="1"/>
    <xf numFmtId="164" fontId="37" fillId="6" borderId="1" xfId="41" applyNumberFormat="1" applyFont="1" applyFill="1" applyBorder="1" applyAlignment="1">
      <alignment horizontal="center"/>
    </xf>
    <xf numFmtId="0" fontId="42" fillId="6" borderId="1" xfId="0" applyFont="1" applyFill="1" applyBorder="1" applyAlignment="1">
      <alignment horizontal="center"/>
    </xf>
    <xf numFmtId="164" fontId="48" fillId="6" borderId="1" xfId="0" applyNumberFormat="1" applyFont="1" applyFill="1" applyBorder="1" applyAlignment="1">
      <alignment horizontal="center"/>
    </xf>
    <xf numFmtId="0" fontId="8" fillId="0" borderId="16" xfId="41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31" fillId="7" borderId="1" xfId="0" applyFont="1" applyFill="1" applyBorder="1" applyAlignment="1">
      <alignment horizontal="center"/>
    </xf>
    <xf numFmtId="0" fontId="50" fillId="7" borderId="1" xfId="0" applyFont="1" applyFill="1" applyBorder="1" applyAlignment="1">
      <alignment horizontal="center"/>
    </xf>
    <xf numFmtId="0" fontId="31" fillId="7" borderId="17" xfId="0" applyFont="1" applyFill="1" applyBorder="1" applyAlignment="1">
      <alignment horizontal="center"/>
    </xf>
    <xf numFmtId="0" fontId="50" fillId="7" borderId="1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0" fillId="7" borderId="28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30" xfId="0" applyFont="1" applyBorder="1"/>
    <xf numFmtId="0" fontId="50" fillId="7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left" wrapText="1"/>
    </xf>
    <xf numFmtId="0" fontId="8" fillId="0" borderId="29" xfId="0" applyFont="1" applyBorder="1"/>
    <xf numFmtId="0" fontId="8" fillId="2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wrapText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wrapText="1"/>
    </xf>
    <xf numFmtId="0" fontId="22" fillId="7" borderId="32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wrapText="1"/>
    </xf>
    <xf numFmtId="0" fontId="22" fillId="7" borderId="33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wrapText="1"/>
    </xf>
    <xf numFmtId="0" fontId="22" fillId="8" borderId="32" xfId="0" applyFont="1" applyFill="1" applyBorder="1" applyAlignment="1">
      <alignment horizontal="center" wrapText="1"/>
    </xf>
    <xf numFmtId="0" fontId="22" fillId="8" borderId="31" xfId="0" applyFont="1" applyFill="1" applyBorder="1" applyAlignment="1">
      <alignment horizontal="center" wrapText="1"/>
    </xf>
    <xf numFmtId="0" fontId="22" fillId="8" borderId="33" xfId="0" applyFont="1" applyFill="1" applyBorder="1" applyAlignment="1">
      <alignment horizontal="center" wrapText="1"/>
    </xf>
    <xf numFmtId="0" fontId="8" fillId="0" borderId="34" xfId="0" applyFont="1" applyBorder="1"/>
    <xf numFmtId="0" fontId="44" fillId="0" borderId="0" xfId="0" applyFont="1" applyBorder="1"/>
    <xf numFmtId="0" fontId="44" fillId="0" borderId="29" xfId="0" applyFont="1" applyBorder="1"/>
    <xf numFmtId="0" fontId="7" fillId="0" borderId="0" xfId="0" applyFont="1" applyBorder="1"/>
    <xf numFmtId="0" fontId="44" fillId="0" borderId="35" xfId="0" applyFont="1" applyBorder="1"/>
    <xf numFmtId="0" fontId="8" fillId="0" borderId="36" xfId="0" applyFont="1" applyBorder="1" applyAlignment="1">
      <alignment horizontal="center"/>
    </xf>
    <xf numFmtId="1" fontId="42" fillId="0" borderId="37" xfId="41" applyNumberFormat="1" applyFont="1" applyFill="1" applyBorder="1" applyAlignment="1">
      <alignment horizontal="center"/>
    </xf>
    <xf numFmtId="1" fontId="42" fillId="0" borderId="38" xfId="41" applyNumberFormat="1" applyFont="1" applyFill="1" applyBorder="1" applyAlignment="1">
      <alignment horizontal="center"/>
    </xf>
    <xf numFmtId="0" fontId="8" fillId="0" borderId="39" xfId="0" applyFont="1" applyBorder="1"/>
    <xf numFmtId="1" fontId="42" fillId="0" borderId="40" xfId="41" applyNumberFormat="1" applyFont="1" applyFill="1" applyBorder="1" applyAlignment="1">
      <alignment horizontal="center"/>
    </xf>
    <xf numFmtId="0" fontId="8" fillId="0" borderId="0" xfId="0" applyFont="1" applyFill="1" applyBorder="1"/>
    <xf numFmtId="0" fontId="37" fillId="0" borderId="41" xfId="41" applyFont="1" applyFill="1" applyBorder="1" applyAlignment="1">
      <alignment horizontal="center"/>
    </xf>
    <xf numFmtId="49" fontId="38" fillId="0" borderId="42" xfId="41" applyNumberFormat="1" applyFont="1" applyFill="1" applyBorder="1" applyAlignment="1">
      <alignment horizontal="center"/>
    </xf>
    <xf numFmtId="1" fontId="42" fillId="0" borderId="42" xfId="41" applyNumberFormat="1" applyFont="1" applyFill="1" applyBorder="1" applyAlignment="1">
      <alignment horizontal="center"/>
    </xf>
    <xf numFmtId="1" fontId="42" fillId="2" borderId="42" xfId="41" applyNumberFormat="1" applyFont="1" applyFill="1" applyBorder="1" applyAlignment="1">
      <alignment horizontal="center"/>
    </xf>
    <xf numFmtId="0" fontId="42" fillId="0" borderId="42" xfId="41" applyFont="1" applyFill="1" applyBorder="1" applyAlignment="1">
      <alignment horizontal="center"/>
    </xf>
    <xf numFmtId="1" fontId="42" fillId="0" borderId="43" xfId="41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0" fontId="6" fillId="0" borderId="44" xfId="0" applyFont="1" applyFill="1" applyBorder="1" applyAlignment="1">
      <alignment horizontal="left"/>
    </xf>
    <xf numFmtId="0" fontId="22" fillId="4" borderId="1" xfId="0" applyFont="1" applyFill="1" applyBorder="1" applyAlignment="1">
      <alignment horizontal="center"/>
    </xf>
    <xf numFmtId="0" fontId="22" fillId="4" borderId="45" xfId="0" applyFont="1" applyFill="1" applyBorder="1" applyAlignment="1">
      <alignment horizontal="center"/>
    </xf>
    <xf numFmtId="0" fontId="22" fillId="4" borderId="44" xfId="0" applyFont="1" applyFill="1" applyBorder="1" applyAlignment="1">
      <alignment horizontal="center"/>
    </xf>
    <xf numFmtId="0" fontId="22" fillId="4" borderId="46" xfId="0" applyFont="1" applyFill="1" applyBorder="1" applyAlignment="1">
      <alignment horizontal="center"/>
    </xf>
    <xf numFmtId="0" fontId="22" fillId="4" borderId="13" xfId="41" applyFont="1" applyFill="1" applyBorder="1" applyAlignment="1">
      <alignment horizontal="center"/>
    </xf>
    <xf numFmtId="0" fontId="22" fillId="4" borderId="10" xfId="41" applyFont="1" applyFill="1" applyBorder="1" applyAlignment="1">
      <alignment horizontal="center"/>
    </xf>
    <xf numFmtId="1" fontId="22" fillId="4" borderId="10" xfId="41" applyNumberFormat="1" applyFont="1" applyFill="1" applyBorder="1" applyAlignment="1">
      <alignment horizontal="center"/>
    </xf>
    <xf numFmtId="1" fontId="22" fillId="4" borderId="42" xfId="41" applyNumberFormat="1" applyFont="1" applyFill="1" applyBorder="1" applyAlignment="1">
      <alignment horizontal="center"/>
    </xf>
    <xf numFmtId="1" fontId="22" fillId="4" borderId="11" xfId="41" applyNumberFormat="1" applyFont="1" applyFill="1" applyBorder="1" applyAlignment="1">
      <alignment horizontal="center"/>
    </xf>
    <xf numFmtId="0" fontId="23" fillId="4" borderId="13" xfId="41" applyFont="1" applyFill="1" applyBorder="1"/>
    <xf numFmtId="0" fontId="23" fillId="4" borderId="10" xfId="41" applyFont="1" applyFill="1" applyBorder="1"/>
    <xf numFmtId="0" fontId="23" fillId="4" borderId="11" xfId="41" applyFont="1" applyFill="1" applyBorder="1"/>
    <xf numFmtId="0" fontId="23" fillId="4" borderId="42" xfId="41" applyFont="1" applyFill="1" applyBorder="1"/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22" fillId="8" borderId="45" xfId="0" applyFont="1" applyFill="1" applyBorder="1" applyAlignment="1">
      <alignment horizontal="center"/>
    </xf>
    <xf numFmtId="0" fontId="22" fillId="8" borderId="46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22" fillId="8" borderId="44" xfId="0" applyFont="1" applyFill="1" applyBorder="1" applyAlignment="1">
      <alignment horizontal="center"/>
    </xf>
    <xf numFmtId="0" fontId="21" fillId="4" borderId="45" xfId="0" applyFont="1" applyFill="1" applyBorder="1" applyAlignment="1">
      <alignment horizontal="center" wrapText="1"/>
    </xf>
    <xf numFmtId="0" fontId="8" fillId="0" borderId="47" xfId="0" applyFont="1" applyFill="1" applyBorder="1"/>
    <xf numFmtId="0" fontId="42" fillId="0" borderId="0" xfId="0" applyFont="1" applyFill="1" applyBorder="1"/>
    <xf numFmtId="0" fontId="6" fillId="0" borderId="0" xfId="41" applyFont="1" applyBorder="1"/>
    <xf numFmtId="0" fontId="12" fillId="0" borderId="0" xfId="41" applyFont="1" applyBorder="1"/>
    <xf numFmtId="0" fontId="6" fillId="0" borderId="0" xfId="41" applyFont="1" applyBorder="1" applyAlignment="1">
      <alignment horizontal="center"/>
    </xf>
    <xf numFmtId="0" fontId="6" fillId="0" borderId="48" xfId="41" applyFont="1" applyBorder="1"/>
    <xf numFmtId="0" fontId="14" fillId="0" borderId="0" xfId="0" applyFont="1" applyFill="1" applyBorder="1" applyAlignment="1">
      <alignment horizontal="center"/>
    </xf>
    <xf numFmtId="0" fontId="14" fillId="0" borderId="48" xfId="0" applyFont="1" applyFill="1" applyBorder="1" applyAlignment="1">
      <alignment horizontal="center"/>
    </xf>
    <xf numFmtId="0" fontId="44" fillId="0" borderId="49" xfId="0" applyFont="1" applyBorder="1"/>
    <xf numFmtId="0" fontId="6" fillId="0" borderId="49" xfId="41" applyFont="1" applyBorder="1"/>
    <xf numFmtId="0" fontId="14" fillId="0" borderId="50" xfId="0" applyFont="1" applyFill="1" applyBorder="1" applyAlignment="1">
      <alignment horizontal="center"/>
    </xf>
    <xf numFmtId="16" fontId="6" fillId="0" borderId="13" xfId="41" applyNumberFormat="1" applyFont="1" applyFill="1" applyBorder="1" applyAlignment="1">
      <alignment horizontal="center"/>
    </xf>
    <xf numFmtId="1" fontId="8" fillId="0" borderId="51" xfId="41" applyNumberFormat="1" applyFont="1" applyFill="1" applyBorder="1" applyAlignment="1">
      <alignment horizontal="center"/>
    </xf>
    <xf numFmtId="1" fontId="8" fillId="0" borderId="52" xfId="41" applyNumberFormat="1" applyFont="1" applyFill="1" applyBorder="1" applyAlignment="1">
      <alignment horizontal="center"/>
    </xf>
    <xf numFmtId="1" fontId="8" fillId="0" borderId="53" xfId="41" applyNumberFormat="1" applyFont="1" applyFill="1" applyBorder="1" applyAlignment="1">
      <alignment horizontal="center"/>
    </xf>
    <xf numFmtId="0" fontId="23" fillId="5" borderId="13" xfId="41" applyFont="1" applyFill="1" applyBorder="1"/>
    <xf numFmtId="0" fontId="23" fillId="5" borderId="10" xfId="41" applyFont="1" applyFill="1" applyBorder="1"/>
    <xf numFmtId="0" fontId="23" fillId="5" borderId="11" xfId="41" applyFont="1" applyFill="1" applyBorder="1"/>
    <xf numFmtId="0" fontId="6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8" fillId="5" borderId="54" xfId="0" applyFont="1" applyFill="1" applyBorder="1" applyAlignment="1">
      <alignment horizontal="center" wrapText="1"/>
    </xf>
    <xf numFmtId="0" fontId="6" fillId="5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left"/>
    </xf>
    <xf numFmtId="0" fontId="6" fillId="5" borderId="55" xfId="0" applyFont="1" applyFill="1" applyBorder="1" applyAlignment="1">
      <alignment horizontal="center"/>
    </xf>
    <xf numFmtId="0" fontId="6" fillId="5" borderId="56" xfId="0" applyFont="1" applyFill="1" applyBorder="1" applyAlignment="1">
      <alignment horizontal="center"/>
    </xf>
    <xf numFmtId="0" fontId="51" fillId="0" borderId="0" xfId="0" applyFont="1" applyFill="1" applyAlignment="1">
      <alignment horizontal="left"/>
    </xf>
    <xf numFmtId="0" fontId="52" fillId="0" borderId="0" xfId="0" applyFont="1" applyFill="1" applyAlignment="1">
      <alignment horizontal="left"/>
    </xf>
    <xf numFmtId="0" fontId="53" fillId="0" borderId="0" xfId="0" applyFont="1" applyFill="1" applyAlignment="1">
      <alignment horizontal="left"/>
    </xf>
    <xf numFmtId="0" fontId="54" fillId="0" borderId="0" xfId="0" applyFont="1" applyFill="1" applyAlignment="1">
      <alignment horizontal="left"/>
    </xf>
    <xf numFmtId="0" fontId="8" fillId="0" borderId="57" xfId="0" applyFont="1" applyBorder="1"/>
    <xf numFmtId="0" fontId="8" fillId="0" borderId="58" xfId="0" applyFont="1" applyBorder="1"/>
    <xf numFmtId="0" fontId="8" fillId="0" borderId="59" xfId="0" applyFont="1" applyBorder="1"/>
    <xf numFmtId="0" fontId="6" fillId="0" borderId="0" xfId="41" applyFont="1" applyFill="1" applyBorder="1" applyAlignment="1">
      <alignment horizontal="center"/>
    </xf>
    <xf numFmtId="0" fontId="8" fillId="0" borderId="0" xfId="41" applyFont="1" applyFill="1" applyBorder="1" applyAlignment="1">
      <alignment horizontal="center"/>
    </xf>
    <xf numFmtId="1" fontId="8" fillId="0" borderId="0" xfId="41" applyNumberFormat="1" applyFont="1" applyFill="1" applyBorder="1" applyAlignment="1">
      <alignment horizontal="center"/>
    </xf>
    <xf numFmtId="1" fontId="8" fillId="0" borderId="48" xfId="41" applyNumberFormat="1" applyFont="1" applyFill="1" applyBorder="1" applyAlignment="1">
      <alignment horizontal="center"/>
    </xf>
    <xf numFmtId="0" fontId="7" fillId="0" borderId="60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left"/>
    </xf>
    <xf numFmtId="0" fontId="6" fillId="0" borderId="58" xfId="0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8" fillId="0" borderId="14" xfId="41" applyFont="1" applyFill="1" applyBorder="1" applyAlignment="1">
      <alignment horizontal="center" wrapText="1"/>
    </xf>
    <xf numFmtId="0" fontId="22" fillId="9" borderId="13" xfId="41" applyFont="1" applyFill="1" applyBorder="1" applyAlignment="1">
      <alignment horizontal="left"/>
    </xf>
    <xf numFmtId="0" fontId="8" fillId="0" borderId="13" xfId="0" applyFont="1" applyFill="1" applyBorder="1" applyAlignment="1">
      <alignment horizontal="center"/>
    </xf>
    <xf numFmtId="1" fontId="8" fillId="0" borderId="13" xfId="0" applyNumberFormat="1" applyFont="1" applyFill="1" applyBorder="1" applyAlignment="1">
      <alignment horizontal="center"/>
    </xf>
    <xf numFmtId="0" fontId="7" fillId="9" borderId="62" xfId="0" applyFont="1" applyFill="1" applyBorder="1" applyAlignment="1">
      <alignment horizontal="center"/>
    </xf>
    <xf numFmtId="1" fontId="8" fillId="0" borderId="63" xfId="41" applyNumberFormat="1" applyFont="1" applyFill="1" applyBorder="1" applyAlignment="1">
      <alignment horizontal="center" vertical="center"/>
    </xf>
    <xf numFmtId="0" fontId="8" fillId="0" borderId="12" xfId="41" applyFont="1" applyFill="1" applyBorder="1" applyAlignment="1">
      <alignment horizontal="center" wrapText="1"/>
    </xf>
    <xf numFmtId="0" fontId="22" fillId="9" borderId="10" xfId="41" applyFont="1" applyFill="1" applyBorder="1" applyAlignment="1">
      <alignment horizontal="left"/>
    </xf>
    <xf numFmtId="0" fontId="8" fillId="0" borderId="10" xfId="0" applyFont="1" applyFill="1" applyBorder="1" applyAlignment="1">
      <alignment horizontal="center"/>
    </xf>
    <xf numFmtId="1" fontId="8" fillId="0" borderId="10" xfId="0" applyNumberFormat="1" applyFont="1" applyFill="1" applyBorder="1" applyAlignment="1">
      <alignment horizontal="center"/>
    </xf>
    <xf numFmtId="0" fontId="7" fillId="9" borderId="64" xfId="0" applyFont="1" applyFill="1" applyBorder="1" applyAlignment="1">
      <alignment horizontal="center"/>
    </xf>
    <xf numFmtId="1" fontId="8" fillId="0" borderId="65" xfId="41" applyNumberFormat="1" applyFont="1" applyFill="1" applyBorder="1" applyAlignment="1">
      <alignment horizontal="center" vertical="center"/>
    </xf>
    <xf numFmtId="1" fontId="8" fillId="0" borderId="65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wrapText="1"/>
    </xf>
    <xf numFmtId="0" fontId="22" fillId="9" borderId="10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/>
    </xf>
    <xf numFmtId="0" fontId="8" fillId="2" borderId="11" xfId="41" applyFon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center"/>
    </xf>
    <xf numFmtId="0" fontId="7" fillId="9" borderId="26" xfId="0" applyFont="1" applyFill="1" applyBorder="1" applyAlignment="1">
      <alignment horizontal="center"/>
    </xf>
    <xf numFmtId="1" fontId="8" fillId="0" borderId="66" xfId="41" applyNumberFormat="1" applyFont="1" applyFill="1" applyBorder="1" applyAlignment="1">
      <alignment horizontal="center" vertical="center"/>
    </xf>
    <xf numFmtId="0" fontId="7" fillId="7" borderId="62" xfId="0" applyFont="1" applyFill="1" applyBorder="1" applyAlignment="1">
      <alignment horizontal="center"/>
    </xf>
    <xf numFmtId="0" fontId="7" fillId="7" borderId="64" xfId="0" applyFont="1" applyFill="1" applyBorder="1" applyAlignment="1">
      <alignment horizontal="center"/>
    </xf>
    <xf numFmtId="0" fontId="8" fillId="0" borderId="67" xfId="41" applyFont="1" applyFill="1" applyBorder="1" applyAlignment="1">
      <alignment horizontal="center" wrapText="1"/>
    </xf>
    <xf numFmtId="0" fontId="22" fillId="9" borderId="68" xfId="41" applyFont="1" applyFill="1" applyBorder="1" applyAlignment="1">
      <alignment horizontal="left"/>
    </xf>
    <xf numFmtId="0" fontId="8" fillId="0" borderId="68" xfId="0" applyFont="1" applyFill="1" applyBorder="1" applyAlignment="1">
      <alignment horizontal="center"/>
    </xf>
    <xf numFmtId="0" fontId="8" fillId="2" borderId="68" xfId="41" applyFont="1" applyFill="1" applyBorder="1" applyAlignment="1">
      <alignment horizontal="center"/>
    </xf>
    <xf numFmtId="1" fontId="8" fillId="0" borderId="68" xfId="0" applyNumberFormat="1" applyFont="1" applyFill="1" applyBorder="1" applyAlignment="1">
      <alignment horizontal="center"/>
    </xf>
    <xf numFmtId="0" fontId="7" fillId="7" borderId="69" xfId="0" applyFont="1" applyFill="1" applyBorder="1" applyAlignment="1">
      <alignment horizontal="center"/>
    </xf>
    <xf numFmtId="1" fontId="8" fillId="0" borderId="70" xfId="41" applyNumberFormat="1" applyFont="1" applyFill="1" applyBorder="1" applyAlignment="1">
      <alignment horizontal="center" vertical="center"/>
    </xf>
    <xf numFmtId="0" fontId="9" fillId="5" borderId="14" xfId="41" applyFont="1" applyFill="1" applyBorder="1" applyAlignment="1">
      <alignment horizontal="center"/>
    </xf>
    <xf numFmtId="0" fontId="13" fillId="5" borderId="13" xfId="41" applyFont="1" applyFill="1" applyBorder="1" applyAlignment="1">
      <alignment horizontal="left"/>
    </xf>
    <xf numFmtId="0" fontId="8" fillId="5" borderId="13" xfId="41" applyFont="1" applyFill="1" applyBorder="1" applyAlignment="1">
      <alignment horizontal="center"/>
    </xf>
    <xf numFmtId="1" fontId="6" fillId="5" borderId="13" xfId="41" applyNumberFormat="1" applyFont="1" applyFill="1" applyBorder="1" applyAlignment="1">
      <alignment horizontal="center"/>
    </xf>
    <xf numFmtId="164" fontId="7" fillId="5" borderId="62" xfId="41" applyNumberFormat="1" applyFont="1" applyFill="1" applyBorder="1" applyAlignment="1">
      <alignment horizontal="center"/>
    </xf>
    <xf numFmtId="164" fontId="7" fillId="5" borderId="64" xfId="41" applyNumberFormat="1" applyFont="1" applyFill="1" applyBorder="1" applyAlignment="1">
      <alignment horizontal="center"/>
    </xf>
    <xf numFmtId="0" fontId="9" fillId="4" borderId="12" xfId="41" applyFont="1" applyFill="1" applyBorder="1" applyAlignment="1">
      <alignment horizontal="center"/>
    </xf>
    <xf numFmtId="0" fontId="13" fillId="4" borderId="10" xfId="41" applyFont="1" applyFill="1" applyBorder="1" applyAlignment="1">
      <alignment horizontal="left"/>
    </xf>
    <xf numFmtId="1" fontId="6" fillId="4" borderId="10" xfId="41" applyNumberFormat="1" applyFont="1" applyFill="1" applyBorder="1" applyAlignment="1">
      <alignment horizontal="center"/>
    </xf>
    <xf numFmtId="164" fontId="7" fillId="4" borderId="64" xfId="41" applyNumberFormat="1" applyFont="1" applyFill="1" applyBorder="1" applyAlignment="1">
      <alignment horizontal="center"/>
    </xf>
    <xf numFmtId="1" fontId="6" fillId="0" borderId="10" xfId="41" applyNumberFormat="1" applyFont="1" applyFill="1" applyBorder="1" applyAlignment="1">
      <alignment horizontal="center"/>
    </xf>
    <xf numFmtId="164" fontId="7" fillId="0" borderId="64" xfId="41" applyNumberFormat="1" applyFont="1" applyFill="1" applyBorder="1" applyAlignment="1">
      <alignment horizontal="center"/>
    </xf>
    <xf numFmtId="0" fontId="13" fillId="0" borderId="0" xfId="41" applyFont="1" applyBorder="1"/>
    <xf numFmtId="1" fontId="7" fillId="0" borderId="13" xfId="41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" fontId="7" fillId="0" borderId="68" xfId="41" applyNumberFormat="1" applyFont="1" applyFill="1" applyBorder="1" applyAlignment="1">
      <alignment horizontal="center"/>
    </xf>
    <xf numFmtId="0" fontId="55" fillId="0" borderId="0" xfId="0" applyFont="1" applyFill="1" applyAlignment="1">
      <alignment horizontal="left" vertical="center"/>
    </xf>
    <xf numFmtId="0" fontId="55" fillId="0" borderId="0" xfId="0" applyFont="1" applyAlignment="1">
      <alignment horizontal="left" vertical="center"/>
    </xf>
    <xf numFmtId="49" fontId="55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/>
    <xf numFmtId="0" fontId="12" fillId="0" borderId="34" xfId="0" applyFont="1" applyBorder="1"/>
    <xf numFmtId="0" fontId="12" fillId="0" borderId="0" xfId="0" applyFont="1"/>
    <xf numFmtId="0" fontId="56" fillId="7" borderId="28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31" xfId="0" applyFont="1" applyFill="1" applyBorder="1" applyAlignment="1">
      <alignment horizontal="center" vertical="center" wrapText="1"/>
    </xf>
    <xf numFmtId="0" fontId="12" fillId="0" borderId="14" xfId="41" applyFont="1" applyFill="1" applyBorder="1" applyAlignment="1">
      <alignment horizontal="center" wrapText="1"/>
    </xf>
    <xf numFmtId="0" fontId="23" fillId="9" borderId="13" xfId="41" applyFont="1" applyFill="1" applyBorder="1" applyAlignment="1">
      <alignment horizontal="left"/>
    </xf>
    <xf numFmtId="0" fontId="12" fillId="0" borderId="13" xfId="0" applyFont="1" applyFill="1" applyBorder="1" applyAlignment="1">
      <alignment horizontal="center"/>
    </xf>
    <xf numFmtId="0" fontId="12" fillId="2" borderId="13" xfId="41" applyFont="1" applyFill="1" applyBorder="1" applyAlignment="1">
      <alignment horizontal="center"/>
    </xf>
    <xf numFmtId="1" fontId="12" fillId="0" borderId="13" xfId="0" applyNumberFormat="1" applyFont="1" applyFill="1" applyBorder="1" applyAlignment="1">
      <alignment horizontal="center"/>
    </xf>
    <xf numFmtId="0" fontId="12" fillId="0" borderId="12" xfId="41" applyFont="1" applyFill="1" applyBorder="1" applyAlignment="1">
      <alignment horizontal="center" wrapText="1"/>
    </xf>
    <xf numFmtId="0" fontId="23" fillId="9" borderId="10" xfId="41" applyFont="1" applyFill="1" applyBorder="1" applyAlignment="1">
      <alignment horizontal="left"/>
    </xf>
    <xf numFmtId="0" fontId="12" fillId="0" borderId="10" xfId="0" applyFont="1" applyFill="1" applyBorder="1" applyAlignment="1">
      <alignment horizontal="center"/>
    </xf>
    <xf numFmtId="0" fontId="12" fillId="2" borderId="10" xfId="41" applyFont="1" applyFill="1" applyBorder="1" applyAlignment="1">
      <alignment horizontal="center"/>
    </xf>
    <xf numFmtId="1" fontId="12" fillId="0" borderId="10" xfId="0" applyNumberFormat="1" applyFont="1" applyFill="1" applyBorder="1" applyAlignment="1">
      <alignment horizontal="center"/>
    </xf>
    <xf numFmtId="0" fontId="23" fillId="7" borderId="31" xfId="0" applyFont="1" applyFill="1" applyBorder="1" applyAlignment="1">
      <alignment horizontal="center" wrapText="1"/>
    </xf>
    <xf numFmtId="0" fontId="13" fillId="0" borderId="29" xfId="0" applyFont="1" applyBorder="1" applyAlignment="1">
      <alignment horizontal="center" vertical="center"/>
    </xf>
    <xf numFmtId="0" fontId="12" fillId="0" borderId="30" xfId="0" applyFont="1" applyBorder="1"/>
    <xf numFmtId="0" fontId="56" fillId="7" borderId="1" xfId="0" applyFont="1" applyFill="1" applyBorder="1" applyAlignment="1">
      <alignment horizontal="center"/>
    </xf>
    <xf numFmtId="0" fontId="56" fillId="7" borderId="31" xfId="0" applyFont="1" applyFill="1" applyBorder="1" applyAlignment="1">
      <alignment horizontal="center" vertical="center"/>
    </xf>
    <xf numFmtId="0" fontId="57" fillId="0" borderId="0" xfId="0" applyFont="1"/>
    <xf numFmtId="0" fontId="23" fillId="7" borderId="1" xfId="0" applyFont="1" applyFill="1" applyBorder="1" applyAlignment="1">
      <alignment horizontal="center" wrapText="1"/>
    </xf>
    <xf numFmtId="0" fontId="57" fillId="0" borderId="0" xfId="0" applyFont="1" applyBorder="1"/>
    <xf numFmtId="0" fontId="12" fillId="0" borderId="32" xfId="0" applyFont="1" applyFill="1" applyBorder="1" applyAlignment="1">
      <alignment horizontal="left" wrapText="1"/>
    </xf>
    <xf numFmtId="0" fontId="23" fillId="7" borderId="32" xfId="0" applyFont="1" applyFill="1" applyBorder="1" applyAlignment="1">
      <alignment horizontal="center" vertical="center" wrapText="1"/>
    </xf>
    <xf numFmtId="0" fontId="23" fillId="7" borderId="33" xfId="0" applyFont="1" applyFill="1" applyBorder="1" applyAlignment="1">
      <alignment horizontal="center" vertical="center" wrapText="1"/>
    </xf>
    <xf numFmtId="0" fontId="12" fillId="0" borderId="71" xfId="41" applyFont="1" applyFill="1" applyBorder="1" applyAlignment="1">
      <alignment horizontal="center" wrapText="1"/>
    </xf>
    <xf numFmtId="0" fontId="23" fillId="9" borderId="72" xfId="41" applyFont="1" applyFill="1" applyBorder="1" applyAlignment="1">
      <alignment horizontal="left"/>
    </xf>
    <xf numFmtId="0" fontId="12" fillId="0" borderId="72" xfId="0" applyFont="1" applyFill="1" applyBorder="1" applyAlignment="1">
      <alignment horizontal="center"/>
    </xf>
    <xf numFmtId="0" fontId="12" fillId="2" borderId="72" xfId="41" applyFont="1" applyFill="1" applyBorder="1" applyAlignment="1">
      <alignment horizontal="center"/>
    </xf>
    <xf numFmtId="1" fontId="12" fillId="0" borderId="72" xfId="0" applyNumberFormat="1" applyFont="1" applyFill="1" applyBorder="1" applyAlignment="1">
      <alignment horizontal="center"/>
    </xf>
    <xf numFmtId="0" fontId="57" fillId="0" borderId="29" xfId="0" applyFont="1" applyBorder="1"/>
    <xf numFmtId="0" fontId="12" fillId="0" borderId="12" xfId="0" applyFont="1" applyFill="1" applyBorder="1" applyAlignment="1">
      <alignment horizontal="center" wrapText="1"/>
    </xf>
    <xf numFmtId="0" fontId="23" fillId="9" borderId="10" xfId="0" applyFont="1" applyFill="1" applyBorder="1" applyAlignment="1">
      <alignment horizontal="left"/>
    </xf>
    <xf numFmtId="0" fontId="12" fillId="0" borderId="15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/>
    </xf>
    <xf numFmtId="0" fontId="12" fillId="2" borderId="11" xfId="41" applyFont="1" applyFill="1" applyBorder="1" applyAlignment="1">
      <alignment horizontal="center"/>
    </xf>
    <xf numFmtId="1" fontId="12" fillId="0" borderId="11" xfId="0" applyNumberFormat="1" applyFont="1" applyFill="1" applyBorder="1" applyAlignment="1">
      <alignment horizontal="center"/>
    </xf>
    <xf numFmtId="49" fontId="58" fillId="0" borderId="1" xfId="4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23" fillId="8" borderId="31" xfId="0" applyFont="1" applyFill="1" applyBorder="1" applyAlignment="1">
      <alignment horizontal="center" wrapText="1"/>
    </xf>
    <xf numFmtId="0" fontId="23" fillId="8" borderId="32" xfId="0" applyFont="1" applyFill="1" applyBorder="1" applyAlignment="1">
      <alignment horizontal="center" wrapText="1"/>
    </xf>
    <xf numFmtId="0" fontId="12" fillId="0" borderId="32" xfId="0" applyFont="1" applyFill="1" applyBorder="1" applyAlignment="1">
      <alignment wrapText="1"/>
    </xf>
    <xf numFmtId="0" fontId="23" fillId="8" borderId="33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Border="1" applyAlignment="1">
      <alignment wrapText="1"/>
    </xf>
    <xf numFmtId="0" fontId="55" fillId="0" borderId="0" xfId="0" applyFont="1" applyAlignment="1">
      <alignment horizontal="left" vertical="center" wrapText="1"/>
    </xf>
    <xf numFmtId="0" fontId="55" fillId="0" borderId="0" xfId="0" applyFont="1" applyBorder="1" applyAlignment="1">
      <alignment horizontal="left" vertical="center"/>
    </xf>
    <xf numFmtId="0" fontId="57" fillId="0" borderId="0" xfId="0" applyFont="1" applyFill="1" applyBorder="1"/>
    <xf numFmtId="0" fontId="56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 wrapText="1"/>
    </xf>
    <xf numFmtId="0" fontId="57" fillId="0" borderId="0" xfId="0" applyFont="1" applyFill="1"/>
    <xf numFmtId="0" fontId="59" fillId="9" borderId="10" xfId="41" applyFont="1" applyFill="1" applyBorder="1" applyAlignment="1">
      <alignment horizontal="left"/>
    </xf>
    <xf numFmtId="0" fontId="59" fillId="9" borderId="11" xfId="0" applyFont="1" applyFill="1" applyBorder="1" applyAlignment="1">
      <alignment horizontal="left" vertical="center"/>
    </xf>
    <xf numFmtId="0" fontId="59" fillId="9" borderId="10" xfId="0" applyFont="1" applyFill="1" applyBorder="1" applyAlignment="1">
      <alignment horizontal="left"/>
    </xf>
    <xf numFmtId="0" fontId="12" fillId="0" borderId="73" xfId="41" applyFont="1" applyFill="1" applyBorder="1" applyAlignment="1">
      <alignment horizontal="center" wrapText="1"/>
    </xf>
    <xf numFmtId="0" fontId="23" fillId="9" borderId="74" xfId="41" applyFont="1" applyFill="1" applyBorder="1" applyAlignment="1">
      <alignment horizontal="left"/>
    </xf>
    <xf numFmtId="0" fontId="12" fillId="0" borderId="74" xfId="0" applyFont="1" applyFill="1" applyBorder="1" applyAlignment="1">
      <alignment horizontal="center"/>
    </xf>
    <xf numFmtId="0" fontId="12" fillId="2" borderId="74" xfId="41" applyFont="1" applyFill="1" applyBorder="1" applyAlignment="1">
      <alignment horizontal="center"/>
    </xf>
    <xf numFmtId="1" fontId="12" fillId="0" borderId="74" xfId="0" applyNumberFormat="1" applyFont="1" applyFill="1" applyBorder="1" applyAlignment="1">
      <alignment horizontal="center"/>
    </xf>
    <xf numFmtId="0" fontId="13" fillId="9" borderId="74" xfId="0" applyFont="1" applyFill="1" applyBorder="1" applyAlignment="1">
      <alignment horizontal="center"/>
    </xf>
    <xf numFmtId="0" fontId="12" fillId="0" borderId="75" xfId="41" applyFont="1" applyFill="1" applyBorder="1" applyAlignment="1">
      <alignment horizontal="center" wrapText="1"/>
    </xf>
    <xf numFmtId="0" fontId="23" fillId="9" borderId="76" xfId="41" applyFont="1" applyFill="1" applyBorder="1" applyAlignment="1">
      <alignment horizontal="left"/>
    </xf>
    <xf numFmtId="0" fontId="12" fillId="0" borderId="76" xfId="0" applyFont="1" applyFill="1" applyBorder="1" applyAlignment="1">
      <alignment horizontal="center"/>
    </xf>
    <xf numFmtId="0" fontId="12" fillId="2" borderId="76" xfId="41" applyFont="1" applyFill="1" applyBorder="1" applyAlignment="1">
      <alignment horizontal="center"/>
    </xf>
    <xf numFmtId="1" fontId="12" fillId="0" borderId="76" xfId="0" applyNumberFormat="1" applyFont="1" applyFill="1" applyBorder="1" applyAlignment="1">
      <alignment horizontal="center"/>
    </xf>
    <xf numFmtId="0" fontId="13" fillId="9" borderId="76" xfId="0" applyFont="1" applyFill="1" applyBorder="1" applyAlignment="1">
      <alignment horizontal="center"/>
    </xf>
    <xf numFmtId="0" fontId="59" fillId="9" borderId="76" xfId="41" applyFont="1" applyFill="1" applyBorder="1" applyAlignment="1">
      <alignment horizontal="left"/>
    </xf>
    <xf numFmtId="0" fontId="12" fillId="0" borderId="77" xfId="41" applyFont="1" applyFill="1" applyBorder="1" applyAlignment="1">
      <alignment horizontal="center" wrapText="1"/>
    </xf>
    <xf numFmtId="0" fontId="59" fillId="9" borderId="78" xfId="41" applyFont="1" applyFill="1" applyBorder="1" applyAlignment="1">
      <alignment horizontal="left"/>
    </xf>
    <xf numFmtId="0" fontId="12" fillId="0" borderId="78" xfId="0" applyFont="1" applyFill="1" applyBorder="1" applyAlignment="1">
      <alignment horizontal="center"/>
    </xf>
    <xf numFmtId="0" fontId="12" fillId="2" borderId="78" xfId="41" applyFont="1" applyFill="1" applyBorder="1" applyAlignment="1">
      <alignment horizontal="center"/>
    </xf>
    <xf numFmtId="1" fontId="12" fillId="0" borderId="78" xfId="0" applyNumberFormat="1" applyFont="1" applyFill="1" applyBorder="1" applyAlignment="1">
      <alignment horizontal="center"/>
    </xf>
    <xf numFmtId="0" fontId="59" fillId="9" borderId="13" xfId="41" applyFont="1" applyFill="1" applyBorder="1" applyAlignment="1">
      <alignment horizontal="left"/>
    </xf>
    <xf numFmtId="0" fontId="12" fillId="0" borderId="15" xfId="41" applyFont="1" applyFill="1" applyBorder="1" applyAlignment="1">
      <alignment horizontal="center" wrapText="1"/>
    </xf>
    <xf numFmtId="0" fontId="23" fillId="9" borderId="11" xfId="41" applyFont="1" applyFill="1" applyBorder="1" applyAlignment="1">
      <alignment horizontal="left"/>
    </xf>
    <xf numFmtId="0" fontId="13" fillId="9" borderId="79" xfId="0" applyFont="1" applyFill="1" applyBorder="1" applyAlignment="1">
      <alignment horizontal="center"/>
    </xf>
    <xf numFmtId="0" fontId="13" fillId="9" borderId="80" xfId="0" applyFont="1" applyFill="1" applyBorder="1" applyAlignment="1">
      <alignment horizontal="center"/>
    </xf>
    <xf numFmtId="0" fontId="13" fillId="9" borderId="81" xfId="0" applyFont="1" applyFill="1" applyBorder="1" applyAlignment="1">
      <alignment horizontal="center"/>
    </xf>
    <xf numFmtId="0" fontId="13" fillId="9" borderId="82" xfId="0" applyFont="1" applyFill="1" applyBorder="1" applyAlignment="1">
      <alignment horizontal="center"/>
    </xf>
    <xf numFmtId="0" fontId="13" fillId="9" borderId="83" xfId="0" applyFont="1" applyFill="1" applyBorder="1" applyAlignment="1">
      <alignment horizontal="center"/>
    </xf>
    <xf numFmtId="0" fontId="13" fillId="9" borderId="84" xfId="0" applyFont="1" applyFill="1" applyBorder="1" applyAlignment="1">
      <alignment horizontal="center"/>
    </xf>
    <xf numFmtId="0" fontId="13" fillId="9" borderId="85" xfId="0" applyFont="1" applyFill="1" applyBorder="1" applyAlignment="1">
      <alignment horizontal="center"/>
    </xf>
    <xf numFmtId="0" fontId="13" fillId="9" borderId="86" xfId="0" applyFont="1" applyFill="1" applyBorder="1" applyAlignment="1">
      <alignment horizontal="center"/>
    </xf>
    <xf numFmtId="0" fontId="56" fillId="7" borderId="31" xfId="0" applyFont="1" applyFill="1" applyBorder="1" applyAlignment="1">
      <alignment horizontal="center"/>
    </xf>
    <xf numFmtId="0" fontId="12" fillId="0" borderId="87" xfId="0" applyFont="1" applyFill="1" applyBorder="1" applyAlignment="1">
      <alignment horizontal="left" wrapText="1"/>
    </xf>
    <xf numFmtId="0" fontId="23" fillId="7" borderId="87" xfId="0" applyFont="1" applyFill="1" applyBorder="1" applyAlignment="1">
      <alignment horizontal="center" vertical="center" wrapText="1"/>
    </xf>
    <xf numFmtId="0" fontId="23" fillId="7" borderId="88" xfId="0" applyFont="1" applyFill="1" applyBorder="1" applyAlignment="1">
      <alignment horizontal="center" vertical="center" wrapText="1"/>
    </xf>
    <xf numFmtId="0" fontId="12" fillId="0" borderId="89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/>
    </xf>
    <xf numFmtId="0" fontId="25" fillId="0" borderId="1" xfId="41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60" fillId="0" borderId="0" xfId="0" applyFont="1" applyFill="1" applyBorder="1" applyAlignment="1">
      <alignment horizontal="center" vertical="center"/>
    </xf>
    <xf numFmtId="0" fontId="61" fillId="0" borderId="0" xfId="0" applyFont="1" applyFill="1" applyAlignment="1">
      <alignment horizontal="left" vertical="center"/>
    </xf>
    <xf numFmtId="0" fontId="61" fillId="0" borderId="0" xfId="0" applyFont="1" applyAlignment="1">
      <alignment horizontal="left" vertical="center"/>
    </xf>
    <xf numFmtId="164" fontId="25" fillId="0" borderId="1" xfId="41" applyNumberFormat="1" applyFont="1" applyFill="1" applyBorder="1" applyAlignment="1">
      <alignment horizontal="left"/>
    </xf>
    <xf numFmtId="0" fontId="56" fillId="7" borderId="90" xfId="0" applyFont="1" applyFill="1" applyBorder="1" applyAlignment="1">
      <alignment horizontal="center" vertical="center"/>
    </xf>
    <xf numFmtId="0" fontId="23" fillId="7" borderId="90" xfId="0" applyFont="1" applyFill="1" applyBorder="1" applyAlignment="1">
      <alignment horizontal="center" wrapText="1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/>
    </xf>
    <xf numFmtId="0" fontId="57" fillId="0" borderId="30" xfId="0" applyFont="1" applyBorder="1"/>
    <xf numFmtId="49" fontId="58" fillId="0" borderId="92" xfId="41" applyNumberFormat="1" applyFont="1" applyFill="1" applyBorder="1" applyAlignment="1">
      <alignment horizontal="center"/>
    </xf>
    <xf numFmtId="49" fontId="58" fillId="0" borderId="21" xfId="41" applyNumberFormat="1" applyFont="1" applyFill="1" applyBorder="1" applyAlignment="1">
      <alignment horizontal="center"/>
    </xf>
    <xf numFmtId="49" fontId="58" fillId="0" borderId="23" xfId="41" applyNumberFormat="1" applyFont="1" applyFill="1" applyBorder="1" applyAlignment="1">
      <alignment horizontal="center"/>
    </xf>
    <xf numFmtId="0" fontId="25" fillId="0" borderId="16" xfId="41" applyFont="1" applyFill="1" applyBorder="1" applyAlignment="1">
      <alignment horizontal="left"/>
    </xf>
    <xf numFmtId="0" fontId="55" fillId="0" borderId="93" xfId="0" applyFont="1" applyBorder="1" applyAlignment="1">
      <alignment horizontal="left" vertical="center"/>
    </xf>
    <xf numFmtId="0" fontId="55" fillId="0" borderId="94" xfId="0" applyFont="1" applyBorder="1" applyAlignment="1">
      <alignment horizontal="left" vertical="center"/>
    </xf>
    <xf numFmtId="0" fontId="55" fillId="0" borderId="30" xfId="0" applyFont="1" applyBorder="1" applyAlignment="1">
      <alignment horizontal="left" vertical="center"/>
    </xf>
    <xf numFmtId="0" fontId="55" fillId="0" borderId="29" xfId="0" applyFont="1" applyBorder="1" applyAlignment="1">
      <alignment horizontal="left" vertical="center"/>
    </xf>
    <xf numFmtId="0" fontId="12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12" fillId="0" borderId="0" xfId="0" applyFont="1" applyFill="1" applyBorder="1"/>
    <xf numFmtId="1" fontId="13" fillId="0" borderId="74" xfId="41" applyNumberFormat="1" applyFont="1" applyFill="1" applyBorder="1" applyAlignment="1">
      <alignment horizontal="center" wrapText="1"/>
    </xf>
    <xf numFmtId="49" fontId="13" fillId="0" borderId="76" xfId="41" applyNumberFormat="1" applyFont="1" applyFill="1" applyBorder="1" applyAlignment="1">
      <alignment horizontal="center" wrapText="1"/>
    </xf>
    <xf numFmtId="1" fontId="13" fillId="0" borderId="76" xfId="41" applyNumberFormat="1" applyFont="1" applyFill="1" applyBorder="1" applyAlignment="1">
      <alignment horizontal="center" wrapText="1"/>
    </xf>
    <xf numFmtId="1" fontId="13" fillId="0" borderId="78" xfId="41" applyNumberFormat="1" applyFont="1" applyFill="1" applyBorder="1" applyAlignment="1">
      <alignment horizontal="center" wrapText="1"/>
    </xf>
    <xf numFmtId="1" fontId="13" fillId="0" borderId="13" xfId="41" applyNumberFormat="1" applyFont="1" applyFill="1" applyBorder="1" applyAlignment="1">
      <alignment horizontal="center" wrapText="1"/>
    </xf>
    <xf numFmtId="1" fontId="13" fillId="0" borderId="10" xfId="41" applyNumberFormat="1" applyFont="1" applyFill="1" applyBorder="1" applyAlignment="1">
      <alignment horizontal="center" wrapText="1"/>
    </xf>
    <xf numFmtId="1" fontId="13" fillId="0" borderId="11" xfId="41" applyNumberFormat="1" applyFont="1" applyFill="1" applyBorder="1" applyAlignment="1">
      <alignment horizontal="center" wrapText="1"/>
    </xf>
    <xf numFmtId="1" fontId="13" fillId="0" borderId="72" xfId="41" applyNumberFormat="1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56" fillId="0" borderId="0" xfId="0" applyFont="1" applyFill="1" applyBorder="1" applyAlignment="1">
      <alignment horizontal="center" vertical="center" wrapText="1"/>
    </xf>
    <xf numFmtId="164" fontId="25" fillId="0" borderId="22" xfId="41" applyNumberFormat="1" applyFont="1" applyFill="1" applyBorder="1" applyAlignment="1">
      <alignment horizontal="center" wrapText="1"/>
    </xf>
    <xf numFmtId="164" fontId="25" fillId="0" borderId="22" xfId="0" applyNumberFormat="1" applyFont="1" applyFill="1" applyBorder="1" applyAlignment="1">
      <alignment horizontal="center" wrapText="1"/>
    </xf>
    <xf numFmtId="164" fontId="25" fillId="0" borderId="24" xfId="41" applyNumberFormat="1" applyFont="1" applyFill="1" applyBorder="1" applyAlignment="1">
      <alignment horizontal="center" wrapText="1"/>
    </xf>
    <xf numFmtId="0" fontId="12" fillId="0" borderId="16" xfId="41" applyFont="1" applyFill="1" applyBorder="1" applyAlignment="1">
      <alignment horizontal="left" vertical="center"/>
    </xf>
    <xf numFmtId="1" fontId="13" fillId="0" borderId="16" xfId="41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6" xfId="41" applyFont="1" applyFill="1" applyBorder="1" applyAlignment="1">
      <alignment horizontal="center" vertical="center"/>
    </xf>
    <xf numFmtId="1" fontId="12" fillId="0" borderId="16" xfId="0" applyNumberFormat="1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164" fontId="25" fillId="0" borderId="17" xfId="41" applyNumberFormat="1" applyFont="1" applyFill="1" applyBorder="1" applyAlignment="1">
      <alignment horizontal="left"/>
    </xf>
    <xf numFmtId="164" fontId="25" fillId="0" borderId="95" xfId="41" applyNumberFormat="1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56" fillId="7" borderId="17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57" fillId="0" borderId="0" xfId="0" applyFont="1" applyBorder="1" applyAlignment="1">
      <alignment vertical="center"/>
    </xf>
    <xf numFmtId="0" fontId="57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62" fillId="0" borderId="0" xfId="0" applyFont="1" applyFill="1" applyAlignment="1">
      <alignment horizontal="left"/>
    </xf>
    <xf numFmtId="49" fontId="55" fillId="0" borderId="11" xfId="0" applyNumberFormat="1" applyFont="1" applyFill="1" applyBorder="1" applyAlignment="1">
      <alignment horizontal="center" vertical="center" wrapText="1"/>
    </xf>
    <xf numFmtId="0" fontId="63" fillId="0" borderId="11" xfId="0" applyFont="1" applyFill="1" applyBorder="1" applyAlignment="1">
      <alignment horizontal="left" vertical="center"/>
    </xf>
    <xf numFmtId="0" fontId="63" fillId="7" borderId="11" xfId="0" applyFont="1" applyFill="1" applyBorder="1" applyAlignment="1">
      <alignment horizontal="left" vertical="center"/>
    </xf>
    <xf numFmtId="0" fontId="63" fillId="0" borderId="96" xfId="0" applyFont="1" applyFill="1" applyBorder="1" applyAlignment="1">
      <alignment horizontal="left" vertical="center"/>
    </xf>
    <xf numFmtId="49" fontId="55" fillId="0" borderId="13" xfId="0" applyNumberFormat="1" applyFont="1" applyFill="1" applyBorder="1" applyAlignment="1">
      <alignment horizontal="center" vertical="center" wrapText="1"/>
    </xf>
    <xf numFmtId="0" fontId="63" fillId="7" borderId="13" xfId="0" applyFont="1" applyFill="1" applyBorder="1" applyAlignment="1">
      <alignment horizontal="left" vertical="center"/>
    </xf>
    <xf numFmtId="0" fontId="63" fillId="0" borderId="97" xfId="0" applyFont="1" applyFill="1" applyBorder="1" applyAlignment="1">
      <alignment horizontal="left" vertical="center"/>
    </xf>
    <xf numFmtId="0" fontId="63" fillId="0" borderId="13" xfId="0" applyFont="1" applyFill="1" applyBorder="1" applyAlignment="1">
      <alignment horizontal="left" vertical="center"/>
    </xf>
    <xf numFmtId="49" fontId="55" fillId="0" borderId="68" xfId="0" applyNumberFormat="1" applyFont="1" applyFill="1" applyBorder="1" applyAlignment="1">
      <alignment horizontal="center" vertical="center" wrapText="1"/>
    </xf>
    <xf numFmtId="0" fontId="63" fillId="0" borderId="68" xfId="0" applyFont="1" applyFill="1" applyBorder="1" applyAlignment="1">
      <alignment horizontal="left" vertical="center"/>
    </xf>
    <xf numFmtId="0" fontId="63" fillId="7" borderId="68" xfId="0" applyFont="1" applyFill="1" applyBorder="1" applyAlignment="1">
      <alignment horizontal="left" vertical="center"/>
    </xf>
    <xf numFmtId="0" fontId="63" fillId="0" borderId="98" xfId="0" applyFont="1" applyFill="1" applyBorder="1" applyAlignment="1">
      <alignment horizontal="left" vertical="center"/>
    </xf>
    <xf numFmtId="0" fontId="55" fillId="0" borderId="13" xfId="0" applyFont="1" applyFill="1" applyBorder="1" applyAlignment="1">
      <alignment horizontal="left" vertical="center"/>
    </xf>
    <xf numFmtId="0" fontId="55" fillId="0" borderId="99" xfId="0" applyFont="1" applyBorder="1" applyAlignment="1">
      <alignment horizontal="left" vertical="center"/>
    </xf>
    <xf numFmtId="0" fontId="55" fillId="0" borderId="100" xfId="0" applyFont="1" applyBorder="1" applyAlignment="1">
      <alignment horizontal="left" vertical="center"/>
    </xf>
    <xf numFmtId="0" fontId="55" fillId="0" borderId="100" xfId="0" applyFont="1" applyFill="1" applyBorder="1" applyAlignment="1">
      <alignment horizontal="left" vertical="center"/>
    </xf>
    <xf numFmtId="0" fontId="55" fillId="0" borderId="101" xfId="0" applyFont="1" applyFill="1" applyBorder="1" applyAlignment="1">
      <alignment horizontal="left" vertical="center"/>
    </xf>
    <xf numFmtId="0" fontId="55" fillId="0" borderId="37" xfId="0" applyFont="1" applyFill="1" applyBorder="1" applyAlignment="1">
      <alignment horizontal="center" vertical="center"/>
    </xf>
    <xf numFmtId="0" fontId="55" fillId="0" borderId="11" xfId="0" applyFont="1" applyFill="1" applyBorder="1" applyAlignment="1">
      <alignment horizontal="left" vertical="center"/>
    </xf>
    <xf numFmtId="0" fontId="55" fillId="0" borderId="40" xfId="0" applyFont="1" applyFill="1" applyBorder="1" applyAlignment="1">
      <alignment horizontal="center" vertical="center"/>
    </xf>
    <xf numFmtId="49" fontId="45" fillId="0" borderId="102" xfId="0" applyNumberFormat="1" applyFont="1" applyFill="1" applyBorder="1" applyAlignment="1">
      <alignment horizontal="left" vertical="center"/>
    </xf>
    <xf numFmtId="49" fontId="45" fillId="0" borderId="103" xfId="0" applyNumberFormat="1" applyFont="1" applyFill="1" applyBorder="1" applyAlignment="1">
      <alignment horizontal="left" vertical="center"/>
    </xf>
    <xf numFmtId="0" fontId="45" fillId="0" borderId="103" xfId="0" applyFont="1" applyFill="1" applyBorder="1" applyAlignment="1">
      <alignment horizontal="left" vertical="center"/>
    </xf>
    <xf numFmtId="0" fontId="45" fillId="0" borderId="104" xfId="0" applyFont="1" applyFill="1" applyBorder="1" applyAlignment="1">
      <alignment horizontal="left" vertical="center"/>
    </xf>
    <xf numFmtId="49" fontId="45" fillId="0" borderId="105" xfId="0" applyNumberFormat="1" applyFont="1" applyFill="1" applyBorder="1" applyAlignment="1">
      <alignment horizontal="left" vertical="center"/>
    </xf>
    <xf numFmtId="49" fontId="45" fillId="0" borderId="106" xfId="0" applyNumberFormat="1" applyFont="1" applyFill="1" applyBorder="1" applyAlignment="1">
      <alignment horizontal="left" vertical="center"/>
    </xf>
    <xf numFmtId="0" fontId="45" fillId="0" borderId="106" xfId="0" applyFont="1" applyFill="1" applyBorder="1" applyAlignment="1">
      <alignment horizontal="left" vertical="center"/>
    </xf>
    <xf numFmtId="0" fontId="45" fillId="0" borderId="107" xfId="0" applyFont="1" applyFill="1" applyBorder="1" applyAlignment="1">
      <alignment horizontal="left" vertical="center"/>
    </xf>
    <xf numFmtId="0" fontId="55" fillId="10" borderId="13" xfId="0" applyFont="1" applyFill="1" applyBorder="1" applyAlignment="1">
      <alignment horizontal="left" vertical="center"/>
    </xf>
    <xf numFmtId="0" fontId="55" fillId="10" borderId="1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55" fillId="0" borderId="13" xfId="0" applyFont="1" applyBorder="1" applyAlignment="1">
      <alignment horizontal="left" vertical="center"/>
    </xf>
    <xf numFmtId="0" fontId="55" fillId="0" borderId="11" xfId="0" applyFont="1" applyBorder="1" applyAlignment="1">
      <alignment horizontal="left" vertical="center"/>
    </xf>
    <xf numFmtId="49" fontId="45" fillId="0" borderId="108" xfId="0" applyNumberFormat="1" applyFont="1" applyFill="1" applyBorder="1" applyAlignment="1">
      <alignment horizontal="left" vertical="center"/>
    </xf>
    <xf numFmtId="49" fontId="45" fillId="0" borderId="109" xfId="0" applyNumberFormat="1" applyFont="1" applyFill="1" applyBorder="1" applyAlignment="1">
      <alignment horizontal="left" vertical="center"/>
    </xf>
    <xf numFmtId="0" fontId="45" fillId="0" borderId="109" xfId="0" applyFont="1" applyFill="1" applyBorder="1" applyAlignment="1">
      <alignment horizontal="left" vertical="center"/>
    </xf>
    <xf numFmtId="0" fontId="45" fillId="0" borderId="110" xfId="0" applyFont="1" applyFill="1" applyBorder="1" applyAlignment="1">
      <alignment horizontal="left" vertical="center"/>
    </xf>
    <xf numFmtId="0" fontId="55" fillId="0" borderId="111" xfId="0" applyFont="1" applyBorder="1" applyAlignment="1">
      <alignment horizontal="center" vertical="center"/>
    </xf>
    <xf numFmtId="0" fontId="55" fillId="0" borderId="112" xfId="0" applyFont="1" applyBorder="1" applyAlignment="1">
      <alignment horizontal="center" vertical="center"/>
    </xf>
    <xf numFmtId="49" fontId="55" fillId="0" borderId="113" xfId="0" applyNumberFormat="1" applyFont="1" applyFill="1" applyBorder="1" applyAlignment="1">
      <alignment horizontal="center" vertical="center" wrapText="1"/>
    </xf>
    <xf numFmtId="0" fontId="55" fillId="0" borderId="113" xfId="0" applyFont="1" applyBorder="1" applyAlignment="1">
      <alignment horizontal="left" vertical="center"/>
    </xf>
    <xf numFmtId="0" fontId="55" fillId="0" borderId="114" xfId="0" applyFont="1" applyBorder="1" applyAlignment="1">
      <alignment horizontal="center" vertical="center"/>
    </xf>
    <xf numFmtId="0" fontId="55" fillId="2" borderId="13" xfId="0" applyFont="1" applyFill="1" applyBorder="1" applyAlignment="1">
      <alignment horizontal="left" vertical="center"/>
    </xf>
    <xf numFmtId="0" fontId="55" fillId="2" borderId="11" xfId="0" applyFont="1" applyFill="1" applyBorder="1" applyAlignment="1">
      <alignment horizontal="left" vertical="center"/>
    </xf>
    <xf numFmtId="0" fontId="55" fillId="2" borderId="113" xfId="0" applyFont="1" applyFill="1" applyBorder="1" applyAlignment="1">
      <alignment horizontal="left" vertical="center"/>
    </xf>
    <xf numFmtId="0" fontId="64" fillId="0" borderId="13" xfId="0" applyFont="1" applyFill="1" applyBorder="1" applyAlignment="1">
      <alignment horizontal="left" vertical="center"/>
    </xf>
    <xf numFmtId="0" fontId="64" fillId="10" borderId="13" xfId="0" applyFont="1" applyFill="1" applyBorder="1" applyAlignment="1">
      <alignment horizontal="left" vertical="center"/>
    </xf>
    <xf numFmtId="0" fontId="65" fillId="10" borderId="13" xfId="0" applyFont="1" applyFill="1" applyBorder="1" applyAlignment="1">
      <alignment horizontal="left" vertical="center"/>
    </xf>
    <xf numFmtId="0" fontId="65" fillId="10" borderId="11" xfId="0" applyFont="1" applyFill="1" applyBorder="1" applyAlignment="1">
      <alignment horizontal="left" vertical="center"/>
    </xf>
    <xf numFmtId="49" fontId="45" fillId="0" borderId="115" xfId="0" applyNumberFormat="1" applyFont="1" applyFill="1" applyBorder="1" applyAlignment="1">
      <alignment horizontal="left" vertical="center"/>
    </xf>
    <xf numFmtId="49" fontId="45" fillId="0" borderId="116" xfId="0" applyNumberFormat="1" applyFont="1" applyFill="1" applyBorder="1" applyAlignment="1">
      <alignment horizontal="left" vertical="center"/>
    </xf>
    <xf numFmtId="0" fontId="45" fillId="0" borderId="116" xfId="0" applyFont="1" applyFill="1" applyBorder="1" applyAlignment="1">
      <alignment horizontal="left" vertical="center"/>
    </xf>
    <xf numFmtId="0" fontId="45" fillId="0" borderId="117" xfId="0" applyFont="1" applyFill="1" applyBorder="1" applyAlignment="1">
      <alignment horizontal="left" vertical="center"/>
    </xf>
    <xf numFmtId="0" fontId="55" fillId="0" borderId="118" xfId="0" applyFont="1" applyBorder="1" applyAlignment="1">
      <alignment horizontal="left" vertical="center"/>
    </xf>
    <xf numFmtId="0" fontId="55" fillId="0" borderId="48" xfId="0" applyFont="1" applyBorder="1" applyAlignment="1">
      <alignment horizontal="left" vertical="center"/>
    </xf>
    <xf numFmtId="49" fontId="55" fillId="0" borderId="119" xfId="0" applyNumberFormat="1" applyFont="1" applyFill="1" applyBorder="1" applyAlignment="1">
      <alignment horizontal="center" vertical="center" wrapText="1"/>
    </xf>
    <xf numFmtId="0" fontId="55" fillId="0" borderId="119" xfId="0" applyFont="1" applyBorder="1" applyAlignment="1">
      <alignment horizontal="left" vertical="center"/>
    </xf>
    <xf numFmtId="0" fontId="55" fillId="0" borderId="119" xfId="0" applyFont="1" applyFill="1" applyBorder="1" applyAlignment="1">
      <alignment horizontal="left" vertical="center"/>
    </xf>
    <xf numFmtId="0" fontId="55" fillId="0" borderId="49" xfId="0" applyFont="1" applyBorder="1" applyAlignment="1">
      <alignment horizontal="left" vertical="center"/>
    </xf>
    <xf numFmtId="0" fontId="55" fillId="0" borderId="50" xfId="0" applyFont="1" applyBorder="1" applyAlignment="1">
      <alignment horizontal="left" vertical="center"/>
    </xf>
    <xf numFmtId="0" fontId="66" fillId="0" borderId="0" xfId="0" applyFont="1" applyFill="1" applyBorder="1" applyAlignment="1">
      <alignment horizontal="center"/>
    </xf>
    <xf numFmtId="0" fontId="66" fillId="0" borderId="0" xfId="0" applyFont="1" applyFill="1" applyAlignment="1">
      <alignment horizontal="center"/>
    </xf>
    <xf numFmtId="0" fontId="67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68" fillId="0" borderId="0" xfId="0" applyFont="1" applyFill="1" applyBorder="1" applyAlignment="1">
      <alignment horizontal="center"/>
    </xf>
    <xf numFmtId="0" fontId="68" fillId="0" borderId="0" xfId="0" applyFont="1" applyFill="1" applyAlignment="1">
      <alignment horizontal="center"/>
    </xf>
    <xf numFmtId="0" fontId="69" fillId="0" borderId="0" xfId="0" applyFont="1" applyAlignment="1">
      <alignment horizontal="left" vertical="center"/>
    </xf>
    <xf numFmtId="0" fontId="68" fillId="0" borderId="0" xfId="0" applyFont="1" applyAlignment="1">
      <alignment horizontal="left" vertical="center"/>
    </xf>
    <xf numFmtId="0" fontId="70" fillId="0" borderId="0" xfId="0" applyFont="1" applyFill="1" applyAlignment="1">
      <alignment horizontal="left" vertical="center"/>
    </xf>
    <xf numFmtId="0" fontId="70" fillId="0" borderId="0" xfId="0" applyFont="1" applyAlignment="1">
      <alignment horizontal="left" vertical="center"/>
    </xf>
    <xf numFmtId="0" fontId="70" fillId="0" borderId="0" xfId="0" applyFont="1" applyAlignment="1">
      <alignment horizontal="left" vertical="center" wrapText="1"/>
    </xf>
    <xf numFmtId="0" fontId="71" fillId="0" borderId="0" xfId="0" applyFont="1" applyAlignment="1">
      <alignment horizontal="left" vertical="center"/>
    </xf>
    <xf numFmtId="0" fontId="55" fillId="0" borderId="51" xfId="0" applyFont="1" applyFill="1" applyBorder="1" applyAlignment="1">
      <alignment horizontal="left" vertical="center"/>
    </xf>
    <xf numFmtId="0" fontId="12" fillId="0" borderId="120" xfId="0" applyFont="1" applyBorder="1" applyAlignment="1">
      <alignment horizontal="center" vertical="center"/>
    </xf>
    <xf numFmtId="0" fontId="12" fillId="0" borderId="121" xfId="0" applyFont="1" applyBorder="1" applyAlignment="1">
      <alignment horizontal="center" vertical="center"/>
    </xf>
    <xf numFmtId="0" fontId="12" fillId="0" borderId="122" xfId="0" applyFont="1" applyBorder="1" applyAlignment="1">
      <alignment horizontal="center" vertical="center"/>
    </xf>
    <xf numFmtId="49" fontId="58" fillId="9" borderId="92" xfId="41" applyNumberFormat="1" applyFont="1" applyFill="1" applyBorder="1" applyAlignment="1">
      <alignment horizontal="center"/>
    </xf>
    <xf numFmtId="0" fontId="25" fillId="9" borderId="17" xfId="41" applyFont="1" applyFill="1" applyBorder="1" applyAlignment="1">
      <alignment horizontal="left"/>
    </xf>
    <xf numFmtId="164" fontId="25" fillId="9" borderId="95" xfId="0" applyNumberFormat="1" applyFont="1" applyFill="1" applyBorder="1" applyAlignment="1">
      <alignment horizontal="center" wrapText="1"/>
    </xf>
    <xf numFmtId="49" fontId="58" fillId="9" borderId="21" xfId="41" applyNumberFormat="1" applyFont="1" applyFill="1" applyBorder="1" applyAlignment="1">
      <alignment horizontal="center"/>
    </xf>
    <xf numFmtId="0" fontId="25" fillId="9" borderId="1" xfId="41" applyFont="1" applyFill="1" applyBorder="1" applyAlignment="1">
      <alignment horizontal="left"/>
    </xf>
    <xf numFmtId="164" fontId="25" fillId="9" borderId="22" xfId="41" applyNumberFormat="1" applyFont="1" applyFill="1" applyBorder="1" applyAlignment="1">
      <alignment horizontal="center" wrapText="1"/>
    </xf>
    <xf numFmtId="164" fontId="25" fillId="9" borderId="95" xfId="41" applyNumberFormat="1" applyFont="1" applyFill="1" applyBorder="1" applyAlignment="1">
      <alignment horizontal="center" wrapText="1"/>
    </xf>
    <xf numFmtId="0" fontId="25" fillId="9" borderId="1" xfId="0" applyFont="1" applyFill="1" applyBorder="1" applyAlignment="1">
      <alignment horizontal="left"/>
    </xf>
    <xf numFmtId="164" fontId="25" fillId="9" borderId="22" xfId="0" applyNumberFormat="1" applyFont="1" applyFill="1" applyBorder="1" applyAlignment="1">
      <alignment horizontal="center" wrapText="1"/>
    </xf>
    <xf numFmtId="0" fontId="25" fillId="9" borderId="1" xfId="0" applyFont="1" applyFill="1" applyBorder="1" applyAlignment="1">
      <alignment horizontal="left" wrapText="1"/>
    </xf>
    <xf numFmtId="49" fontId="58" fillId="9" borderId="23" xfId="41" applyNumberFormat="1" applyFont="1" applyFill="1" applyBorder="1" applyAlignment="1">
      <alignment horizontal="center"/>
    </xf>
    <xf numFmtId="0" fontId="25" fillId="9" borderId="16" xfId="41" applyFont="1" applyFill="1" applyBorder="1" applyAlignment="1">
      <alignment horizontal="left"/>
    </xf>
    <xf numFmtId="164" fontId="25" fillId="9" borderId="24" xfId="41" applyNumberFormat="1" applyFont="1" applyFill="1" applyBorder="1" applyAlignment="1">
      <alignment horizontal="center" wrapText="1"/>
    </xf>
    <xf numFmtId="164" fontId="12" fillId="0" borderId="123" xfId="41" applyNumberFormat="1" applyFont="1" applyFill="1" applyBorder="1" applyAlignment="1">
      <alignment horizontal="center" vertical="center"/>
    </xf>
    <xf numFmtId="164" fontId="12" fillId="0" borderId="124" xfId="41" applyNumberFormat="1" applyFont="1" applyFill="1" applyBorder="1" applyAlignment="1">
      <alignment horizontal="center" vertical="center"/>
    </xf>
    <xf numFmtId="164" fontId="12" fillId="0" borderId="125" xfId="41" applyNumberFormat="1" applyFont="1" applyFill="1" applyBorder="1" applyAlignment="1">
      <alignment horizontal="center" vertical="center"/>
    </xf>
    <xf numFmtId="164" fontId="12" fillId="0" borderId="126" xfId="41" applyNumberFormat="1" applyFont="1" applyFill="1" applyBorder="1" applyAlignment="1">
      <alignment horizontal="center" vertical="center"/>
    </xf>
    <xf numFmtId="164" fontId="12" fillId="0" borderId="127" xfId="41" applyNumberFormat="1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vertical="center" wrapText="1"/>
    </xf>
    <xf numFmtId="0" fontId="56" fillId="0" borderId="30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164" fontId="12" fillId="0" borderId="128" xfId="41" applyNumberFormat="1" applyFont="1" applyFill="1" applyBorder="1" applyAlignment="1">
      <alignment horizontal="center" vertical="center"/>
    </xf>
    <xf numFmtId="164" fontId="12" fillId="0" borderId="129" xfId="41" applyNumberFormat="1" applyFont="1" applyFill="1" applyBorder="1" applyAlignment="1">
      <alignment horizontal="center" vertical="center"/>
    </xf>
    <xf numFmtId="0" fontId="57" fillId="0" borderId="35" xfId="0" applyFont="1" applyFill="1" applyBorder="1"/>
    <xf numFmtId="0" fontId="56" fillId="0" borderId="35" xfId="0" applyFont="1" applyFill="1" applyBorder="1" applyAlignment="1">
      <alignment horizontal="center" vertical="center"/>
    </xf>
    <xf numFmtId="0" fontId="12" fillId="0" borderId="130" xfId="41" applyFont="1" applyFill="1" applyBorder="1" applyAlignment="1">
      <alignment horizontal="center" wrapText="1"/>
    </xf>
    <xf numFmtId="0" fontId="23" fillId="9" borderId="131" xfId="41" applyFont="1" applyFill="1" applyBorder="1" applyAlignment="1">
      <alignment horizontal="left"/>
    </xf>
    <xf numFmtId="1" fontId="13" fillId="0" borderId="131" xfId="41" applyNumberFormat="1" applyFont="1" applyFill="1" applyBorder="1" applyAlignment="1">
      <alignment horizontal="center" wrapText="1"/>
    </xf>
    <xf numFmtId="0" fontId="12" fillId="0" borderId="131" xfId="0" applyFont="1" applyFill="1" applyBorder="1" applyAlignment="1">
      <alignment horizontal="center"/>
    </xf>
    <xf numFmtId="0" fontId="12" fillId="2" borderId="131" xfId="41" applyFont="1" applyFill="1" applyBorder="1" applyAlignment="1">
      <alignment horizontal="center"/>
    </xf>
    <xf numFmtId="1" fontId="12" fillId="0" borderId="131" xfId="0" applyNumberFormat="1" applyFont="1" applyFill="1" applyBorder="1" applyAlignment="1">
      <alignment horizontal="center"/>
    </xf>
    <xf numFmtId="0" fontId="13" fillId="9" borderId="131" xfId="0" applyFont="1" applyFill="1" applyBorder="1" applyAlignment="1">
      <alignment horizontal="center"/>
    </xf>
    <xf numFmtId="164" fontId="12" fillId="0" borderId="132" xfId="41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72" fillId="0" borderId="0" xfId="0" applyFont="1" applyFill="1" applyBorder="1" applyAlignment="1">
      <alignment horizontal="left"/>
    </xf>
    <xf numFmtId="0" fontId="73" fillId="0" borderId="0" xfId="0" applyFont="1" applyFill="1" applyBorder="1" applyAlignment="1"/>
    <xf numFmtId="0" fontId="74" fillId="0" borderId="0" xfId="0" applyFont="1" applyFill="1" applyBorder="1" applyAlignment="1">
      <alignment horizontal="left"/>
    </xf>
    <xf numFmtId="0" fontId="75" fillId="0" borderId="0" xfId="0" applyFont="1" applyFill="1" applyBorder="1" applyAlignment="1">
      <alignment horizontal="left"/>
    </xf>
    <xf numFmtId="0" fontId="76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7" fillId="0" borderId="0" xfId="0" applyFont="1" applyAlignment="1">
      <alignment horizontal="left" vertical="center"/>
    </xf>
    <xf numFmtId="49" fontId="58" fillId="0" borderId="16" xfId="41" applyNumberFormat="1" applyFont="1" applyFill="1" applyBorder="1" applyAlignment="1">
      <alignment horizontal="center"/>
    </xf>
    <xf numFmtId="164" fontId="58" fillId="0" borderId="1" xfId="41" applyNumberFormat="1" applyFont="1" applyFill="1" applyBorder="1" applyAlignment="1">
      <alignment horizontal="left" wrapText="1"/>
    </xf>
    <xf numFmtId="164" fontId="58" fillId="0" borderId="22" xfId="41" applyNumberFormat="1" applyFont="1" applyFill="1" applyBorder="1" applyAlignment="1">
      <alignment horizontal="center"/>
    </xf>
    <xf numFmtId="0" fontId="58" fillId="0" borderId="1" xfId="0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wrapText="1"/>
    </xf>
    <xf numFmtId="164" fontId="58" fillId="0" borderId="22" xfId="0" applyNumberFormat="1" applyFont="1" applyFill="1" applyBorder="1" applyAlignment="1">
      <alignment horizontal="center"/>
    </xf>
    <xf numFmtId="0" fontId="58" fillId="0" borderId="1" xfId="41" applyFont="1" applyFill="1" applyBorder="1" applyAlignment="1">
      <alignment horizontal="left" wrapText="1"/>
    </xf>
    <xf numFmtId="0" fontId="58" fillId="0" borderId="16" xfId="41" applyFont="1" applyFill="1" applyBorder="1" applyAlignment="1">
      <alignment horizontal="left" wrapText="1"/>
    </xf>
    <xf numFmtId="164" fontId="58" fillId="0" borderId="24" xfId="41" applyNumberFormat="1" applyFont="1" applyFill="1" applyBorder="1" applyAlignment="1">
      <alignment horizontal="center"/>
    </xf>
    <xf numFmtId="0" fontId="55" fillId="0" borderId="133" xfId="0" applyFont="1" applyFill="1" applyBorder="1" applyAlignment="1">
      <alignment horizontal="left" vertical="center"/>
    </xf>
    <xf numFmtId="0" fontId="55" fillId="0" borderId="134" xfId="0" applyFont="1" applyFill="1" applyBorder="1" applyAlignment="1">
      <alignment horizontal="left" vertical="center"/>
    </xf>
    <xf numFmtId="0" fontId="55" fillId="0" borderId="135" xfId="0" applyFont="1" applyFill="1" applyBorder="1" applyAlignment="1">
      <alignment horizontal="left" vertical="center"/>
    </xf>
    <xf numFmtId="0" fontId="55" fillId="0" borderId="136" xfId="0" applyFont="1" applyFill="1" applyBorder="1" applyAlignment="1">
      <alignment horizontal="left" vertical="center"/>
    </xf>
    <xf numFmtId="0" fontId="64" fillId="10" borderId="11" xfId="0" applyFont="1" applyFill="1" applyBorder="1" applyAlignment="1">
      <alignment horizontal="left" vertical="center"/>
    </xf>
    <xf numFmtId="0" fontId="55" fillId="10" borderId="53" xfId="0" applyFont="1" applyFill="1" applyBorder="1" applyAlignment="1">
      <alignment horizontal="left" vertical="center"/>
    </xf>
    <xf numFmtId="49" fontId="78" fillId="10" borderId="1" xfId="0" applyNumberFormat="1" applyFont="1" applyFill="1" applyBorder="1" applyAlignment="1">
      <alignment horizontal="left" vertical="center" wrapText="1"/>
    </xf>
    <xf numFmtId="49" fontId="79" fillId="2" borderId="1" xfId="0" applyNumberFormat="1" applyFont="1" applyFill="1" applyBorder="1" applyAlignment="1">
      <alignment horizontal="left" vertical="center" wrapText="1"/>
    </xf>
    <xf numFmtId="49" fontId="80" fillId="10" borderId="1" xfId="0" applyNumberFormat="1" applyFont="1" applyFill="1" applyBorder="1" applyAlignment="1">
      <alignment horizontal="left" vertical="center" wrapText="1"/>
    </xf>
    <xf numFmtId="49" fontId="81" fillId="9" borderId="1" xfId="0" applyNumberFormat="1" applyFont="1" applyFill="1" applyBorder="1" applyAlignment="1">
      <alignment horizontal="center" vertical="center"/>
    </xf>
    <xf numFmtId="0" fontId="81" fillId="9" borderId="1" xfId="0" applyFont="1" applyFill="1" applyBorder="1" applyAlignment="1">
      <alignment horizontal="left" wrapText="1"/>
    </xf>
    <xf numFmtId="164" fontId="81" fillId="9" borderId="22" xfId="0" applyNumberFormat="1" applyFont="1" applyFill="1" applyBorder="1" applyAlignment="1">
      <alignment horizontal="center" vertical="center"/>
    </xf>
    <xf numFmtId="49" fontId="81" fillId="9" borderId="1" xfId="0" applyNumberFormat="1" applyFont="1" applyFill="1" applyBorder="1" applyAlignment="1">
      <alignment horizontal="left" vertical="center" wrapText="1"/>
    </xf>
    <xf numFmtId="0" fontId="81" fillId="9" borderId="1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49" fontId="78" fillId="10" borderId="1" xfId="0" applyNumberFormat="1" applyFont="1" applyFill="1" applyBorder="1" applyAlignment="1">
      <alignment horizontal="center" vertical="center"/>
    </xf>
    <xf numFmtId="0" fontId="78" fillId="10" borderId="22" xfId="0" applyFont="1" applyFill="1" applyBorder="1" applyAlignment="1">
      <alignment horizontal="left" vertical="center"/>
    </xf>
    <xf numFmtId="49" fontId="79" fillId="2" borderId="1" xfId="0" applyNumberFormat="1" applyFont="1" applyFill="1" applyBorder="1" applyAlignment="1">
      <alignment horizontal="center" vertical="center"/>
    </xf>
    <xf numFmtId="164" fontId="79" fillId="2" borderId="22" xfId="0" applyNumberFormat="1" applyFont="1" applyFill="1" applyBorder="1" applyAlignment="1">
      <alignment horizontal="center" vertical="center"/>
    </xf>
    <xf numFmtId="49" fontId="80" fillId="10" borderId="1" xfId="0" applyNumberFormat="1" applyFont="1" applyFill="1" applyBorder="1" applyAlignment="1">
      <alignment horizontal="center" vertical="center"/>
    </xf>
    <xf numFmtId="164" fontId="80" fillId="10" borderId="22" xfId="0" applyNumberFormat="1" applyFont="1" applyFill="1" applyBorder="1" applyAlignment="1">
      <alignment horizontal="center" vertical="center"/>
    </xf>
    <xf numFmtId="0" fontId="55" fillId="0" borderId="137" xfId="0" applyFont="1" applyBorder="1" applyAlignment="1">
      <alignment horizontal="left" vertical="center"/>
    </xf>
    <xf numFmtId="0" fontId="55" fillId="0" borderId="138" xfId="0" applyFont="1" applyBorder="1" applyAlignment="1">
      <alignment horizontal="left" vertical="center"/>
    </xf>
    <xf numFmtId="0" fontId="55" fillId="0" borderId="139" xfId="0" applyFont="1" applyBorder="1" applyAlignment="1">
      <alignment horizontal="left" vertical="center"/>
    </xf>
    <xf numFmtId="0" fontId="55" fillId="0" borderId="140" xfId="0" applyFont="1" applyBorder="1" applyAlignment="1">
      <alignment horizontal="left" vertical="center"/>
    </xf>
    <xf numFmtId="0" fontId="55" fillId="0" borderId="141" xfId="0" applyFont="1" applyBorder="1" applyAlignment="1">
      <alignment horizontal="left" vertical="center"/>
    </xf>
    <xf numFmtId="0" fontId="55" fillId="0" borderId="142" xfId="0" applyFont="1" applyBorder="1" applyAlignment="1">
      <alignment horizontal="left" vertical="center"/>
    </xf>
    <xf numFmtId="49" fontId="12" fillId="0" borderId="143" xfId="0" applyNumberFormat="1" applyFont="1" applyFill="1" applyBorder="1" applyAlignment="1">
      <alignment horizontal="left" vertical="center"/>
    </xf>
    <xf numFmtId="0" fontId="12" fillId="0" borderId="144" xfId="0" applyFont="1" applyFill="1" applyBorder="1" applyAlignment="1">
      <alignment horizontal="left" vertical="center"/>
    </xf>
    <xf numFmtId="0" fontId="12" fillId="0" borderId="145" xfId="0" applyFont="1" applyFill="1" applyBorder="1" applyAlignment="1">
      <alignment horizontal="left" vertical="center"/>
    </xf>
    <xf numFmtId="0" fontId="12" fillId="0" borderId="146" xfId="0" applyFont="1" applyFill="1" applyBorder="1" applyAlignment="1">
      <alignment horizontal="left" vertical="center"/>
    </xf>
    <xf numFmtId="49" fontId="12" fillId="0" borderId="145" xfId="0" applyNumberFormat="1" applyFont="1" applyFill="1" applyBorder="1" applyAlignment="1">
      <alignment horizontal="left" vertical="center"/>
    </xf>
    <xf numFmtId="0" fontId="12" fillId="0" borderId="145" xfId="0" applyFont="1" applyFill="1" applyBorder="1" applyAlignment="1">
      <alignment horizontal="left" wrapText="1"/>
    </xf>
    <xf numFmtId="0" fontId="12" fillId="0" borderId="147" xfId="0" applyFont="1" applyFill="1" applyBorder="1" applyAlignment="1">
      <alignment horizontal="left" vertical="center"/>
    </xf>
    <xf numFmtId="0" fontId="12" fillId="0" borderId="148" xfId="0" applyFont="1" applyFill="1" applyBorder="1" applyAlignment="1">
      <alignment horizontal="left" vertical="center"/>
    </xf>
    <xf numFmtId="0" fontId="55" fillId="0" borderId="143" xfId="0" applyFont="1" applyFill="1" applyBorder="1" applyAlignment="1">
      <alignment horizontal="left" vertical="center"/>
    </xf>
    <xf numFmtId="0" fontId="55" fillId="0" borderId="144" xfId="0" applyFont="1" applyFill="1" applyBorder="1" applyAlignment="1">
      <alignment horizontal="left" vertical="center"/>
    </xf>
    <xf numFmtId="0" fontId="55" fillId="0" borderId="145" xfId="0" applyFont="1" applyFill="1" applyBorder="1" applyAlignment="1">
      <alignment horizontal="left" vertical="center"/>
    </xf>
    <xf numFmtId="0" fontId="55" fillId="0" borderId="146" xfId="0" applyFont="1" applyFill="1" applyBorder="1" applyAlignment="1">
      <alignment horizontal="left" vertical="center"/>
    </xf>
    <xf numFmtId="0" fontId="55" fillId="0" borderId="146" xfId="0" applyFont="1" applyBorder="1" applyAlignment="1">
      <alignment horizontal="left" vertical="center"/>
    </xf>
    <xf numFmtId="0" fontId="55" fillId="0" borderId="147" xfId="0" applyFont="1" applyFill="1" applyBorder="1" applyAlignment="1">
      <alignment horizontal="left" vertical="center"/>
    </xf>
    <xf numFmtId="0" fontId="55" fillId="0" borderId="148" xfId="0" applyFont="1" applyBorder="1" applyAlignment="1">
      <alignment horizontal="left" vertical="center"/>
    </xf>
    <xf numFmtId="0" fontId="7" fillId="0" borderId="150" xfId="41" applyFont="1" applyBorder="1"/>
    <xf numFmtId="0" fontId="0" fillId="0" borderId="10" xfId="0" applyBorder="1"/>
    <xf numFmtId="1" fontId="0" fillId="0" borderId="0" xfId="0" applyNumberFormat="1"/>
    <xf numFmtId="0" fontId="0" fillId="18" borderId="10" xfId="0" applyFill="1" applyBorder="1"/>
    <xf numFmtId="1" fontId="29" fillId="0" borderId="10" xfId="42" applyNumberFormat="1" applyFont="1" applyFill="1" applyBorder="1" applyAlignment="1">
      <alignment horizontal="center" vertical="center"/>
    </xf>
    <xf numFmtId="1" fontId="29" fillId="3" borderId="10" xfId="42" applyNumberFormat="1" applyFont="1" applyFill="1" applyBorder="1" applyAlignment="1">
      <alignment horizontal="center" vertical="center"/>
    </xf>
    <xf numFmtId="0" fontId="0" fillId="0" borderId="83" xfId="0" applyBorder="1"/>
    <xf numFmtId="0" fontId="0" fillId="18" borderId="83" xfId="0" applyFill="1" applyBorder="1"/>
    <xf numFmtId="0" fontId="0" fillId="0" borderId="151" xfId="0" applyBorder="1"/>
    <xf numFmtId="0" fontId="0" fillId="18" borderId="151" xfId="0" applyFill="1" applyBorder="1"/>
    <xf numFmtId="0" fontId="0" fillId="0" borderId="12" xfId="0" applyBorder="1"/>
    <xf numFmtId="0" fontId="0" fillId="0" borderId="64" xfId="0" applyBorder="1"/>
    <xf numFmtId="0" fontId="0" fillId="18" borderId="12" xfId="0" applyFill="1" applyBorder="1"/>
    <xf numFmtId="0" fontId="0" fillId="18" borderId="64" xfId="0" applyFill="1" applyBorder="1"/>
    <xf numFmtId="0" fontId="0" fillId="18" borderId="15" xfId="0" applyFill="1" applyBorder="1"/>
    <xf numFmtId="0" fontId="0" fillId="18" borderId="11" xfId="0" applyFill="1" applyBorder="1"/>
    <xf numFmtId="0" fontId="0" fillId="18" borderId="26" xfId="0" applyFill="1" applyBorder="1"/>
    <xf numFmtId="0" fontId="0" fillId="0" borderId="15" xfId="0" applyBorder="1"/>
    <xf numFmtId="0" fontId="0" fillId="0" borderId="11" xfId="0" applyBorder="1"/>
    <xf numFmtId="0" fontId="0" fillId="0" borderId="26" xfId="0" applyBorder="1"/>
    <xf numFmtId="1" fontId="29" fillId="0" borderId="12" xfId="42" applyNumberFormat="1" applyFont="1" applyFill="1" applyBorder="1" applyAlignment="1">
      <alignment horizontal="center" vertical="center"/>
    </xf>
    <xf numFmtId="1" fontId="29" fillId="0" borderId="64" xfId="42" applyNumberFormat="1" applyFont="1" applyFill="1" applyBorder="1" applyAlignment="1">
      <alignment horizontal="center" vertical="center"/>
    </xf>
    <xf numFmtId="1" fontId="29" fillId="3" borderId="12" xfId="42" applyNumberFormat="1" applyFont="1" applyFill="1" applyBorder="1" applyAlignment="1">
      <alignment horizontal="center" vertical="center"/>
    </xf>
    <xf numFmtId="0" fontId="0" fillId="0" borderId="152" xfId="0" applyBorder="1"/>
    <xf numFmtId="0" fontId="0" fillId="0" borderId="153" xfId="0" applyBorder="1"/>
    <xf numFmtId="0" fontId="0" fillId="0" borderId="154" xfId="0" applyBorder="1"/>
    <xf numFmtId="0" fontId="0" fillId="0" borderId="155" xfId="0" applyBorder="1"/>
    <xf numFmtId="0" fontId="0" fillId="0" borderId="156" xfId="0" applyBorder="1"/>
    <xf numFmtId="0" fontId="3" fillId="0" borderId="157" xfId="0" applyFont="1" applyBorder="1" applyAlignment="1">
      <alignment horizontal="center" vertical="center"/>
    </xf>
    <xf numFmtId="0" fontId="3" fillId="0" borderId="158" xfId="0" applyFont="1" applyBorder="1" applyAlignment="1">
      <alignment horizontal="center" vertical="center"/>
    </xf>
    <xf numFmtId="0" fontId="0" fillId="0" borderId="159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0" fillId="0" borderId="161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0" fillId="19" borderId="160" xfId="0" applyFill="1" applyBorder="1" applyAlignment="1">
      <alignment horizontal="center" vertical="center"/>
    </xf>
    <xf numFmtId="0" fontId="0" fillId="19" borderId="152" xfId="0" applyFill="1" applyBorder="1"/>
    <xf numFmtId="0" fontId="0" fillId="20" borderId="152" xfId="0" applyFill="1" applyBorder="1"/>
    <xf numFmtId="0" fontId="0" fillId="21" borderId="152" xfId="0" applyFill="1" applyBorder="1"/>
    <xf numFmtId="0" fontId="0" fillId="19" borderId="159" xfId="0" applyFill="1" applyBorder="1" applyAlignment="1">
      <alignment horizontal="center" vertical="center"/>
    </xf>
    <xf numFmtId="0" fontId="3" fillId="19" borderId="152" xfId="0" applyFont="1" applyFill="1" applyBorder="1"/>
    <xf numFmtId="0" fontId="1" fillId="0" borderId="163" xfId="0" applyFont="1" applyFill="1" applyBorder="1"/>
    <xf numFmtId="0" fontId="8" fillId="0" borderId="1" xfId="0" applyFont="1" applyFill="1" applyBorder="1"/>
    <xf numFmtId="0" fontId="8" fillId="0" borderId="0" xfId="0" applyFont="1" applyFill="1" applyAlignment="1">
      <alignment horizontal="center" vertical="center"/>
    </xf>
    <xf numFmtId="0" fontId="98" fillId="0" borderId="1" xfId="0" applyFont="1" applyFill="1" applyBorder="1"/>
    <xf numFmtId="0" fontId="31" fillId="0" borderId="0" xfId="0" applyFont="1" applyFill="1"/>
    <xf numFmtId="0" fontId="99" fillId="0" borderId="0" xfId="0" applyFont="1" applyFill="1"/>
    <xf numFmtId="0" fontId="99" fillId="0" borderId="0" xfId="0" applyFont="1" applyFill="1" applyAlignment="1">
      <alignment horizontal="center"/>
    </xf>
    <xf numFmtId="0" fontId="99" fillId="0" borderId="0" xfId="0" applyFont="1" applyFill="1" applyAlignment="1">
      <alignment horizontal="center" vertical="center"/>
    </xf>
    <xf numFmtId="0" fontId="100" fillId="0" borderId="1" xfId="0" applyFont="1" applyFill="1" applyBorder="1"/>
    <xf numFmtId="0" fontId="100" fillId="0" borderId="0" xfId="0" applyFont="1" applyFill="1"/>
    <xf numFmtId="0" fontId="101" fillId="0" borderId="0" xfId="0" applyFont="1" applyFill="1"/>
    <xf numFmtId="0" fontId="101" fillId="0" borderId="0" xfId="0" applyFont="1" applyFill="1" applyAlignment="1">
      <alignment horizontal="center"/>
    </xf>
    <xf numFmtId="0" fontId="101" fillId="0" borderId="0" xfId="0" applyFont="1" applyFill="1" applyAlignment="1">
      <alignment horizontal="center" vertical="center"/>
    </xf>
    <xf numFmtId="0" fontId="100" fillId="0" borderId="0" xfId="0" applyFont="1" applyFill="1" applyBorder="1"/>
    <xf numFmtId="0" fontId="102" fillId="0" borderId="0" xfId="0" applyFont="1" applyFill="1"/>
    <xf numFmtId="0" fontId="98" fillId="0" borderId="0" xfId="0" applyFont="1" applyFill="1"/>
    <xf numFmtId="0" fontId="99" fillId="0" borderId="0" xfId="0" applyFont="1"/>
    <xf numFmtId="0" fontId="99" fillId="0" borderId="0" xfId="0" applyFont="1" applyAlignment="1">
      <alignment horizontal="center"/>
    </xf>
    <xf numFmtId="0" fontId="9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8" fillId="0" borderId="0" xfId="0" applyFont="1" applyFill="1" applyBorder="1"/>
    <xf numFmtId="0" fontId="103" fillId="0" borderId="0" xfId="0" applyFont="1" applyFill="1"/>
    <xf numFmtId="0" fontId="104" fillId="0" borderId="0" xfId="0" applyFont="1" applyFill="1"/>
    <xf numFmtId="0" fontId="100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/>
    </xf>
    <xf numFmtId="1" fontId="3" fillId="0" borderId="10" xfId="0" applyNumberFormat="1" applyFont="1" applyFill="1" applyBorder="1"/>
    <xf numFmtId="1" fontId="0" fillId="0" borderId="10" xfId="0" applyNumberFormat="1" applyFill="1" applyBorder="1"/>
    <xf numFmtId="0" fontId="8" fillId="0" borderId="0" xfId="4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/>
    </xf>
    <xf numFmtId="1" fontId="29" fillId="0" borderId="1" xfId="42" applyNumberFormat="1" applyFont="1" applyFill="1" applyBorder="1" applyAlignment="1">
      <alignment horizontal="center"/>
    </xf>
    <xf numFmtId="1" fontId="3" fillId="0" borderId="1" xfId="0" applyNumberFormat="1" applyFont="1" applyFill="1" applyBorder="1"/>
    <xf numFmtId="1" fontId="98" fillId="0" borderId="1" xfId="0" applyNumberFormat="1" applyFont="1" applyFill="1" applyBorder="1"/>
    <xf numFmtId="0" fontId="98" fillId="0" borderId="0" xfId="0" applyFont="1" applyFill="1" applyAlignment="1">
      <alignment horizontal="center"/>
    </xf>
    <xf numFmtId="0" fontId="98" fillId="0" borderId="0" xfId="0" applyFont="1" applyFill="1" applyAlignment="1">
      <alignment horizontal="center" vertical="center"/>
    </xf>
    <xf numFmtId="1" fontId="100" fillId="0" borderId="1" xfId="0" applyNumberFormat="1" applyFont="1" applyFill="1" applyBorder="1"/>
    <xf numFmtId="0" fontId="37" fillId="0" borderId="0" xfId="0" applyFont="1" applyFill="1"/>
    <xf numFmtId="1" fontId="3" fillId="0" borderId="164" xfId="0" applyNumberFormat="1" applyFont="1" applyFill="1" applyBorder="1" applyAlignment="1">
      <alignment horizontal="center"/>
    </xf>
    <xf numFmtId="1" fontId="3" fillId="0" borderId="164" xfId="0" applyNumberFormat="1" applyFont="1" applyFill="1" applyBorder="1"/>
    <xf numFmtId="1" fontId="0" fillId="0" borderId="164" xfId="0" applyNumberFormat="1" applyFill="1" applyBorder="1"/>
    <xf numFmtId="1" fontId="0" fillId="0" borderId="1" xfId="0" applyNumberFormat="1" applyFill="1" applyBorder="1"/>
    <xf numFmtId="0" fontId="29" fillId="0" borderId="21" xfId="0" applyFont="1" applyFill="1" applyBorder="1"/>
    <xf numFmtId="1" fontId="0" fillId="0" borderId="0" xfId="0" applyNumberFormat="1" applyFill="1" applyBorder="1"/>
    <xf numFmtId="1" fontId="0" fillId="0" borderId="22" xfId="0" applyNumberFormat="1" applyFill="1" applyBorder="1" applyAlignment="1">
      <alignment horizontal="center" vertical="center"/>
    </xf>
    <xf numFmtId="0" fontId="3" fillId="0" borderId="21" xfId="0" applyFont="1" applyFill="1" applyBorder="1"/>
    <xf numFmtId="0" fontId="29" fillId="0" borderId="23" xfId="0" applyFont="1" applyFill="1" applyBorder="1"/>
    <xf numFmtId="1" fontId="3" fillId="0" borderId="16" xfId="0" applyNumberFormat="1" applyFont="1" applyFill="1" applyBorder="1" applyAlignment="1">
      <alignment horizontal="center"/>
    </xf>
    <xf numFmtId="1" fontId="29" fillId="0" borderId="16" xfId="42" applyNumberFormat="1" applyFont="1" applyFill="1" applyBorder="1" applyAlignment="1">
      <alignment horizontal="center"/>
    </xf>
    <xf numFmtId="1" fontId="3" fillId="0" borderId="16" xfId="0" applyNumberFormat="1" applyFont="1" applyFill="1" applyBorder="1"/>
    <xf numFmtId="1" fontId="0" fillId="0" borderId="100" xfId="0" applyNumberFormat="1" applyFill="1" applyBorder="1"/>
    <xf numFmtId="1" fontId="0" fillId="0" borderId="24" xfId="0" applyNumberFormat="1" applyFill="1" applyBorder="1" applyAlignment="1">
      <alignment horizontal="center" vertical="center"/>
    </xf>
    <xf numFmtId="0" fontId="0" fillId="0" borderId="12" xfId="0" applyFill="1" applyBorder="1"/>
    <xf numFmtId="1" fontId="0" fillId="0" borderId="64" xfId="0" applyNumberFormat="1" applyFill="1" applyBorder="1" applyAlignment="1">
      <alignment horizontal="center" vertical="center"/>
    </xf>
    <xf numFmtId="0" fontId="0" fillId="0" borderId="165" xfId="0" applyFill="1" applyBorder="1"/>
    <xf numFmtId="1" fontId="0" fillId="0" borderId="166" xfId="0" applyNumberFormat="1" applyFill="1" applyBorder="1" applyAlignment="1">
      <alignment horizontal="center" vertical="center"/>
    </xf>
    <xf numFmtId="0" fontId="0" fillId="0" borderId="167" xfId="0" applyFill="1" applyBorder="1"/>
    <xf numFmtId="0" fontId="0" fillId="0" borderId="168" xfId="0" applyFill="1" applyBorder="1"/>
    <xf numFmtId="1" fontId="0" fillId="0" borderId="16" xfId="0" applyNumberFormat="1" applyFill="1" applyBorder="1"/>
    <xf numFmtId="0" fontId="0" fillId="0" borderId="71" xfId="0" applyFill="1" applyBorder="1"/>
    <xf numFmtId="1" fontId="3" fillId="0" borderId="72" xfId="0" applyNumberFormat="1" applyFont="1" applyFill="1" applyBorder="1" applyAlignment="1">
      <alignment horizontal="center"/>
    </xf>
    <xf numFmtId="1" fontId="3" fillId="0" borderId="72" xfId="0" applyNumberFormat="1" applyFont="1" applyFill="1" applyBorder="1"/>
    <xf numFmtId="1" fontId="0" fillId="0" borderId="72" xfId="0" applyNumberFormat="1" applyFill="1" applyBorder="1"/>
    <xf numFmtId="1" fontId="0" fillId="0" borderId="169" xfId="0" applyNumberFormat="1" applyFill="1" applyBorder="1" applyAlignment="1">
      <alignment horizontal="center" vertical="center"/>
    </xf>
    <xf numFmtId="0" fontId="29" fillId="0" borderId="92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29" fillId="0" borderId="17" xfId="42" applyNumberFormat="1" applyFont="1" applyFill="1" applyBorder="1" applyAlignment="1">
      <alignment horizontal="center"/>
    </xf>
    <xf numFmtId="1" fontId="3" fillId="0" borderId="17" xfId="0" applyNumberFormat="1" applyFont="1" applyFill="1" applyBorder="1"/>
    <xf numFmtId="1" fontId="0" fillId="0" borderId="95" xfId="0" applyNumberFormat="1" applyFill="1" applyBorder="1" applyAlignment="1">
      <alignment horizontal="center" vertical="center"/>
    </xf>
    <xf numFmtId="0" fontId="1" fillId="0" borderId="120" xfId="41" applyFont="1" applyBorder="1"/>
    <xf numFmtId="1" fontId="89" fillId="22" borderId="121" xfId="41" applyNumberFormat="1" applyFont="1" applyFill="1" applyBorder="1"/>
    <xf numFmtId="1" fontId="0" fillId="0" borderId="170" xfId="0" applyNumberFormat="1" applyBorder="1"/>
    <xf numFmtId="1" fontId="3" fillId="0" borderId="122" xfId="0" applyNumberFormat="1" applyFont="1" applyBorder="1" applyAlignment="1">
      <alignment vertical="center"/>
    </xf>
    <xf numFmtId="0" fontId="4" fillId="0" borderId="120" xfId="41" applyFont="1" applyBorder="1"/>
    <xf numFmtId="0" fontId="4" fillId="22" borderId="121" xfId="41" applyFont="1" applyFill="1" applyBorder="1"/>
    <xf numFmtId="0" fontId="0" fillId="0" borderId="170" xfId="0" applyBorder="1"/>
    <xf numFmtId="0" fontId="3" fillId="0" borderId="122" xfId="0" applyFont="1" applyBorder="1" applyAlignment="1">
      <alignment vertical="center"/>
    </xf>
    <xf numFmtId="0" fontId="0" fillId="18" borderId="84" xfId="0" applyFill="1" applyBorder="1"/>
    <xf numFmtId="0" fontId="0" fillId="18" borderId="171" xfId="0" applyFill="1" applyBorder="1"/>
    <xf numFmtId="0" fontId="0" fillId="0" borderId="171" xfId="0" applyBorder="1"/>
    <xf numFmtId="0" fontId="0" fillId="0" borderId="84" xfId="0" applyBorder="1"/>
    <xf numFmtId="0" fontId="0" fillId="19" borderId="172" xfId="0" applyFill="1" applyBorder="1"/>
    <xf numFmtId="0" fontId="0" fillId="0" borderId="173" xfId="0" applyBorder="1"/>
    <xf numFmtId="0" fontId="0" fillId="0" borderId="72" xfId="0" applyBorder="1"/>
    <xf numFmtId="0" fontId="0" fillId="0" borderId="85" xfId="0" applyBorder="1"/>
    <xf numFmtId="0" fontId="0" fillId="0" borderId="71" xfId="0" applyBorder="1"/>
    <xf numFmtId="0" fontId="0" fillId="0" borderId="169" xfId="0" applyBorder="1"/>
    <xf numFmtId="0" fontId="0" fillId="0" borderId="172" xfId="0" applyBorder="1"/>
    <xf numFmtId="0" fontId="0" fillId="18" borderId="71" xfId="0" applyFill="1" applyBorder="1"/>
    <xf numFmtId="0" fontId="0" fillId="18" borderId="72" xfId="0" applyFill="1" applyBorder="1"/>
    <xf numFmtId="0" fontId="0" fillId="18" borderId="169" xfId="0" applyFill="1" applyBorder="1"/>
    <xf numFmtId="1" fontId="29" fillId="0" borderId="71" xfId="42" applyNumberFormat="1" applyFont="1" applyFill="1" applyBorder="1" applyAlignment="1">
      <alignment horizontal="center" vertical="center"/>
    </xf>
    <xf numFmtId="1" fontId="29" fillId="0" borderId="72" xfId="42" applyNumberFormat="1" applyFont="1" applyFill="1" applyBorder="1" applyAlignment="1">
      <alignment horizontal="center" vertical="center"/>
    </xf>
    <xf numFmtId="1" fontId="29" fillId="0" borderId="169" xfId="42" applyNumberFormat="1" applyFont="1" applyFill="1" applyBorder="1" applyAlignment="1">
      <alignment horizontal="center" vertical="center"/>
    </xf>
    <xf numFmtId="0" fontId="8" fillId="0" borderId="1" xfId="41" applyFont="1" applyFill="1" applyBorder="1" applyAlignment="1">
      <alignment horizontal="center" wrapText="1"/>
    </xf>
    <xf numFmtId="1" fontId="7" fillId="0" borderId="1" xfId="4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wrapText="1"/>
    </xf>
    <xf numFmtId="0" fontId="7" fillId="0" borderId="0" xfId="0" applyFont="1" applyFill="1" applyBorder="1"/>
    <xf numFmtId="0" fontId="4" fillId="0" borderId="0" xfId="0" applyFont="1" applyFill="1"/>
    <xf numFmtId="0" fontId="7" fillId="0" borderId="1" xfId="41" applyFont="1" applyFill="1" applyBorder="1" applyAlignment="1">
      <alignment horizontal="center" wrapText="1"/>
    </xf>
    <xf numFmtId="0" fontId="0" fillId="0" borderId="10" xfId="0" applyFill="1" applyBorder="1"/>
    <xf numFmtId="0" fontId="0" fillId="0" borderId="64" xfId="0" applyFill="1" applyBorder="1"/>
    <xf numFmtId="1" fontId="0" fillId="23" borderId="22" xfId="0" applyNumberFormat="1" applyFill="1" applyBorder="1" applyAlignment="1">
      <alignment horizontal="center" vertical="center"/>
    </xf>
    <xf numFmtId="0" fontId="0" fillId="0" borderId="151" xfId="0" applyFill="1" applyBorder="1"/>
    <xf numFmtId="0" fontId="0" fillId="0" borderId="83" xfId="0" applyFill="1" applyBorder="1"/>
    <xf numFmtId="0" fontId="105" fillId="0" borderId="0" xfId="0" applyFont="1" applyFill="1"/>
    <xf numFmtId="0" fontId="106" fillId="0" borderId="0" xfId="0" applyFont="1" applyFill="1"/>
    <xf numFmtId="0" fontId="105" fillId="0" borderId="0" xfId="0" applyFont="1"/>
    <xf numFmtId="0" fontId="3" fillId="0" borderId="0" xfId="0" applyFont="1" applyAlignment="1">
      <alignment horizontal="center" vertical="center"/>
    </xf>
    <xf numFmtId="0" fontId="12" fillId="24" borderId="0" xfId="0" applyFont="1" applyFill="1"/>
    <xf numFmtId="0" fontId="3" fillId="24" borderId="0" xfId="0" applyFont="1" applyFill="1" applyAlignment="1">
      <alignment horizontal="center"/>
    </xf>
    <xf numFmtId="0" fontId="3" fillId="24" borderId="0" xfId="0" applyFont="1" applyFill="1"/>
    <xf numFmtId="0" fontId="99" fillId="24" borderId="163" xfId="0" applyFont="1" applyFill="1" applyBorder="1"/>
    <xf numFmtId="0" fontId="8" fillId="24" borderId="0" xfId="0" applyFont="1" applyFill="1"/>
    <xf numFmtId="0" fontId="107" fillId="24" borderId="27" xfId="0" applyFont="1" applyFill="1" applyBorder="1"/>
    <xf numFmtId="0" fontId="8" fillId="24" borderId="174" xfId="0" applyFont="1" applyFill="1" applyBorder="1"/>
    <xf numFmtId="0" fontId="5" fillId="24" borderId="174" xfId="0" applyFont="1" applyFill="1" applyBorder="1"/>
    <xf numFmtId="0" fontId="8" fillId="24" borderId="175" xfId="0" applyFont="1" applyFill="1" applyBorder="1"/>
    <xf numFmtId="0" fontId="108" fillId="24" borderId="176" xfId="0" applyFont="1" applyFill="1" applyBorder="1"/>
    <xf numFmtId="0" fontId="5" fillId="24" borderId="0" xfId="0" applyFont="1" applyFill="1"/>
    <xf numFmtId="0" fontId="107" fillId="24" borderId="177" xfId="0" applyFont="1" applyFill="1" applyBorder="1"/>
    <xf numFmtId="0" fontId="8" fillId="24" borderId="0" xfId="0" applyFont="1" applyFill="1" applyBorder="1"/>
    <xf numFmtId="0" fontId="5" fillId="24" borderId="0" xfId="0" applyFont="1" applyFill="1" applyBorder="1"/>
    <xf numFmtId="0" fontId="0" fillId="24" borderId="0" xfId="0" applyFill="1" applyBorder="1"/>
    <xf numFmtId="0" fontId="0" fillId="24" borderId="178" xfId="0" applyFill="1" applyBorder="1"/>
    <xf numFmtId="0" fontId="0" fillId="24" borderId="0" xfId="0" applyFill="1"/>
    <xf numFmtId="0" fontId="108" fillId="24" borderId="17" xfId="0" applyFont="1" applyFill="1" applyBorder="1"/>
    <xf numFmtId="0" fontId="107" fillId="24" borderId="179" xfId="0" applyFont="1" applyFill="1" applyBorder="1"/>
    <xf numFmtId="0" fontId="8" fillId="24" borderId="180" xfId="0" applyFont="1" applyFill="1" applyBorder="1"/>
    <xf numFmtId="0" fontId="5" fillId="24" borderId="180" xfId="0" applyFont="1" applyFill="1" applyBorder="1"/>
    <xf numFmtId="0" fontId="0" fillId="24" borderId="180" xfId="0" applyFill="1" applyBorder="1"/>
    <xf numFmtId="0" fontId="0" fillId="24" borderId="181" xfId="0" applyFill="1" applyBorder="1"/>
    <xf numFmtId="0" fontId="28" fillId="24" borderId="0" xfId="0" applyFont="1" applyFill="1"/>
    <xf numFmtId="0" fontId="93" fillId="24" borderId="0" xfId="0" applyFont="1" applyFill="1"/>
    <xf numFmtId="0" fontId="93" fillId="0" borderId="0" xfId="0" applyFont="1"/>
    <xf numFmtId="0" fontId="93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22" fillId="0" borderId="22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7" fillId="0" borderId="2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8" fillId="0" borderId="22" xfId="0" applyFont="1" applyFill="1" applyBorder="1"/>
    <xf numFmtId="0" fontId="7" fillId="0" borderId="159" xfId="0" applyFont="1" applyFill="1" applyBorder="1" applyAlignment="1">
      <alignment horizontal="center" vertical="center"/>
    </xf>
    <xf numFmtId="0" fontId="8" fillId="0" borderId="160" xfId="0" applyFont="1" applyFill="1" applyBorder="1"/>
    <xf numFmtId="0" fontId="3" fillId="0" borderId="22" xfId="0" applyFont="1" applyFill="1" applyBorder="1"/>
    <xf numFmtId="0" fontId="3" fillId="0" borderId="160" xfId="0" applyFont="1" applyFill="1" applyBorder="1"/>
    <xf numFmtId="0" fontId="3" fillId="0" borderId="159" xfId="0" applyFont="1" applyFill="1" applyBorder="1"/>
    <xf numFmtId="0" fontId="22" fillId="0" borderId="16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109" fillId="0" borderId="0" xfId="0" applyFont="1"/>
    <xf numFmtId="0" fontId="0" fillId="0" borderId="0" xfId="0" applyFill="1" applyBorder="1"/>
    <xf numFmtId="0" fontId="0" fillId="0" borderId="0" xfId="0" applyFont="1" applyFill="1" applyBorder="1"/>
    <xf numFmtId="0" fontId="0" fillId="19" borderId="0" xfId="0" applyFill="1"/>
    <xf numFmtId="0" fontId="0" fillId="0" borderId="182" xfId="0" applyBorder="1"/>
    <xf numFmtId="0" fontId="0" fillId="0" borderId="149" xfId="0" applyBorder="1"/>
    <xf numFmtId="0" fontId="0" fillId="0" borderId="183" xfId="0" applyFill="1" applyBorder="1"/>
    <xf numFmtId="0" fontId="0" fillId="0" borderId="182" xfId="0" applyFill="1" applyBorder="1"/>
    <xf numFmtId="0" fontId="0" fillId="0" borderId="149" xfId="0" applyFill="1" applyBorder="1"/>
    <xf numFmtId="0" fontId="0" fillId="25" borderId="149" xfId="0" applyFill="1" applyBorder="1"/>
    <xf numFmtId="0" fontId="0" fillId="0" borderId="182" xfId="0" applyFont="1" applyFill="1" applyBorder="1"/>
    <xf numFmtId="0" fontId="0" fillId="0" borderId="149" xfId="0" applyFont="1" applyFill="1" applyBorder="1"/>
    <xf numFmtId="0" fontId="0" fillId="25" borderId="183" xfId="0" applyFont="1" applyFill="1" applyBorder="1"/>
    <xf numFmtId="0" fontId="92" fillId="0" borderId="1" xfId="41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center" vertical="center"/>
    </xf>
    <xf numFmtId="0" fontId="0" fillId="26" borderId="0" xfId="0" applyFill="1"/>
    <xf numFmtId="0" fontId="0" fillId="0" borderId="159" xfId="0" applyBorder="1"/>
    <xf numFmtId="0" fontId="0" fillId="0" borderId="160" xfId="0" applyBorder="1"/>
    <xf numFmtId="0" fontId="0" fillId="0" borderId="159" xfId="0" applyFill="1" applyBorder="1"/>
    <xf numFmtId="0" fontId="0" fillId="25" borderId="0" xfId="0" applyFill="1" applyBorder="1"/>
    <xf numFmtId="0" fontId="0" fillId="0" borderId="160" xfId="0" applyFill="1" applyBorder="1"/>
    <xf numFmtId="0" fontId="3" fillId="25" borderId="159" xfId="0" applyFont="1" applyFill="1" applyBorder="1"/>
    <xf numFmtId="0" fontId="0" fillId="23" borderId="0" xfId="0" applyFill="1"/>
    <xf numFmtId="0" fontId="0" fillId="25" borderId="160" xfId="0" applyFill="1" applyBorder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25" borderId="0" xfId="0" applyFill="1"/>
    <xf numFmtId="0" fontId="0" fillId="25" borderId="159" xfId="0" applyFill="1" applyBorder="1"/>
    <xf numFmtId="0" fontId="0" fillId="25" borderId="160" xfId="0" applyFont="1" applyFill="1" applyBorder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33" borderId="0" xfId="0" applyFill="1"/>
    <xf numFmtId="0" fontId="0" fillId="0" borderId="161" xfId="0" applyBorder="1"/>
    <xf numFmtId="0" fontId="0" fillId="0" borderId="100" xfId="0" applyBorder="1"/>
    <xf numFmtId="0" fontId="0" fillId="0" borderId="162" xfId="0" applyBorder="1"/>
    <xf numFmtId="0" fontId="0" fillId="0" borderId="161" xfId="0" applyFill="1" applyBorder="1"/>
    <xf numFmtId="0" fontId="0" fillId="0" borderId="100" xfId="0" applyFill="1" applyBorder="1"/>
    <xf numFmtId="0" fontId="0" fillId="25" borderId="100" xfId="0" applyFill="1" applyBorder="1"/>
    <xf numFmtId="0" fontId="0" fillId="0" borderId="162" xfId="0" applyFill="1" applyBorder="1"/>
    <xf numFmtId="0" fontId="0" fillId="25" borderId="162" xfId="0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31" borderId="182" xfId="0" applyFont="1" applyFill="1" applyBorder="1" applyAlignment="1">
      <alignment horizontal="center"/>
    </xf>
    <xf numFmtId="0" fontId="0" fillId="31" borderId="149" xfId="0" applyFont="1" applyFill="1" applyBorder="1" applyAlignment="1">
      <alignment horizontal="center"/>
    </xf>
    <xf numFmtId="0" fontId="0" fillId="31" borderId="183" xfId="0" applyFont="1" applyFill="1" applyBorder="1" applyAlignment="1">
      <alignment horizontal="center"/>
    </xf>
    <xf numFmtId="0" fontId="0" fillId="31" borderId="27" xfId="0" applyFont="1" applyFill="1" applyBorder="1"/>
    <xf numFmtId="0" fontId="0" fillId="0" borderId="174" xfId="0" applyFont="1" applyFill="1" applyBorder="1"/>
    <xf numFmtId="0" fontId="0" fillId="0" borderId="174" xfId="0" applyFont="1" applyBorder="1"/>
    <xf numFmtId="0" fontId="0" fillId="34" borderId="174" xfId="0" applyFont="1" applyFill="1" applyBorder="1"/>
    <xf numFmtId="0" fontId="0" fillId="0" borderId="174" xfId="0" applyFont="1" applyFill="1" applyBorder="1" applyAlignment="1">
      <alignment horizontal="left"/>
    </xf>
    <xf numFmtId="0" fontId="0" fillId="0" borderId="175" xfId="0" applyFont="1" applyFill="1" applyBorder="1"/>
    <xf numFmtId="0" fontId="0" fillId="0" borderId="0" xfId="0" applyFont="1"/>
    <xf numFmtId="0" fontId="0" fillId="0" borderId="15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60" xfId="0" applyFont="1" applyBorder="1" applyAlignment="1">
      <alignment horizontal="center"/>
    </xf>
    <xf numFmtId="0" fontId="0" fillId="0" borderId="177" xfId="0" applyFont="1" applyBorder="1"/>
    <xf numFmtId="0" fontId="0" fillId="0" borderId="0" xfId="0" applyFont="1" applyBorder="1"/>
    <xf numFmtId="0" fontId="0" fillId="0" borderId="0" xfId="0" applyFont="1" applyFill="1" applyBorder="1" applyAlignment="1">
      <alignment horizontal="left"/>
    </xf>
    <xf numFmtId="0" fontId="0" fillId="0" borderId="178" xfId="0" applyFont="1" applyFill="1" applyBorder="1"/>
    <xf numFmtId="0" fontId="0" fillId="0" borderId="0" xfId="0" applyBorder="1"/>
    <xf numFmtId="0" fontId="0" fillId="19" borderId="159" xfId="0" applyFont="1" applyFill="1" applyBorder="1" applyAlignment="1">
      <alignment horizontal="center"/>
    </xf>
    <xf numFmtId="0" fontId="0" fillId="19" borderId="0" xfId="0" applyFont="1" applyFill="1" applyBorder="1" applyAlignment="1">
      <alignment horizontal="center"/>
    </xf>
    <xf numFmtId="0" fontId="0" fillId="19" borderId="160" xfId="0" applyFont="1" applyFill="1" applyBorder="1" applyAlignment="1">
      <alignment horizontal="center"/>
    </xf>
    <xf numFmtId="0" fontId="0" fillId="30" borderId="0" xfId="0" applyFont="1" applyFill="1" applyBorder="1"/>
    <xf numFmtId="0" fontId="0" fillId="24" borderId="0" xfId="0" applyFont="1" applyFill="1" applyBorder="1"/>
    <xf numFmtId="0" fontId="0" fillId="29" borderId="0" xfId="0" applyFont="1" applyFill="1" applyBorder="1"/>
    <xf numFmtId="0" fontId="0" fillId="0" borderId="178" xfId="0" applyFont="1" applyFill="1" applyBorder="1" applyAlignment="1">
      <alignment horizontal="left"/>
    </xf>
    <xf numFmtId="0" fontId="0" fillId="27" borderId="159" xfId="0" applyFont="1" applyFill="1" applyBorder="1" applyAlignment="1">
      <alignment horizontal="center"/>
    </xf>
    <xf numFmtId="0" fontId="0" fillId="27" borderId="0" xfId="0" applyFont="1" applyFill="1" applyBorder="1" applyAlignment="1">
      <alignment horizontal="center"/>
    </xf>
    <xf numFmtId="0" fontId="0" fillId="27" borderId="160" xfId="0" applyFont="1" applyFill="1" applyBorder="1" applyAlignment="1">
      <alignment horizontal="center"/>
    </xf>
    <xf numFmtId="0" fontId="0" fillId="35" borderId="178" xfId="0" applyFont="1" applyFill="1" applyBorder="1"/>
    <xf numFmtId="0" fontId="0" fillId="0" borderId="15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0" xfId="0" applyBorder="1" applyAlignment="1">
      <alignment horizontal="center"/>
    </xf>
    <xf numFmtId="0" fontId="0" fillId="19" borderId="0" xfId="0" applyFont="1" applyFill="1" applyBorder="1"/>
    <xf numFmtId="0" fontId="0" fillId="35" borderId="161" xfId="0" applyFont="1" applyFill="1" applyBorder="1" applyAlignment="1">
      <alignment horizontal="center"/>
    </xf>
    <xf numFmtId="0" fontId="0" fillId="35" borderId="100" xfId="0" applyFill="1" applyBorder="1" applyAlignment="1">
      <alignment horizontal="center"/>
    </xf>
    <xf numFmtId="0" fontId="0" fillId="35" borderId="162" xfId="0" applyFill="1" applyBorder="1" applyAlignment="1">
      <alignment horizontal="center"/>
    </xf>
    <xf numFmtId="0" fontId="0" fillId="17" borderId="0" xfId="0" applyFont="1" applyFill="1" applyBorder="1"/>
    <xf numFmtId="0" fontId="0" fillId="17" borderId="182" xfId="0" applyFill="1" applyBorder="1" applyAlignment="1">
      <alignment horizontal="center"/>
    </xf>
    <xf numFmtId="0" fontId="0" fillId="17" borderId="149" xfId="0" applyFill="1" applyBorder="1" applyAlignment="1">
      <alignment horizontal="center"/>
    </xf>
    <xf numFmtId="0" fontId="0" fillId="17" borderId="183" xfId="0" applyFill="1" applyBorder="1" applyAlignment="1">
      <alignment horizontal="center"/>
    </xf>
    <xf numFmtId="0" fontId="0" fillId="0" borderId="179" xfId="0" applyFont="1" applyBorder="1"/>
    <xf numFmtId="0" fontId="0" fillId="0" borderId="180" xfId="0" applyFont="1" applyBorder="1"/>
    <xf numFmtId="0" fontId="0" fillId="0" borderId="181" xfId="0" applyFont="1" applyFill="1" applyBorder="1"/>
    <xf numFmtId="0" fontId="0" fillId="24" borderId="0" xfId="0" applyFill="1" applyBorder="1" applyAlignment="1">
      <alignment horizontal="center"/>
    </xf>
    <xf numFmtId="0" fontId="0" fillId="24" borderId="160" xfId="0" applyFill="1" applyBorder="1" applyAlignment="1">
      <alignment horizontal="center"/>
    </xf>
    <xf numFmtId="2" fontId="0" fillId="0" borderId="0" xfId="0" applyNumberFormat="1" applyFill="1" applyBorder="1" applyAlignment="1"/>
    <xf numFmtId="0" fontId="110" fillId="0" borderId="0" xfId="0" applyFont="1" applyAlignment="1">
      <alignment horizontal="center"/>
    </xf>
    <xf numFmtId="0" fontId="110" fillId="0" borderId="159" xfId="0" applyFont="1" applyBorder="1" applyAlignment="1">
      <alignment horizontal="center"/>
    </xf>
    <xf numFmtId="0" fontId="110" fillId="0" borderId="0" xfId="0" applyFont="1" applyBorder="1" applyAlignment="1">
      <alignment horizontal="center"/>
    </xf>
    <xf numFmtId="0" fontId="110" fillId="0" borderId="160" xfId="0" applyFont="1" applyBorder="1" applyAlignment="1">
      <alignment horizontal="center"/>
    </xf>
    <xf numFmtId="0" fontId="0" fillId="35" borderId="0" xfId="0" applyFont="1" applyFill="1" applyBorder="1"/>
    <xf numFmtId="0" fontId="0" fillId="30" borderId="159" xfId="0" applyFont="1" applyFill="1" applyBorder="1" applyAlignment="1">
      <alignment horizontal="center"/>
    </xf>
    <xf numFmtId="0" fontId="0" fillId="30" borderId="0" xfId="0" applyFont="1" applyFill="1" applyBorder="1" applyAlignment="1">
      <alignment horizontal="center"/>
    </xf>
    <xf numFmtId="0" fontId="0" fillId="30" borderId="16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0" fillId="34" borderId="161" xfId="0" applyFill="1" applyBorder="1" applyAlignment="1">
      <alignment horizontal="center"/>
    </xf>
    <xf numFmtId="0" fontId="0" fillId="34" borderId="100" xfId="0" applyFill="1" applyBorder="1" applyAlignment="1">
      <alignment horizontal="center"/>
    </xf>
    <xf numFmtId="0" fontId="0" fillId="34" borderId="162" xfId="0" applyFill="1" applyBorder="1" applyAlignment="1">
      <alignment horizontal="center"/>
    </xf>
    <xf numFmtId="0" fontId="0" fillId="27" borderId="178" xfId="0" applyFont="1" applyFill="1" applyBorder="1"/>
    <xf numFmtId="0" fontId="0" fillId="0" borderId="177" xfId="0" applyFont="1" applyFill="1" applyBorder="1"/>
    <xf numFmtId="0" fontId="0" fillId="27" borderId="0" xfId="0" applyFont="1" applyFill="1" applyBorder="1"/>
    <xf numFmtId="0" fontId="0" fillId="30" borderId="178" xfId="0" applyFont="1" applyFill="1" applyBorder="1"/>
    <xf numFmtId="0" fontId="0" fillId="34" borderId="0" xfId="0" applyFont="1" applyFill="1" applyBorder="1"/>
    <xf numFmtId="0" fontId="0" fillId="0" borderId="180" xfId="0" applyFont="1" applyFill="1" applyBorder="1"/>
    <xf numFmtId="0" fontId="0" fillId="31" borderId="177" xfId="0" applyFont="1" applyFill="1" applyBorder="1"/>
    <xf numFmtId="0" fontId="0" fillId="19" borderId="178" xfId="0" applyFont="1" applyFill="1" applyBorder="1"/>
    <xf numFmtId="0" fontId="0" fillId="17" borderId="178" xfId="0" applyFont="1" applyFill="1" applyBorder="1"/>
    <xf numFmtId="0" fontId="0" fillId="0" borderId="27" xfId="0" applyFont="1" applyFill="1" applyBorder="1" applyAlignment="1">
      <alignment horizontal="left"/>
    </xf>
    <xf numFmtId="0" fontId="0" fillId="0" borderId="175" xfId="0" applyFont="1" applyFill="1" applyBorder="1" applyAlignment="1">
      <alignment horizontal="left"/>
    </xf>
    <xf numFmtId="0" fontId="0" fillId="24" borderId="178" xfId="0" applyFont="1" applyFill="1" applyBorder="1"/>
    <xf numFmtId="0" fontId="0" fillId="34" borderId="178" xfId="0" applyFont="1" applyFill="1" applyBorder="1"/>
    <xf numFmtId="0" fontId="0" fillId="0" borderId="0" xfId="0" applyFont="1" applyFill="1" applyBorder="1" applyAlignment="1"/>
    <xf numFmtId="0" fontId="0" fillId="0" borderId="27" xfId="0" applyFont="1" applyFill="1" applyBorder="1"/>
    <xf numFmtId="0" fontId="0" fillId="0" borderId="175" xfId="0" applyFont="1" applyBorder="1"/>
    <xf numFmtId="0" fontId="0" fillId="0" borderId="181" xfId="0" applyFont="1" applyBorder="1"/>
    <xf numFmtId="0" fontId="0" fillId="31" borderId="1" xfId="0" applyFont="1" applyFill="1" applyBorder="1"/>
    <xf numFmtId="0" fontId="94" fillId="0" borderId="1" xfId="0" applyFont="1" applyFill="1" applyBorder="1" applyAlignment="1">
      <alignment horizontal="left" wrapText="1"/>
    </xf>
    <xf numFmtId="0" fontId="94" fillId="0" borderId="1" xfId="0" applyFont="1" applyFill="1" applyBorder="1"/>
    <xf numFmtId="0" fontId="95" fillId="0" borderId="0" xfId="0" applyFont="1" applyFill="1" applyBorder="1"/>
    <xf numFmtId="0" fontId="94" fillId="0" borderId="16" xfId="0" applyFont="1" applyFill="1" applyBorder="1" applyAlignment="1">
      <alignment horizontal="left" wrapText="1"/>
    </xf>
    <xf numFmtId="0" fontId="95" fillId="0" borderId="1" xfId="0" applyFont="1" applyFill="1" applyBorder="1"/>
    <xf numFmtId="0" fontId="94" fillId="0" borderId="0" xfId="0" applyFont="1" applyFill="1" applyBorder="1"/>
    <xf numFmtId="0" fontId="94" fillId="0" borderId="89" xfId="0" applyFont="1" applyFill="1" applyBorder="1" applyAlignment="1">
      <alignment horizontal="left" wrapText="1"/>
    </xf>
    <xf numFmtId="0" fontId="0" fillId="17" borderId="1" xfId="0" applyFill="1" applyBorder="1" applyAlignment="1">
      <alignment horizontal="center"/>
    </xf>
    <xf numFmtId="0" fontId="0" fillId="19" borderId="1" xfId="0" applyFill="1" applyBorder="1"/>
    <xf numFmtId="0" fontId="110" fillId="24" borderId="1" xfId="0" applyFont="1" applyFill="1" applyBorder="1" applyAlignment="1">
      <alignment horizontal="center"/>
    </xf>
    <xf numFmtId="0" fontId="0" fillId="24" borderId="1" xfId="0" applyFill="1" applyBorder="1"/>
    <xf numFmtId="0" fontId="0" fillId="24" borderId="90" xfId="0" applyFill="1" applyBorder="1" applyAlignment="1">
      <alignment horizontal="center"/>
    </xf>
    <xf numFmtId="0" fontId="0" fillId="0" borderId="1" xfId="0" applyBorder="1"/>
    <xf numFmtId="0" fontId="0" fillId="30" borderId="1" xfId="0" applyFont="1" applyFill="1" applyBorder="1" applyAlignment="1">
      <alignment horizontal="center"/>
    </xf>
    <xf numFmtId="0" fontId="91" fillId="21" borderId="1" xfId="0" applyFont="1" applyFill="1" applyBorder="1" applyAlignment="1">
      <alignment horizontal="center"/>
    </xf>
    <xf numFmtId="0" fontId="7" fillId="21" borderId="1" xfId="0" applyFont="1" applyFill="1" applyBorder="1" applyAlignment="1">
      <alignment horizontal="center"/>
    </xf>
    <xf numFmtId="0" fontId="7" fillId="21" borderId="22" xfId="0" applyFont="1" applyFill="1" applyBorder="1" applyAlignment="1">
      <alignment horizontal="center" vertical="center"/>
    </xf>
    <xf numFmtId="0" fontId="91" fillId="21" borderId="19" xfId="0" applyFont="1" applyFill="1" applyBorder="1" applyAlignment="1">
      <alignment horizontal="center"/>
    </xf>
    <xf numFmtId="0" fontId="7" fillId="21" borderId="19" xfId="0" applyFont="1" applyFill="1" applyBorder="1" applyAlignment="1">
      <alignment horizontal="center"/>
    </xf>
    <xf numFmtId="0" fontId="7" fillId="21" borderId="20" xfId="0" applyFont="1" applyFill="1" applyBorder="1" applyAlignment="1">
      <alignment horizontal="center" vertical="center"/>
    </xf>
    <xf numFmtId="0" fontId="8" fillId="0" borderId="1" xfId="41" applyFont="1" applyFill="1" applyBorder="1" applyAlignment="1">
      <alignment horizontal="left" wrapText="1"/>
    </xf>
    <xf numFmtId="1" fontId="91" fillId="0" borderId="1" xfId="41" applyNumberFormat="1" applyFont="1" applyFill="1" applyBorder="1" applyAlignment="1">
      <alignment horizontal="center" wrapText="1"/>
    </xf>
    <xf numFmtId="1" fontId="8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164" fontId="0" fillId="24" borderId="1" xfId="0" applyNumberForma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164" fontId="0" fillId="19" borderId="1" xfId="0" applyNumberFormat="1" applyFill="1" applyBorder="1" applyAlignment="1">
      <alignment horizontal="center" vertical="center"/>
    </xf>
    <xf numFmtId="0" fontId="0" fillId="20" borderId="1" xfId="0" applyFill="1" applyBorder="1"/>
    <xf numFmtId="0" fontId="0" fillId="20" borderId="1" xfId="0" applyFill="1" applyBorder="1" applyAlignment="1">
      <alignment horizontal="center" vertical="center"/>
    </xf>
    <xf numFmtId="164" fontId="0" fillId="20" borderId="1" xfId="0" applyNumberFormat="1" applyFill="1" applyBorder="1" applyAlignment="1">
      <alignment horizontal="center" vertical="center"/>
    </xf>
    <xf numFmtId="0" fontId="113" fillId="0" borderId="0" xfId="0" applyFont="1" applyAlignment="1">
      <alignment vertical="center"/>
    </xf>
    <xf numFmtId="0" fontId="113" fillId="39" borderId="103" xfId="43" applyFont="1" applyFill="1" applyBorder="1" applyAlignment="1">
      <alignment horizontal="center" vertical="center"/>
    </xf>
    <xf numFmtId="0" fontId="113" fillId="39" borderId="194" xfId="43" applyFont="1" applyFill="1" applyBorder="1" applyAlignment="1">
      <alignment horizontal="center" vertical="center"/>
    </xf>
    <xf numFmtId="2" fontId="111" fillId="40" borderId="24" xfId="0" applyNumberFormat="1" applyFont="1" applyFill="1" applyBorder="1" applyAlignment="1">
      <alignment horizontal="center" vertical="center"/>
    </xf>
    <xf numFmtId="2" fontId="93" fillId="34" borderId="20" xfId="0" applyNumberFormat="1" applyFont="1" applyFill="1" applyBorder="1" applyAlignment="1">
      <alignment horizontal="center" vertical="center"/>
    </xf>
    <xf numFmtId="2" fontId="115" fillId="40" borderId="24" xfId="0" applyNumberFormat="1" applyFont="1" applyFill="1" applyBorder="1" applyAlignment="1">
      <alignment horizontal="center" vertical="center"/>
    </xf>
    <xf numFmtId="1" fontId="112" fillId="30" borderId="16" xfId="43" applyNumberFormat="1" applyFont="1" applyFill="1" applyBorder="1" applyAlignment="1">
      <alignment horizontal="center" vertical="center" wrapText="1"/>
    </xf>
    <xf numFmtId="1" fontId="111" fillId="40" borderId="25" xfId="0" applyNumberFormat="1" applyFont="1" applyFill="1" applyBorder="1" applyAlignment="1">
      <alignment horizontal="center" vertical="center"/>
    </xf>
    <xf numFmtId="1" fontId="93" fillId="34" borderId="19" xfId="0" applyNumberFormat="1" applyFont="1" applyFill="1" applyBorder="1" applyAlignment="1">
      <alignment horizontal="center" vertical="center"/>
    </xf>
    <xf numFmtId="1" fontId="93" fillId="34" borderId="193" xfId="0" applyNumberFormat="1" applyFont="1" applyFill="1" applyBorder="1" applyAlignment="1">
      <alignment horizontal="center" vertical="center"/>
    </xf>
    <xf numFmtId="1" fontId="115" fillId="40" borderId="16" xfId="0" applyNumberFormat="1" applyFont="1" applyFill="1" applyBorder="1" applyAlignment="1">
      <alignment horizontal="center" vertical="center"/>
    </xf>
    <xf numFmtId="1" fontId="115" fillId="40" borderId="25" xfId="0" applyNumberFormat="1" applyFont="1" applyFill="1" applyBorder="1" applyAlignment="1">
      <alignment horizontal="center" vertical="center"/>
    </xf>
    <xf numFmtId="0" fontId="111" fillId="40" borderId="23" xfId="0" applyFont="1" applyFill="1" applyBorder="1" applyAlignment="1">
      <alignment horizontal="center" vertical="center"/>
    </xf>
    <xf numFmtId="1" fontId="111" fillId="40" borderId="191" xfId="0" applyNumberFormat="1" applyFont="1" applyFill="1" applyBorder="1" applyAlignment="1">
      <alignment horizontal="center" vertical="center"/>
    </xf>
    <xf numFmtId="0" fontId="113" fillId="43" borderId="182" xfId="43" applyFont="1" applyFill="1" applyBorder="1" applyAlignment="1">
      <alignment horizontal="center" vertical="center" wrapText="1"/>
    </xf>
    <xf numFmtId="0" fontId="1" fillId="34" borderId="18" xfId="0" applyFont="1" applyFill="1" applyBorder="1" applyAlignment="1">
      <alignment horizontal="center" vertical="center"/>
    </xf>
    <xf numFmtId="1" fontId="112" fillId="30" borderId="19" xfId="43" applyNumberFormat="1" applyFont="1" applyFill="1" applyBorder="1" applyAlignment="1">
      <alignment horizontal="center" vertical="center" wrapText="1"/>
    </xf>
    <xf numFmtId="1" fontId="1" fillId="34" borderId="235" xfId="0" applyNumberFormat="1" applyFont="1" applyFill="1" applyBorder="1" applyAlignment="1">
      <alignment horizontal="center" vertical="center"/>
    </xf>
    <xf numFmtId="1" fontId="1" fillId="34" borderId="193" xfId="0" applyNumberFormat="1" applyFont="1" applyFill="1" applyBorder="1" applyAlignment="1">
      <alignment horizontal="center" vertical="center"/>
    </xf>
    <xf numFmtId="2" fontId="1" fillId="34" borderId="20" xfId="0" applyNumberFormat="1" applyFont="1" applyFill="1" applyBorder="1" applyAlignment="1">
      <alignment horizontal="center" vertical="center"/>
    </xf>
    <xf numFmtId="0" fontId="113" fillId="38" borderId="103" xfId="43" applyFont="1" applyFill="1" applyBorder="1" applyAlignment="1">
      <alignment horizontal="center" vertical="center"/>
    </xf>
    <xf numFmtId="0" fontId="113" fillId="38" borderId="194" xfId="43" applyFont="1" applyFill="1" applyBorder="1" applyAlignment="1">
      <alignment horizontal="center" vertical="center"/>
    </xf>
    <xf numFmtId="0" fontId="113" fillId="42" borderId="249" xfId="0" applyFont="1" applyFill="1" applyBorder="1" applyAlignment="1">
      <alignment horizontal="center" vertical="center" wrapText="1"/>
    </xf>
    <xf numFmtId="0" fontId="113" fillId="42" borderId="250" xfId="0" applyFont="1" applyFill="1" applyBorder="1" applyAlignment="1">
      <alignment horizontal="center" vertical="center" wrapText="1"/>
    </xf>
    <xf numFmtId="0" fontId="113" fillId="44" borderId="194" xfId="0" applyFont="1" applyFill="1" applyBorder="1" applyAlignment="1">
      <alignment horizontal="center" vertical="center" wrapText="1"/>
    </xf>
    <xf numFmtId="0" fontId="113" fillId="38" borderId="248" xfId="43" applyFont="1" applyFill="1" applyBorder="1" applyAlignment="1">
      <alignment horizontal="center" vertical="center" wrapText="1"/>
    </xf>
    <xf numFmtId="0" fontId="113" fillId="39" borderId="248" xfId="43" applyFont="1" applyFill="1" applyBorder="1" applyAlignment="1">
      <alignment horizontal="center" vertical="center" wrapText="1"/>
    </xf>
    <xf numFmtId="0" fontId="112" fillId="25" borderId="20" xfId="43" applyFont="1" applyFill="1" applyBorder="1" applyAlignment="1">
      <alignment horizontal="center" vertical="center" wrapText="1"/>
    </xf>
    <xf numFmtId="0" fontId="112" fillId="25" borderId="24" xfId="43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17" fillId="0" borderId="0" xfId="0" applyFont="1" applyAlignment="1">
      <alignment horizontal="center" vertical="center"/>
    </xf>
    <xf numFmtId="0" fontId="117" fillId="0" borderId="0" xfId="0" applyFont="1" applyAlignment="1">
      <alignment horizontal="center" vertical="center"/>
    </xf>
    <xf numFmtId="0" fontId="121" fillId="36" borderId="184" xfId="0" applyFont="1" applyFill="1" applyBorder="1" applyAlignment="1">
      <alignment horizontal="center" vertical="center"/>
    </xf>
    <xf numFmtId="0" fontId="121" fillId="36" borderId="184" xfId="0" applyFont="1" applyFill="1" applyBorder="1" applyAlignment="1">
      <alignment horizontal="left" vertical="center"/>
    </xf>
    <xf numFmtId="0" fontId="121" fillId="36" borderId="155" xfId="0" applyFont="1" applyFill="1" applyBorder="1" applyAlignment="1">
      <alignment horizontal="center" vertical="center"/>
    </xf>
    <xf numFmtId="0" fontId="121" fillId="36" borderId="155" xfId="0" applyFont="1" applyFill="1" applyBorder="1" applyAlignment="1">
      <alignment horizontal="left" vertical="center"/>
    </xf>
    <xf numFmtId="0" fontId="122" fillId="36" borderId="155" xfId="0" applyFont="1" applyFill="1" applyBorder="1" applyAlignment="1">
      <alignment horizontal="left" vertical="center"/>
    </xf>
    <xf numFmtId="0" fontId="1" fillId="37" borderId="187" xfId="0" applyFont="1" applyFill="1" applyBorder="1" applyAlignment="1">
      <alignment horizontal="center" vertical="center"/>
    </xf>
    <xf numFmtId="0" fontId="1" fillId="37" borderId="163" xfId="0" applyFont="1" applyFill="1" applyBorder="1" applyAlignment="1">
      <alignment horizontal="center" vertical="center"/>
    </xf>
    <xf numFmtId="0" fontId="1" fillId="37" borderId="254" xfId="0" applyFont="1" applyFill="1" applyBorder="1" applyAlignment="1">
      <alignment horizontal="center" vertical="center"/>
    </xf>
    <xf numFmtId="1" fontId="49" fillId="36" borderId="1" xfId="42" applyNumberFormat="1" applyFont="1" applyFill="1" applyBorder="1" applyAlignment="1">
      <alignment horizontal="center" vertical="center"/>
    </xf>
    <xf numFmtId="1" fontId="123" fillId="36" borderId="1" xfId="42" applyNumberFormat="1" applyFont="1" applyFill="1" applyBorder="1" applyAlignment="1">
      <alignment horizontal="center" vertical="center"/>
    </xf>
    <xf numFmtId="0" fontId="120" fillId="36" borderId="155" xfId="0" applyFont="1" applyFill="1" applyBorder="1" applyAlignment="1">
      <alignment vertical="center"/>
    </xf>
    <xf numFmtId="0" fontId="124" fillId="36" borderId="156" xfId="0" applyFont="1" applyFill="1" applyBorder="1" applyAlignment="1">
      <alignment vertical="center"/>
    </xf>
    <xf numFmtId="1" fontId="121" fillId="36" borderId="89" xfId="42" applyNumberFormat="1" applyFont="1" applyFill="1" applyBorder="1" applyAlignment="1">
      <alignment horizontal="center" vertical="center"/>
    </xf>
    <xf numFmtId="1" fontId="120" fillId="36" borderId="89" xfId="42" applyNumberFormat="1" applyFont="1" applyFill="1" applyBorder="1" applyAlignment="1">
      <alignment horizontal="center" vertical="center"/>
    </xf>
    <xf numFmtId="1" fontId="49" fillId="36" borderId="19" xfId="42" applyNumberFormat="1" applyFont="1" applyFill="1" applyBorder="1" applyAlignment="1">
      <alignment horizontal="center" vertical="center"/>
    </xf>
    <xf numFmtId="1" fontId="49" fillId="36" borderId="20" xfId="42" applyNumberFormat="1" applyFont="1" applyFill="1" applyBorder="1" applyAlignment="1">
      <alignment horizontal="center" vertical="center"/>
    </xf>
    <xf numFmtId="1" fontId="49" fillId="36" borderId="22" xfId="42" applyNumberFormat="1" applyFont="1" applyFill="1" applyBorder="1" applyAlignment="1">
      <alignment horizontal="center" vertical="center"/>
    </xf>
    <xf numFmtId="1" fontId="123" fillId="36" borderId="22" xfId="42" applyNumberFormat="1" applyFont="1" applyFill="1" applyBorder="1" applyAlignment="1">
      <alignment horizontal="center" vertical="center"/>
    </xf>
    <xf numFmtId="1" fontId="49" fillId="36" borderId="16" xfId="42" applyNumberFormat="1" applyFont="1" applyFill="1" applyBorder="1" applyAlignment="1">
      <alignment horizontal="center" vertical="center"/>
    </xf>
    <xf numFmtId="1" fontId="49" fillId="36" borderId="24" xfId="42" applyNumberFormat="1" applyFont="1" applyFill="1" applyBorder="1" applyAlignment="1">
      <alignment horizontal="center" vertical="center"/>
    </xf>
    <xf numFmtId="1" fontId="121" fillId="36" borderId="18" xfId="42" applyNumberFormat="1" applyFont="1" applyFill="1" applyBorder="1" applyAlignment="1">
      <alignment horizontal="center" vertical="center"/>
    </xf>
    <xf numFmtId="1" fontId="121" fillId="36" borderId="21" xfId="42" applyNumberFormat="1" applyFont="1" applyFill="1" applyBorder="1" applyAlignment="1">
      <alignment horizontal="center" vertical="center"/>
    </xf>
    <xf numFmtId="2" fontId="123" fillId="36" borderId="22" xfId="42" applyNumberFormat="1" applyFont="1" applyFill="1" applyBorder="1" applyAlignment="1">
      <alignment horizontal="center" vertical="center"/>
    </xf>
    <xf numFmtId="1" fontId="121" fillId="36" borderId="23" xfId="42" applyNumberFormat="1" applyFont="1" applyFill="1" applyBorder="1" applyAlignment="1">
      <alignment horizontal="center" vertical="center"/>
    </xf>
    <xf numFmtId="1" fontId="121" fillId="36" borderId="187" xfId="42" applyNumberFormat="1" applyFont="1" applyFill="1" applyBorder="1" applyAlignment="1">
      <alignment horizontal="center" vertical="center"/>
    </xf>
    <xf numFmtId="0" fontId="123" fillId="36" borderId="167" xfId="0" applyFont="1" applyFill="1" applyBorder="1" applyAlignment="1">
      <alignment horizontal="center" vertical="center"/>
    </xf>
    <xf numFmtId="0" fontId="49" fillId="36" borderId="168" xfId="0" applyFont="1" applyFill="1" applyBorder="1" applyAlignment="1">
      <alignment horizontal="center" vertical="center"/>
    </xf>
    <xf numFmtId="2" fontId="123" fillId="36" borderId="20" xfId="42" applyNumberFormat="1" applyFont="1" applyFill="1" applyBorder="1" applyAlignment="1">
      <alignment horizontal="center" vertical="center"/>
    </xf>
    <xf numFmtId="1" fontId="121" fillId="36" borderId="235" xfId="42" applyNumberFormat="1" applyFont="1" applyFill="1" applyBorder="1" applyAlignment="1">
      <alignment horizontal="center" vertical="center"/>
    </xf>
    <xf numFmtId="2" fontId="125" fillId="36" borderId="20" xfId="42" applyNumberFormat="1" applyFont="1" applyFill="1" applyBorder="1" applyAlignment="1">
      <alignment horizontal="center" vertical="center"/>
    </xf>
    <xf numFmtId="2" fontId="125" fillId="36" borderId="22" xfId="42" applyNumberFormat="1" applyFont="1" applyFill="1" applyBorder="1" applyAlignment="1">
      <alignment horizontal="center" vertical="center"/>
    </xf>
    <xf numFmtId="2" fontId="125" fillId="36" borderId="254" xfId="42" applyNumberFormat="1" applyFont="1" applyFill="1" applyBorder="1" applyAlignment="1">
      <alignment horizontal="center" vertical="center"/>
    </xf>
    <xf numFmtId="2" fontId="125" fillId="36" borderId="24" xfId="42" applyNumberFormat="1" applyFont="1" applyFill="1" applyBorder="1" applyAlignment="1">
      <alignment horizontal="center" vertical="center"/>
    </xf>
    <xf numFmtId="1" fontId="125" fillId="36" borderId="19" xfId="42" applyNumberFormat="1" applyFont="1" applyFill="1" applyBorder="1" applyAlignment="1">
      <alignment horizontal="center" vertical="center"/>
    </xf>
    <xf numFmtId="1" fontId="125" fillId="36" borderId="20" xfId="42" applyNumberFormat="1" applyFont="1" applyFill="1" applyBorder="1" applyAlignment="1">
      <alignment horizontal="center" vertical="center"/>
    </xf>
    <xf numFmtId="1" fontId="125" fillId="36" borderId="1" xfId="42" applyNumberFormat="1" applyFont="1" applyFill="1" applyBorder="1" applyAlignment="1">
      <alignment horizontal="center" vertical="center"/>
    </xf>
    <xf numFmtId="1" fontId="125" fillId="36" borderId="22" xfId="42" applyNumberFormat="1" applyFont="1" applyFill="1" applyBorder="1" applyAlignment="1">
      <alignment horizontal="center" vertical="center"/>
    </xf>
    <xf numFmtId="1" fontId="125" fillId="36" borderId="163" xfId="42" applyNumberFormat="1" applyFont="1" applyFill="1" applyBorder="1" applyAlignment="1">
      <alignment horizontal="center" vertical="center"/>
    </xf>
    <xf numFmtId="1" fontId="125" fillId="36" borderId="254" xfId="42" applyNumberFormat="1" applyFont="1" applyFill="1" applyBorder="1" applyAlignment="1">
      <alignment horizontal="center" vertical="center"/>
    </xf>
    <xf numFmtId="1" fontId="125" fillId="36" borderId="16" xfId="42" applyNumberFormat="1" applyFont="1" applyFill="1" applyBorder="1" applyAlignment="1">
      <alignment horizontal="center" vertical="center"/>
    </xf>
    <xf numFmtId="1" fontId="125" fillId="36" borderId="24" xfId="42" applyNumberFormat="1" applyFont="1" applyFill="1" applyBorder="1" applyAlignment="1">
      <alignment horizontal="center" vertical="center"/>
    </xf>
    <xf numFmtId="1" fontId="125" fillId="36" borderId="18" xfId="42" applyNumberFormat="1" applyFont="1" applyFill="1" applyBorder="1" applyAlignment="1">
      <alignment horizontal="center" vertical="center"/>
    </xf>
    <xf numFmtId="1" fontId="125" fillId="36" borderId="21" xfId="42" applyNumberFormat="1" applyFont="1" applyFill="1" applyBorder="1" applyAlignment="1">
      <alignment horizontal="center" vertical="center"/>
    </xf>
    <xf numFmtId="1" fontId="125" fillId="36" borderId="187" xfId="42" applyNumberFormat="1" applyFont="1" applyFill="1" applyBorder="1" applyAlignment="1">
      <alignment horizontal="center" vertical="center"/>
    </xf>
    <xf numFmtId="1" fontId="125" fillId="36" borderId="23" xfId="42" applyNumberFormat="1" applyFont="1" applyFill="1" applyBorder="1" applyAlignment="1">
      <alignment horizontal="center" vertical="center"/>
    </xf>
    <xf numFmtId="0" fontId="121" fillId="36" borderId="167" xfId="0" applyFont="1" applyFill="1" applyBorder="1" applyAlignment="1">
      <alignment horizontal="center" vertical="center"/>
    </xf>
    <xf numFmtId="164" fontId="49" fillId="36" borderId="20" xfId="42" applyNumberFormat="1" applyFont="1" applyFill="1" applyBorder="1" applyAlignment="1">
      <alignment horizontal="center" vertical="center"/>
    </xf>
    <xf numFmtId="164" fontId="49" fillId="36" borderId="22" xfId="42" applyNumberFormat="1" applyFont="1" applyFill="1" applyBorder="1" applyAlignment="1">
      <alignment horizontal="center" vertical="center"/>
    </xf>
    <xf numFmtId="164" fontId="49" fillId="36" borderId="24" xfId="42" applyNumberFormat="1" applyFont="1" applyFill="1" applyBorder="1" applyAlignment="1">
      <alignment horizontal="center" vertical="center"/>
    </xf>
    <xf numFmtId="0" fontId="121" fillId="36" borderId="190" xfId="0" applyFont="1" applyFill="1" applyBorder="1" applyAlignment="1">
      <alignment horizontal="center" vertical="center"/>
    </xf>
    <xf numFmtId="0" fontId="49" fillId="36" borderId="167" xfId="0" applyFont="1" applyFill="1" applyBorder="1" applyAlignment="1">
      <alignment horizontal="center" vertical="center"/>
    </xf>
    <xf numFmtId="0" fontId="124" fillId="36" borderId="155" xfId="0" applyFont="1" applyFill="1" applyBorder="1" applyAlignment="1">
      <alignment vertical="center"/>
    </xf>
    <xf numFmtId="0" fontId="49" fillId="36" borderId="188" xfId="0" applyFont="1" applyFill="1" applyBorder="1" applyAlignment="1">
      <alignment horizontal="center" vertical="center"/>
    </xf>
    <xf numFmtId="0" fontId="49" fillId="36" borderId="58" xfId="0" applyFont="1" applyFill="1" applyBorder="1" applyAlignment="1">
      <alignment horizontal="center" vertical="center"/>
    </xf>
    <xf numFmtId="0" fontId="49" fillId="36" borderId="251" xfId="0" applyFont="1" applyFill="1" applyBorder="1" applyAlignment="1">
      <alignment horizontal="center" vertical="center"/>
    </xf>
    <xf numFmtId="1" fontId="121" fillId="36" borderId="191" xfId="42" applyNumberFormat="1" applyFont="1" applyFill="1" applyBorder="1" applyAlignment="1">
      <alignment horizontal="center" vertical="center"/>
    </xf>
    <xf numFmtId="1" fontId="49" fillId="36" borderId="18" xfId="42" applyNumberFormat="1" applyFont="1" applyFill="1" applyBorder="1" applyAlignment="1">
      <alignment horizontal="center" vertical="center"/>
    </xf>
    <xf numFmtId="1" fontId="49" fillId="36" borderId="21" xfId="42" applyNumberFormat="1" applyFont="1" applyFill="1" applyBorder="1" applyAlignment="1">
      <alignment horizontal="center" vertical="center"/>
    </xf>
    <xf numFmtId="1" fontId="49" fillId="36" borderId="23" xfId="42" applyNumberFormat="1" applyFont="1" applyFill="1" applyBorder="1" applyAlignment="1">
      <alignment horizontal="center" vertical="center"/>
    </xf>
    <xf numFmtId="0" fontId="120" fillId="36" borderId="167" xfId="0" applyFont="1" applyFill="1" applyBorder="1" applyAlignment="1">
      <alignment horizontal="center" vertical="center"/>
    </xf>
    <xf numFmtId="0" fontId="120" fillId="36" borderId="184" xfId="0" applyFont="1" applyFill="1" applyBorder="1" applyAlignment="1">
      <alignment horizontal="left" vertical="center"/>
    </xf>
    <xf numFmtId="0" fontId="120" fillId="36" borderId="155" xfId="0" applyFont="1" applyFill="1" applyBorder="1" applyAlignment="1">
      <alignment horizontal="left" vertical="center"/>
    </xf>
    <xf numFmtId="0" fontId="122" fillId="36" borderId="167" xfId="0" applyFont="1" applyFill="1" applyBorder="1" applyAlignment="1">
      <alignment horizontal="center" vertical="center"/>
    </xf>
    <xf numFmtId="1" fontId="123" fillId="36" borderId="19" xfId="42" applyNumberFormat="1" applyFont="1" applyFill="1" applyBorder="1" applyAlignment="1">
      <alignment horizontal="center" vertical="center"/>
    </xf>
    <xf numFmtId="1" fontId="123" fillId="36" borderId="16" xfId="42" applyNumberFormat="1" applyFont="1" applyFill="1" applyBorder="1" applyAlignment="1">
      <alignment horizontal="center" vertical="center"/>
    </xf>
    <xf numFmtId="2" fontId="123" fillId="36" borderId="24" xfId="42" applyNumberFormat="1" applyFont="1" applyFill="1" applyBorder="1" applyAlignment="1">
      <alignment horizontal="center" vertical="center"/>
    </xf>
    <xf numFmtId="0" fontId="120" fillId="36" borderId="190" xfId="0" applyFont="1" applyFill="1" applyBorder="1" applyAlignment="1">
      <alignment horizontal="center" vertical="center"/>
    </xf>
    <xf numFmtId="0" fontId="123" fillId="36" borderId="168" xfId="0" applyFont="1" applyFill="1" applyBorder="1" applyAlignment="1">
      <alignment horizontal="center" vertical="center"/>
    </xf>
    <xf numFmtId="0" fontId="120" fillId="36" borderId="156" xfId="0" applyFont="1" applyFill="1" applyBorder="1" applyAlignment="1">
      <alignment vertical="center"/>
    </xf>
    <xf numFmtId="0" fontId="123" fillId="36" borderId="188" xfId="0" applyFont="1" applyFill="1" applyBorder="1" applyAlignment="1">
      <alignment horizontal="center" vertical="center"/>
    </xf>
    <xf numFmtId="0" fontId="123" fillId="36" borderId="58" xfId="0" applyFont="1" applyFill="1" applyBorder="1" applyAlignment="1">
      <alignment horizontal="center" vertical="center"/>
    </xf>
    <xf numFmtId="0" fontId="123" fillId="36" borderId="251" xfId="0" applyFont="1" applyFill="1" applyBorder="1" applyAlignment="1">
      <alignment horizontal="center" vertical="center"/>
    </xf>
    <xf numFmtId="1" fontId="120" fillId="36" borderId="235" xfId="42" applyNumberFormat="1" applyFont="1" applyFill="1" applyBorder="1" applyAlignment="1">
      <alignment horizontal="center" vertical="center"/>
    </xf>
    <xf numFmtId="1" fontId="120" fillId="36" borderId="191" xfId="42" applyNumberFormat="1" applyFont="1" applyFill="1" applyBorder="1" applyAlignment="1">
      <alignment horizontal="center" vertical="center"/>
    </xf>
    <xf numFmtId="1" fontId="123" fillId="36" borderId="18" xfId="42" applyNumberFormat="1" applyFont="1" applyFill="1" applyBorder="1" applyAlignment="1">
      <alignment horizontal="center" vertical="center"/>
    </xf>
    <xf numFmtId="1" fontId="123" fillId="36" borderId="20" xfId="42" applyNumberFormat="1" applyFont="1" applyFill="1" applyBorder="1" applyAlignment="1">
      <alignment horizontal="center" vertical="center"/>
    </xf>
    <xf numFmtId="1" fontId="123" fillId="36" borderId="21" xfId="42" applyNumberFormat="1" applyFont="1" applyFill="1" applyBorder="1" applyAlignment="1">
      <alignment horizontal="center" vertical="center"/>
    </xf>
    <xf numFmtId="1" fontId="123" fillId="36" borderId="23" xfId="42" applyNumberFormat="1" applyFont="1" applyFill="1" applyBorder="1" applyAlignment="1">
      <alignment horizontal="center" vertical="center"/>
    </xf>
    <xf numFmtId="1" fontId="123" fillId="36" borderId="24" xfId="42" applyNumberFormat="1" applyFont="1" applyFill="1" applyBorder="1" applyAlignment="1">
      <alignment horizontal="center" vertical="center"/>
    </xf>
    <xf numFmtId="0" fontId="121" fillId="36" borderId="156" xfId="0" applyFont="1" applyFill="1" applyBorder="1" applyAlignment="1">
      <alignment horizontal="center" vertical="center"/>
    </xf>
    <xf numFmtId="1" fontId="125" fillId="18" borderId="1" xfId="42" applyNumberFormat="1" applyFont="1" applyFill="1" applyBorder="1" applyAlignment="1">
      <alignment horizontal="center" vertical="center"/>
    </xf>
    <xf numFmtId="0" fontId="125" fillId="36" borderId="184" xfId="0" applyFont="1" applyFill="1" applyBorder="1" applyAlignment="1">
      <alignment horizontal="center" vertical="center"/>
    </xf>
    <xf numFmtId="0" fontId="125" fillId="36" borderId="155" xfId="0" applyFont="1" applyFill="1" applyBorder="1" applyAlignment="1">
      <alignment horizontal="center" vertical="center"/>
    </xf>
    <xf numFmtId="0" fontId="125" fillId="36" borderId="253" xfId="0" applyFont="1" applyFill="1" applyBorder="1" applyAlignment="1">
      <alignment horizontal="center" vertical="center"/>
    </xf>
    <xf numFmtId="0" fontId="125" fillId="36" borderId="156" xfId="0" applyFont="1" applyFill="1" applyBorder="1" applyAlignment="1">
      <alignment horizontal="center" vertical="center"/>
    </xf>
    <xf numFmtId="0" fontId="1" fillId="45" borderId="0" xfId="0" applyFont="1" applyFill="1" applyBorder="1" applyAlignment="1">
      <alignment horizontal="center" vertical="center" wrapText="1"/>
    </xf>
    <xf numFmtId="2" fontId="125" fillId="45" borderId="0" xfId="42" applyNumberFormat="1" applyFont="1" applyFill="1" applyBorder="1" applyAlignment="1">
      <alignment horizontal="center" vertical="center"/>
    </xf>
    <xf numFmtId="0" fontId="3" fillId="45" borderId="0" xfId="0" applyFont="1" applyFill="1" applyBorder="1" applyAlignment="1">
      <alignment wrapText="1"/>
    </xf>
    <xf numFmtId="0" fontId="117" fillId="45" borderId="0" xfId="0" applyFont="1" applyFill="1" applyBorder="1" applyAlignment="1">
      <alignment horizontal="center" vertical="center" wrapText="1"/>
    </xf>
    <xf numFmtId="0" fontId="116" fillId="45" borderId="0" xfId="0" applyFont="1" applyFill="1" applyBorder="1" applyAlignment="1">
      <alignment horizontal="center" vertical="center" wrapText="1"/>
    </xf>
    <xf numFmtId="0" fontId="117" fillId="45" borderId="0" xfId="0" applyFont="1" applyFill="1" applyBorder="1" applyAlignment="1">
      <alignment horizontal="center" vertical="center"/>
    </xf>
    <xf numFmtId="0" fontId="0" fillId="45" borderId="0" xfId="0" applyFill="1" applyBorder="1"/>
    <xf numFmtId="0" fontId="126" fillId="36" borderId="90" xfId="0" applyFont="1" applyFill="1" applyBorder="1" applyAlignment="1">
      <alignment horizontal="left" vertical="center" wrapText="1"/>
    </xf>
    <xf numFmtId="0" fontId="126" fillId="36" borderId="90" xfId="0" applyFont="1" applyFill="1" applyBorder="1" applyAlignment="1">
      <alignment vertical="center" wrapText="1"/>
    </xf>
    <xf numFmtId="0" fontId="126" fillId="36" borderId="25" xfId="0" applyFont="1" applyFill="1" applyBorder="1" applyAlignment="1">
      <alignment vertical="center" wrapText="1"/>
    </xf>
    <xf numFmtId="0" fontId="127" fillId="36" borderId="193" xfId="0" applyFont="1" applyFill="1" applyBorder="1" applyAlignment="1">
      <alignment horizontal="left" vertical="center" wrapText="1"/>
    </xf>
    <xf numFmtId="0" fontId="127" fillId="36" borderId="90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121" fillId="36" borderId="188" xfId="0" applyFont="1" applyFill="1" applyBorder="1" applyAlignment="1">
      <alignment horizontal="center" vertical="center"/>
    </xf>
    <xf numFmtId="0" fontId="121" fillId="36" borderId="58" xfId="0" applyFont="1" applyFill="1" applyBorder="1" applyAlignment="1">
      <alignment horizontal="center" vertical="center"/>
    </xf>
    <xf numFmtId="0" fontId="121" fillId="36" borderId="174" xfId="0" applyFont="1" applyFill="1" applyBorder="1" applyAlignment="1">
      <alignment horizontal="center" vertical="center"/>
    </xf>
    <xf numFmtId="0" fontId="121" fillId="36" borderId="251" xfId="0" applyFont="1" applyFill="1" applyBorder="1" applyAlignment="1">
      <alignment horizontal="center" vertical="center"/>
    </xf>
    <xf numFmtId="0" fontId="1" fillId="34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3" fillId="44" borderId="1" xfId="0" applyFont="1" applyFill="1" applyBorder="1" applyAlignment="1">
      <alignment horizontal="center" vertical="center"/>
    </xf>
    <xf numFmtId="0" fontId="1" fillId="34" borderId="1" xfId="0" applyFont="1" applyFill="1" applyBorder="1" applyAlignment="1">
      <alignment horizontal="center" vertical="center"/>
    </xf>
    <xf numFmtId="0" fontId="113" fillId="22" borderId="1" xfId="0" applyFont="1" applyFill="1" applyBorder="1" applyAlignment="1">
      <alignment horizontal="center" vertical="center"/>
    </xf>
    <xf numFmtId="1" fontId="112" fillId="30" borderId="1" xfId="43" applyNumberFormat="1" applyFont="1" applyFill="1" applyBorder="1" applyAlignment="1">
      <alignment horizontal="center" vertical="center" wrapText="1"/>
    </xf>
    <xf numFmtId="1" fontId="128" fillId="30" borderId="1" xfId="43" applyNumberFormat="1" applyFont="1" applyFill="1" applyBorder="1" applyAlignment="1">
      <alignment horizontal="center" vertical="center" wrapText="1"/>
    </xf>
    <xf numFmtId="1" fontId="1" fillId="29" borderId="1" xfId="0" applyNumberFormat="1" applyFont="1" applyFill="1" applyBorder="1" applyAlignment="1">
      <alignment horizontal="center" vertical="center"/>
    </xf>
    <xf numFmtId="2" fontId="1" fillId="27" borderId="1" xfId="0" applyNumberFormat="1" applyFont="1" applyFill="1" applyBorder="1" applyAlignment="1">
      <alignment horizontal="center" vertical="center"/>
    </xf>
    <xf numFmtId="1" fontId="113" fillId="0" borderId="1" xfId="0" applyNumberFormat="1" applyFont="1" applyBorder="1" applyAlignment="1">
      <alignment horizontal="center" vertical="center"/>
    </xf>
    <xf numFmtId="0" fontId="111" fillId="40" borderId="1" xfId="0" applyFont="1" applyFill="1" applyBorder="1" applyAlignment="1">
      <alignment horizontal="center" vertical="center"/>
    </xf>
    <xf numFmtId="1" fontId="113" fillId="47" borderId="1" xfId="0" applyNumberFormat="1" applyFont="1" applyFill="1" applyBorder="1" applyAlignment="1">
      <alignment horizontal="center" vertical="center"/>
    </xf>
    <xf numFmtId="1" fontId="113" fillId="48" borderId="1" xfId="0" applyNumberFormat="1" applyFont="1" applyFill="1" applyBorder="1" applyAlignment="1">
      <alignment horizontal="center" vertical="center"/>
    </xf>
    <xf numFmtId="1" fontId="112" fillId="50" borderId="19" xfId="43" applyNumberFormat="1" applyFont="1" applyFill="1" applyBorder="1" applyAlignment="1">
      <alignment horizontal="center" vertical="center" wrapText="1"/>
    </xf>
    <xf numFmtId="1" fontId="112" fillId="50" borderId="16" xfId="43" applyNumberFormat="1" applyFont="1" applyFill="1" applyBorder="1" applyAlignment="1">
      <alignment horizontal="center" vertical="center" wrapText="1"/>
    </xf>
    <xf numFmtId="49" fontId="129" fillId="45" borderId="0" xfId="0" applyNumberFormat="1" applyFont="1" applyFill="1" applyAlignment="1">
      <alignment vertical="center"/>
    </xf>
    <xf numFmtId="1" fontId="112" fillId="50" borderId="1" xfId="43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2" fillId="45" borderId="0" xfId="43" applyFont="1" applyFill="1" applyAlignment="1">
      <alignment vertical="center"/>
    </xf>
    <xf numFmtId="1" fontId="130" fillId="46" borderId="1" xfId="0" applyNumberFormat="1" applyFont="1" applyFill="1" applyBorder="1" applyAlignment="1">
      <alignment horizontal="center" vertical="center"/>
    </xf>
    <xf numFmtId="1" fontId="130" fillId="49" borderId="1" xfId="0" applyNumberFormat="1" applyFont="1" applyFill="1" applyBorder="1" applyAlignment="1">
      <alignment horizontal="center" vertical="center"/>
    </xf>
    <xf numFmtId="0" fontId="117" fillId="0" borderId="0" xfId="0" applyFont="1" applyAlignment="1">
      <alignment horizontal="center" vertical="center" wrapText="1"/>
    </xf>
    <xf numFmtId="0" fontId="116" fillId="0" borderId="0" xfId="0" applyFont="1" applyAlignment="1">
      <alignment horizontal="center" vertical="center" wrapText="1"/>
    </xf>
    <xf numFmtId="0" fontId="117" fillId="0" borderId="0" xfId="0" applyFont="1" applyAlignment="1">
      <alignment horizontal="center" vertical="center"/>
    </xf>
    <xf numFmtId="0" fontId="1" fillId="37" borderId="19" xfId="0" applyFont="1" applyFill="1" applyBorder="1" applyAlignment="1">
      <alignment horizontal="center" vertical="center" wrapText="1"/>
    </xf>
    <xf numFmtId="0" fontId="1" fillId="37" borderId="163" xfId="0" applyFont="1" applyFill="1" applyBorder="1" applyAlignment="1">
      <alignment horizontal="center" vertical="center" wrapText="1"/>
    </xf>
    <xf numFmtId="0" fontId="1" fillId="37" borderId="20" xfId="0" applyFont="1" applyFill="1" applyBorder="1" applyAlignment="1">
      <alignment horizontal="center" vertical="center" wrapText="1"/>
    </xf>
    <xf numFmtId="0" fontId="1" fillId="37" borderId="254" xfId="0" applyFont="1" applyFill="1" applyBorder="1" applyAlignment="1">
      <alignment horizontal="center" vertical="center" wrapText="1"/>
    </xf>
    <xf numFmtId="0" fontId="1" fillId="37" borderId="190" xfId="0" applyFont="1" applyFill="1" applyBorder="1" applyAlignment="1">
      <alignment horizontal="center" vertical="center"/>
    </xf>
    <xf numFmtId="0" fontId="1" fillId="37" borderId="252" xfId="0" applyFont="1" applyFill="1" applyBorder="1" applyAlignment="1">
      <alignment horizontal="center" vertical="center"/>
    </xf>
    <xf numFmtId="0" fontId="1" fillId="37" borderId="18" xfId="0" applyFont="1" applyFill="1" applyBorder="1" applyAlignment="1">
      <alignment horizontal="center" vertical="center"/>
    </xf>
    <xf numFmtId="0" fontId="1" fillId="37" borderId="23" xfId="0" applyFont="1" applyFill="1" applyBorder="1" applyAlignment="1">
      <alignment horizontal="center" vertical="center"/>
    </xf>
    <xf numFmtId="0" fontId="1" fillId="37" borderId="235" xfId="0" applyFont="1" applyFill="1" applyBorder="1" applyAlignment="1">
      <alignment horizontal="center" vertical="center" wrapText="1"/>
    </xf>
    <xf numFmtId="0" fontId="1" fillId="37" borderId="175" xfId="0" applyFont="1" applyFill="1" applyBorder="1" applyAlignment="1">
      <alignment horizontal="center" vertical="center" wrapText="1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7" borderId="24" xfId="0" applyFont="1" applyFill="1" applyBorder="1" applyAlignment="1">
      <alignment horizontal="center" vertical="center"/>
    </xf>
    <xf numFmtId="0" fontId="113" fillId="39" borderId="157" xfId="43" applyFont="1" applyFill="1" applyBorder="1" applyAlignment="1">
      <alignment horizontal="center" vertical="center" wrapText="1"/>
    </xf>
    <xf numFmtId="0" fontId="113" fillId="39" borderId="170" xfId="43" applyFont="1" applyFill="1" applyBorder="1" applyAlignment="1">
      <alignment horizontal="center" vertical="center" wrapText="1"/>
    </xf>
    <xf numFmtId="0" fontId="113" fillId="39" borderId="158" xfId="43" applyFont="1" applyFill="1" applyBorder="1" applyAlignment="1">
      <alignment horizontal="center" vertical="center" wrapText="1"/>
    </xf>
    <xf numFmtId="0" fontId="114" fillId="41" borderId="182" xfId="43" applyFont="1" applyFill="1" applyBorder="1" applyAlignment="1">
      <alignment horizontal="center" vertical="center" wrapText="1"/>
    </xf>
    <xf numFmtId="0" fontId="114" fillId="41" borderId="161" xfId="43" applyFont="1" applyFill="1" applyBorder="1" applyAlignment="1">
      <alignment horizontal="center" vertical="center" wrapText="1"/>
    </xf>
    <xf numFmtId="0" fontId="113" fillId="18" borderId="182" xfId="0" applyFont="1" applyFill="1" applyBorder="1" applyAlignment="1">
      <alignment horizontal="center" vertical="center"/>
    </xf>
    <xf numFmtId="0" fontId="113" fillId="18" borderId="249" xfId="0" applyFont="1" applyFill="1" applyBorder="1" applyAlignment="1">
      <alignment horizontal="center" vertical="center"/>
    </xf>
    <xf numFmtId="0" fontId="113" fillId="18" borderId="161" xfId="0" applyFont="1" applyFill="1" applyBorder="1" applyAlignment="1">
      <alignment horizontal="center" vertical="center"/>
    </xf>
    <xf numFmtId="0" fontId="113" fillId="18" borderId="192" xfId="0" applyFont="1" applyFill="1" applyBorder="1" applyAlignment="1">
      <alignment horizontal="center" vertical="center"/>
    </xf>
    <xf numFmtId="0" fontId="93" fillId="34" borderId="193" xfId="0" applyFont="1" applyFill="1" applyBorder="1" applyAlignment="1">
      <alignment horizontal="center" vertical="center"/>
    </xf>
    <xf numFmtId="0" fontId="93" fillId="34" borderId="188" xfId="0" applyFont="1" applyFill="1" applyBorder="1" applyAlignment="1">
      <alignment horizontal="center" vertical="center"/>
    </xf>
    <xf numFmtId="0" fontId="93" fillId="34" borderId="235" xfId="0" applyFont="1" applyFill="1" applyBorder="1" applyAlignment="1">
      <alignment horizontal="center" vertical="center"/>
    </xf>
    <xf numFmtId="0" fontId="115" fillId="40" borderId="25" xfId="0" applyFont="1" applyFill="1" applyBorder="1" applyAlignment="1">
      <alignment horizontal="center" vertical="center"/>
    </xf>
    <xf numFmtId="0" fontId="115" fillId="40" borderId="251" xfId="0" applyFont="1" applyFill="1" applyBorder="1" applyAlignment="1">
      <alignment horizontal="center" vertical="center"/>
    </xf>
    <xf numFmtId="0" fontId="115" fillId="40" borderId="191" xfId="0" applyFont="1" applyFill="1" applyBorder="1" applyAlignment="1">
      <alignment horizontal="center" vertical="center"/>
    </xf>
    <xf numFmtId="0" fontId="113" fillId="44" borderId="163" xfId="0" applyFont="1" applyFill="1" applyBorder="1" applyAlignment="1">
      <alignment horizontal="center" vertical="center"/>
    </xf>
    <xf numFmtId="0" fontId="113" fillId="44" borderId="17" xfId="0" applyFont="1" applyFill="1" applyBorder="1" applyAlignment="1">
      <alignment horizontal="center" vertical="center"/>
    </xf>
    <xf numFmtId="0" fontId="113" fillId="44" borderId="163" xfId="0" applyFont="1" applyFill="1" applyBorder="1" applyAlignment="1">
      <alignment horizontal="center" vertical="center" wrapText="1"/>
    </xf>
    <xf numFmtId="0" fontId="113" fillId="44" borderId="17" xfId="0" applyFont="1" applyFill="1" applyBorder="1" applyAlignment="1">
      <alignment horizontal="center" vertical="center" wrapText="1"/>
    </xf>
    <xf numFmtId="0" fontId="113" fillId="44" borderId="90" xfId="0" applyFont="1" applyFill="1" applyBorder="1" applyAlignment="1">
      <alignment horizontal="center" vertical="center"/>
    </xf>
    <xf numFmtId="0" fontId="113" fillId="44" borderId="58" xfId="0" applyFont="1" applyFill="1" applyBorder="1" applyAlignment="1">
      <alignment horizontal="center" vertical="center"/>
    </xf>
    <xf numFmtId="0" fontId="113" fillId="44" borderId="89" xfId="0" applyFont="1" applyFill="1" applyBorder="1" applyAlignment="1">
      <alignment horizontal="center" vertical="center"/>
    </xf>
    <xf numFmtId="1" fontId="1" fillId="0" borderId="90" xfId="0" applyNumberFormat="1" applyFont="1" applyBorder="1" applyAlignment="1">
      <alignment horizontal="center" vertical="center"/>
    </xf>
    <xf numFmtId="1" fontId="1" fillId="0" borderId="89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175" xfId="0" applyBorder="1" applyAlignment="1">
      <alignment horizontal="center"/>
    </xf>
    <xf numFmtId="0" fontId="0" fillId="0" borderId="177" xfId="0" applyBorder="1" applyAlignment="1">
      <alignment horizontal="center"/>
    </xf>
    <xf numFmtId="0" fontId="0" fillId="0" borderId="178" xfId="0" applyBorder="1" applyAlignment="1">
      <alignment horizontal="center"/>
    </xf>
    <xf numFmtId="0" fontId="0" fillId="0" borderId="179" xfId="0" applyBorder="1" applyAlignment="1">
      <alignment horizontal="center"/>
    </xf>
    <xf numFmtId="0" fontId="0" fillId="0" borderId="181" xfId="0" applyBorder="1" applyAlignment="1">
      <alignment horizontal="center"/>
    </xf>
    <xf numFmtId="49" fontId="129" fillId="45" borderId="177" xfId="0" applyNumberFormat="1" applyFont="1" applyFill="1" applyBorder="1" applyAlignment="1">
      <alignment horizontal="left" vertical="center" wrapText="1"/>
    </xf>
    <xf numFmtId="49" fontId="129" fillId="45" borderId="0" xfId="0" applyNumberFormat="1" applyFont="1" applyFill="1" applyBorder="1" applyAlignment="1">
      <alignment horizontal="left" vertical="center" wrapText="1"/>
    </xf>
    <xf numFmtId="1" fontId="1" fillId="47" borderId="90" xfId="0" applyNumberFormat="1" applyFont="1" applyFill="1" applyBorder="1" applyAlignment="1">
      <alignment horizontal="center" vertical="center"/>
    </xf>
    <xf numFmtId="1" fontId="1" fillId="47" borderId="89" xfId="0" applyNumberFormat="1" applyFont="1" applyFill="1" applyBorder="1" applyAlignment="1">
      <alignment horizontal="center" vertical="center"/>
    </xf>
    <xf numFmtId="1" fontId="111" fillId="46" borderId="90" xfId="0" applyNumberFormat="1" applyFont="1" applyFill="1" applyBorder="1" applyAlignment="1">
      <alignment horizontal="center" vertical="center"/>
    </xf>
    <xf numFmtId="1" fontId="111" fillId="46" borderId="89" xfId="0" applyNumberFormat="1" applyFont="1" applyFill="1" applyBorder="1" applyAlignment="1">
      <alignment horizontal="center" vertical="center"/>
    </xf>
    <xf numFmtId="1" fontId="111" fillId="49" borderId="90" xfId="0" applyNumberFormat="1" applyFont="1" applyFill="1" applyBorder="1" applyAlignment="1">
      <alignment horizontal="center" vertical="center"/>
    </xf>
    <xf numFmtId="1" fontId="111" fillId="49" borderId="89" xfId="0" applyNumberFormat="1" applyFont="1" applyFill="1" applyBorder="1" applyAlignment="1">
      <alignment horizontal="center" vertical="center"/>
    </xf>
    <xf numFmtId="1" fontId="1" fillId="48" borderId="90" xfId="0" applyNumberFormat="1" applyFont="1" applyFill="1" applyBorder="1" applyAlignment="1">
      <alignment horizontal="center" vertical="center"/>
    </xf>
    <xf numFmtId="1" fontId="1" fillId="48" borderId="89" xfId="0" applyNumberFormat="1" applyFont="1" applyFill="1" applyBorder="1" applyAlignment="1">
      <alignment horizontal="center" vertical="center"/>
    </xf>
    <xf numFmtId="0" fontId="119" fillId="45" borderId="100" xfId="0" applyFont="1" applyFill="1" applyBorder="1" applyAlignment="1">
      <alignment horizontal="left" vertical="center"/>
    </xf>
    <xf numFmtId="0" fontId="1" fillId="37" borderId="184" xfId="0" applyFont="1" applyFill="1" applyBorder="1" applyAlignment="1">
      <alignment horizontal="center" vertical="center"/>
    </xf>
    <xf numFmtId="0" fontId="1" fillId="37" borderId="253" xfId="0" applyFont="1" applyFill="1" applyBorder="1" applyAlignment="1">
      <alignment horizontal="center" vertical="center"/>
    </xf>
    <xf numFmtId="0" fontId="118" fillId="45" borderId="100" xfId="0" applyFont="1" applyFill="1" applyBorder="1" applyAlignment="1">
      <alignment horizontal="left" vertical="center"/>
    </xf>
    <xf numFmtId="0" fontId="13" fillId="0" borderId="198" xfId="41" applyFont="1" applyFill="1" applyBorder="1" applyAlignment="1">
      <alignment horizontal="center" vertical="center" wrapText="1"/>
    </xf>
    <xf numFmtId="0" fontId="13" fillId="0" borderId="23" xfId="41" applyFont="1" applyFill="1" applyBorder="1" applyAlignment="1">
      <alignment horizontal="center" vertical="center" wrapText="1"/>
    </xf>
    <xf numFmtId="0" fontId="13" fillId="0" borderId="199" xfId="0" applyFont="1" applyFill="1" applyBorder="1" applyAlignment="1">
      <alignment horizontal="center" vertical="center" wrapText="1"/>
    </xf>
    <xf numFmtId="0" fontId="13" fillId="0" borderId="20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13" fillId="0" borderId="195" xfId="0" applyFont="1" applyFill="1" applyBorder="1" applyAlignment="1">
      <alignment horizontal="center"/>
    </xf>
    <xf numFmtId="0" fontId="13" fillId="0" borderId="196" xfId="0" applyFont="1" applyFill="1" applyBorder="1" applyAlignment="1">
      <alignment horizontal="center"/>
    </xf>
    <xf numFmtId="0" fontId="13" fillId="0" borderId="197" xfId="0" applyFont="1" applyFill="1" applyBorder="1" applyAlignment="1">
      <alignment horizontal="center"/>
    </xf>
    <xf numFmtId="0" fontId="62" fillId="0" borderId="0" xfId="0" applyFont="1" applyFill="1" applyAlignment="1">
      <alignment horizontal="left"/>
    </xf>
    <xf numFmtId="0" fontId="13" fillId="0" borderId="201" xfId="0" applyFont="1" applyFill="1" applyBorder="1" applyAlignment="1">
      <alignment horizontal="center" vertical="center" wrapText="1"/>
    </xf>
    <xf numFmtId="0" fontId="14" fillId="7" borderId="182" xfId="0" applyFont="1" applyFill="1" applyBorder="1" applyAlignment="1">
      <alignment horizontal="center" vertical="center"/>
    </xf>
    <xf numFmtId="0" fontId="14" fillId="7" borderId="149" xfId="0" applyFont="1" applyFill="1" applyBorder="1" applyAlignment="1">
      <alignment horizontal="center" vertical="center"/>
    </xf>
    <xf numFmtId="0" fontId="14" fillId="7" borderId="183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left"/>
    </xf>
    <xf numFmtId="0" fontId="13" fillId="0" borderId="202" xfId="41" applyFont="1" applyFill="1" applyBorder="1" applyAlignment="1">
      <alignment horizontal="center" vertical="center"/>
    </xf>
    <xf numFmtId="0" fontId="13" fillId="0" borderId="203" xfId="41" applyFont="1" applyFill="1" applyBorder="1" applyAlignment="1">
      <alignment horizontal="center" vertical="center"/>
    </xf>
    <xf numFmtId="0" fontId="13" fillId="0" borderId="204" xfId="41" applyFont="1" applyFill="1" applyBorder="1" applyAlignment="1">
      <alignment horizontal="center" vertical="center"/>
    </xf>
    <xf numFmtId="0" fontId="13" fillId="0" borderId="205" xfId="41" applyFont="1" applyFill="1" applyBorder="1" applyAlignment="1">
      <alignment horizontal="center" vertical="center"/>
    </xf>
    <xf numFmtId="0" fontId="13" fillId="0" borderId="206" xfId="41" applyFont="1" applyFill="1" applyBorder="1" applyAlignment="1">
      <alignment horizontal="center" vertical="center"/>
    </xf>
    <xf numFmtId="0" fontId="13" fillId="8" borderId="209" xfId="0" applyFont="1" applyFill="1" applyBorder="1" applyAlignment="1">
      <alignment horizontal="center" vertical="center" wrapText="1"/>
    </xf>
    <xf numFmtId="0" fontId="13" fillId="8" borderId="210" xfId="0" applyFont="1" applyFill="1" applyBorder="1" applyAlignment="1">
      <alignment horizontal="center" vertical="center" wrapText="1"/>
    </xf>
    <xf numFmtId="0" fontId="13" fillId="8" borderId="211" xfId="0" applyFont="1" applyFill="1" applyBorder="1" applyAlignment="1">
      <alignment horizontal="center" vertical="center" wrapText="1"/>
    </xf>
    <xf numFmtId="0" fontId="0" fillId="0" borderId="196" xfId="0" applyBorder="1" applyAlignment="1">
      <alignment horizontal="center"/>
    </xf>
    <xf numFmtId="0" fontId="0" fillId="0" borderId="197" xfId="0" applyBorder="1" applyAlignment="1">
      <alignment horizontal="center"/>
    </xf>
    <xf numFmtId="49" fontId="55" fillId="0" borderId="207" xfId="0" applyNumberFormat="1" applyFont="1" applyFill="1" applyBorder="1" applyAlignment="1">
      <alignment horizontal="center" vertical="center" wrapText="1"/>
    </xf>
    <xf numFmtId="49" fontId="55" fillId="0" borderId="208" xfId="0" applyNumberFormat="1" applyFont="1" applyFill="1" applyBorder="1" applyAlignment="1">
      <alignment horizontal="center" vertical="center" wrapText="1"/>
    </xf>
    <xf numFmtId="0" fontId="84" fillId="0" borderId="195" xfId="0" applyFont="1" applyFill="1" applyBorder="1" applyAlignment="1">
      <alignment horizontal="center" vertical="center"/>
    </xf>
    <xf numFmtId="0" fontId="84" fillId="0" borderId="196" xfId="0" applyFont="1" applyFill="1" applyBorder="1" applyAlignment="1">
      <alignment horizontal="center" vertical="center"/>
    </xf>
    <xf numFmtId="0" fontId="84" fillId="0" borderId="197" xfId="0" applyFont="1" applyFill="1" applyBorder="1" applyAlignment="1">
      <alignment horizontal="center" vertical="center"/>
    </xf>
    <xf numFmtId="0" fontId="84" fillId="0" borderId="212" xfId="0" applyFont="1" applyFill="1" applyBorder="1" applyAlignment="1">
      <alignment horizontal="center" vertical="center"/>
    </xf>
    <xf numFmtId="0" fontId="84" fillId="0" borderId="100" xfId="0" applyFont="1" applyFill="1" applyBorder="1" applyAlignment="1">
      <alignment horizontal="center" vertical="center"/>
    </xf>
    <xf numFmtId="0" fontId="84" fillId="0" borderId="213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left"/>
    </xf>
    <xf numFmtId="49" fontId="55" fillId="0" borderId="214" xfId="0" applyNumberFormat="1" applyFont="1" applyFill="1" applyBorder="1" applyAlignment="1">
      <alignment horizontal="center" vertical="center" wrapText="1"/>
    </xf>
    <xf numFmtId="49" fontId="55" fillId="0" borderId="215" xfId="0" applyNumberFormat="1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left"/>
    </xf>
    <xf numFmtId="0" fontId="73" fillId="0" borderId="0" xfId="0" applyFont="1" applyFill="1" applyBorder="1" applyAlignment="1"/>
    <xf numFmtId="49" fontId="55" fillId="0" borderId="216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left"/>
    </xf>
    <xf numFmtId="49" fontId="55" fillId="0" borderId="217" xfId="0" applyNumberFormat="1" applyFont="1" applyFill="1" applyBorder="1" applyAlignment="1">
      <alignment horizontal="center" vertical="center" wrapText="1"/>
    </xf>
    <xf numFmtId="49" fontId="55" fillId="0" borderId="218" xfId="0" applyNumberFormat="1" applyFont="1" applyFill="1" applyBorder="1" applyAlignment="1">
      <alignment horizontal="center" vertical="center" wrapText="1"/>
    </xf>
    <xf numFmtId="0" fontId="82" fillId="0" borderId="21" xfId="0" applyFont="1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49" fontId="86" fillId="2" borderId="187" xfId="0" applyNumberFormat="1" applyFont="1" applyFill="1" applyBorder="1" applyAlignment="1">
      <alignment horizontal="left" vertical="center"/>
    </xf>
    <xf numFmtId="0" fontId="87" fillId="2" borderId="92" xfId="0" applyFont="1" applyFill="1" applyBorder="1" applyAlignment="1">
      <alignment horizontal="left" vertical="center"/>
    </xf>
    <xf numFmtId="49" fontId="64" fillId="10" borderId="187" xfId="0" applyNumberFormat="1" applyFont="1" applyFill="1" applyBorder="1" applyAlignment="1">
      <alignment horizontal="left" vertical="center"/>
    </xf>
    <xf numFmtId="0" fontId="88" fillId="10" borderId="92" xfId="0" applyFont="1" applyFill="1" applyBorder="1" applyAlignment="1">
      <alignment horizontal="left" vertical="center"/>
    </xf>
    <xf numFmtId="49" fontId="55" fillId="0" borderId="219" xfId="0" applyNumberFormat="1" applyFont="1" applyFill="1" applyBorder="1" applyAlignment="1">
      <alignment horizontal="center" vertical="center" wrapText="1"/>
    </xf>
    <xf numFmtId="49" fontId="55" fillId="0" borderId="220" xfId="0" applyNumberFormat="1" applyFont="1" applyFill="1" applyBorder="1" applyAlignment="1">
      <alignment horizontal="center" vertical="center" wrapText="1"/>
    </xf>
    <xf numFmtId="49" fontId="55" fillId="0" borderId="221" xfId="0" applyNumberFormat="1" applyFont="1" applyFill="1" applyBorder="1" applyAlignment="1">
      <alignment horizontal="center" vertical="center" wrapText="1"/>
    </xf>
    <xf numFmtId="49" fontId="55" fillId="0" borderId="222" xfId="0" applyNumberFormat="1" applyFont="1" applyFill="1" applyBorder="1" applyAlignment="1">
      <alignment horizontal="center" vertical="center" wrapText="1"/>
    </xf>
    <xf numFmtId="49" fontId="81" fillId="9" borderId="21" xfId="0" applyNumberFormat="1" applyFont="1" applyFill="1" applyBorder="1" applyAlignment="1">
      <alignment horizontal="left" vertical="center"/>
    </xf>
    <xf numFmtId="49" fontId="83" fillId="9" borderId="21" xfId="0" applyNumberFormat="1" applyFont="1" applyFill="1" applyBorder="1" applyAlignment="1">
      <alignment horizontal="left" vertical="center"/>
    </xf>
    <xf numFmtId="49" fontId="84" fillId="10" borderId="21" xfId="0" applyNumberFormat="1" applyFont="1" applyFill="1" applyBorder="1" applyAlignment="1">
      <alignment horizontal="left" vertical="center"/>
    </xf>
    <xf numFmtId="49" fontId="30" fillId="10" borderId="21" xfId="0" applyNumberFormat="1" applyFont="1" applyFill="1" applyBorder="1" applyAlignment="1">
      <alignment horizontal="left" vertical="center"/>
    </xf>
    <xf numFmtId="0" fontId="76" fillId="0" borderId="0" xfId="0" applyFont="1" applyAlignment="1">
      <alignment horizontal="left" vertical="center"/>
    </xf>
    <xf numFmtId="16" fontId="85" fillId="0" borderId="223" xfId="0" applyNumberFormat="1" applyFont="1" applyFill="1" applyBorder="1" applyAlignment="1">
      <alignment horizontal="center" vertical="center"/>
    </xf>
    <xf numFmtId="16" fontId="85" fillId="0" borderId="170" xfId="0" applyNumberFormat="1" applyFont="1" applyFill="1" applyBorder="1" applyAlignment="1">
      <alignment horizontal="center" vertical="center"/>
    </xf>
    <xf numFmtId="16" fontId="85" fillId="0" borderId="224" xfId="0" applyNumberFormat="1" applyFont="1" applyFill="1" applyBorder="1" applyAlignment="1">
      <alignment horizontal="center" vertical="center"/>
    </xf>
    <xf numFmtId="16" fontId="85" fillId="0" borderId="13" xfId="0" applyNumberFormat="1" applyFont="1" applyFill="1" applyBorder="1" applyAlignment="1">
      <alignment horizontal="center" vertical="center"/>
    </xf>
    <xf numFmtId="16" fontId="85" fillId="0" borderId="119" xfId="0" applyNumberFormat="1" applyFont="1" applyFill="1" applyBorder="1" applyAlignment="1">
      <alignment horizontal="center" vertical="center"/>
    </xf>
    <xf numFmtId="0" fontId="10" fillId="0" borderId="225" xfId="0" applyFont="1" applyBorder="1" applyAlignment="1">
      <alignment horizontal="center"/>
    </xf>
    <xf numFmtId="0" fontId="10" fillId="0" borderId="226" xfId="0" applyFont="1" applyBorder="1" applyAlignment="1">
      <alignment horizontal="center"/>
    </xf>
    <xf numFmtId="0" fontId="33" fillId="0" borderId="227" xfId="0" applyFont="1" applyBorder="1" applyAlignment="1">
      <alignment horizontal="center" vertical="top"/>
    </xf>
    <xf numFmtId="0" fontId="33" fillId="0" borderId="228" xfId="0" applyFont="1" applyBorder="1" applyAlignment="1">
      <alignment horizontal="center" vertical="top"/>
    </xf>
    <xf numFmtId="0" fontId="10" fillId="0" borderId="229" xfId="0" applyFont="1" applyBorder="1" applyAlignment="1">
      <alignment horizontal="center"/>
    </xf>
    <xf numFmtId="0" fontId="10" fillId="0" borderId="23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7" fillId="21" borderId="2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7" fillId="21" borderId="18" xfId="0" applyFont="1" applyFill="1" applyBorder="1" applyAlignment="1">
      <alignment horizontal="center" vertical="center" wrapText="1"/>
    </xf>
    <xf numFmtId="0" fontId="7" fillId="0" borderId="1" xfId="41" applyFont="1" applyFill="1" applyBorder="1" applyAlignment="1">
      <alignment horizontal="center" vertical="center" wrapText="1"/>
    </xf>
    <xf numFmtId="0" fontId="7" fillId="21" borderId="23" xfId="0" applyFont="1" applyFill="1" applyBorder="1" applyAlignment="1">
      <alignment horizontal="center" vertical="center" wrapText="1"/>
    </xf>
    <xf numFmtId="0" fontId="7" fillId="0" borderId="1" xfId="41" applyFont="1" applyFill="1" applyBorder="1" applyAlignment="1">
      <alignment horizontal="center" wrapText="1"/>
    </xf>
    <xf numFmtId="0" fontId="7" fillId="0" borderId="90" xfId="41" applyFont="1" applyFill="1" applyBorder="1" applyAlignment="1">
      <alignment horizontal="center" wrapText="1"/>
    </xf>
    <xf numFmtId="0" fontId="7" fillId="0" borderId="89" xfId="41" applyFont="1" applyFill="1" applyBorder="1" applyAlignment="1">
      <alignment horizontal="center" wrapText="1"/>
    </xf>
    <xf numFmtId="0" fontId="7" fillId="0" borderId="58" xfId="41" applyFont="1" applyFill="1" applyBorder="1" applyAlignment="1">
      <alignment horizontal="center" wrapText="1"/>
    </xf>
    <xf numFmtId="0" fontId="47" fillId="0" borderId="236" xfId="0" applyFont="1" applyFill="1" applyBorder="1" applyAlignment="1">
      <alignment horizontal="center"/>
    </xf>
    <xf numFmtId="0" fontId="7" fillId="0" borderId="237" xfId="0" applyFont="1" applyFill="1" applyBorder="1" applyAlignment="1">
      <alignment horizontal="center" vertical="center" wrapText="1"/>
    </xf>
    <xf numFmtId="0" fontId="41" fillId="0" borderId="238" xfId="0" applyFont="1" applyFill="1" applyBorder="1" applyAlignment="1">
      <alignment horizontal="center" wrapText="1"/>
    </xf>
    <xf numFmtId="0" fontId="41" fillId="0" borderId="236" xfId="0" applyFont="1" applyFill="1" applyBorder="1" applyAlignment="1">
      <alignment horizontal="center" wrapText="1"/>
    </xf>
    <xf numFmtId="0" fontId="41" fillId="0" borderId="239" xfId="0" applyFont="1" applyFill="1" applyBorder="1" applyAlignment="1">
      <alignment horizontal="center" wrapText="1"/>
    </xf>
    <xf numFmtId="0" fontId="46" fillId="0" borderId="19" xfId="0" applyFont="1" applyFill="1" applyBorder="1" applyAlignment="1">
      <alignment horizontal="center" vertical="center"/>
    </xf>
    <xf numFmtId="0" fontId="46" fillId="0" borderId="16" xfId="0" applyFont="1" applyFill="1" applyBorder="1" applyAlignment="1">
      <alignment horizontal="center" vertical="center"/>
    </xf>
    <xf numFmtId="0" fontId="7" fillId="0" borderId="240" xfId="0" applyFont="1" applyFill="1" applyBorder="1" applyAlignment="1">
      <alignment horizontal="center" vertical="center" wrapText="1"/>
    </xf>
    <xf numFmtId="0" fontId="7" fillId="0" borderId="234" xfId="0" applyFont="1" applyFill="1" applyBorder="1" applyAlignment="1">
      <alignment horizontal="center" vertical="center" wrapText="1"/>
    </xf>
    <xf numFmtId="0" fontId="7" fillId="0" borderId="246" xfId="0" applyFont="1" applyFill="1" applyBorder="1" applyAlignment="1">
      <alignment horizontal="center" vertical="center" wrapText="1"/>
    </xf>
    <xf numFmtId="0" fontId="47" fillId="8" borderId="231" xfId="0" applyFont="1" applyFill="1" applyBorder="1" applyAlignment="1">
      <alignment horizontal="center" vertical="center" wrapText="1"/>
    </xf>
    <xf numFmtId="0" fontId="47" fillId="8" borderId="232" xfId="0" applyFont="1" applyFill="1" applyBorder="1" applyAlignment="1">
      <alignment horizontal="center" vertical="center" wrapText="1"/>
    </xf>
    <xf numFmtId="0" fontId="47" fillId="8" borderId="233" xfId="0" applyFont="1" applyFill="1" applyBorder="1" applyAlignment="1">
      <alignment horizontal="center" vertical="center" wrapText="1"/>
    </xf>
    <xf numFmtId="0" fontId="37" fillId="0" borderId="231" xfId="0" applyFont="1" applyFill="1" applyBorder="1" applyAlignment="1">
      <alignment horizontal="center" wrapText="1"/>
    </xf>
    <xf numFmtId="0" fontId="37" fillId="0" borderId="232" xfId="0" applyFont="1" applyFill="1" applyBorder="1" applyAlignment="1">
      <alignment horizontal="center" wrapText="1"/>
    </xf>
    <xf numFmtId="0" fontId="37" fillId="0" borderId="233" xfId="0" applyFont="1" applyFill="1" applyBorder="1" applyAlignment="1">
      <alignment horizontal="center" wrapText="1"/>
    </xf>
    <xf numFmtId="0" fontId="46" fillId="0" borderId="20" xfId="0" applyFont="1" applyFill="1" applyBorder="1" applyAlignment="1">
      <alignment horizontal="center" vertical="center"/>
    </xf>
    <xf numFmtId="0" fontId="46" fillId="0" borderId="24" xfId="0" applyFont="1" applyFill="1" applyBorder="1" applyAlignment="1">
      <alignment horizontal="center" vertical="center"/>
    </xf>
    <xf numFmtId="0" fontId="7" fillId="0" borderId="193" xfId="0" applyFont="1" applyFill="1" applyBorder="1" applyAlignment="1">
      <alignment horizontal="center"/>
    </xf>
    <xf numFmtId="0" fontId="7" fillId="0" borderId="188" xfId="0" applyFont="1" applyFill="1" applyBorder="1" applyAlignment="1">
      <alignment horizontal="center"/>
    </xf>
    <xf numFmtId="0" fontId="7" fillId="0" borderId="235" xfId="0" applyFont="1" applyFill="1" applyBorder="1" applyAlignment="1">
      <alignment horizontal="center"/>
    </xf>
    <xf numFmtId="0" fontId="46" fillId="0" borderId="244" xfId="0" applyFont="1" applyFill="1" applyBorder="1" applyAlignment="1">
      <alignment horizontal="center" vertical="center"/>
    </xf>
    <xf numFmtId="0" fontId="46" fillId="0" borderId="245" xfId="0" applyFont="1" applyFill="1" applyBorder="1" applyAlignment="1">
      <alignment horizontal="center" vertical="center"/>
    </xf>
    <xf numFmtId="0" fontId="7" fillId="0" borderId="202" xfId="41" applyFont="1" applyFill="1" applyBorder="1" applyAlignment="1">
      <alignment horizontal="center"/>
    </xf>
    <xf numFmtId="0" fontId="7" fillId="0" borderId="203" xfId="41" applyFont="1" applyFill="1" applyBorder="1" applyAlignment="1">
      <alignment horizontal="center"/>
    </xf>
    <xf numFmtId="0" fontId="7" fillId="0" borderId="204" xfId="41" applyFont="1" applyFill="1" applyBorder="1" applyAlignment="1">
      <alignment horizontal="center"/>
    </xf>
    <xf numFmtId="0" fontId="7" fillId="0" borderId="193" xfId="41" applyFont="1" applyFill="1" applyBorder="1" applyAlignment="1">
      <alignment horizontal="center"/>
    </xf>
    <xf numFmtId="0" fontId="7" fillId="0" borderId="188" xfId="41" applyFont="1" applyFill="1" applyBorder="1" applyAlignment="1">
      <alignment horizontal="center"/>
    </xf>
    <xf numFmtId="0" fontId="7" fillId="0" borderId="189" xfId="41" applyFont="1" applyFill="1" applyBorder="1" applyAlignment="1">
      <alignment horizontal="center"/>
    </xf>
    <xf numFmtId="0" fontId="9" fillId="0" borderId="234" xfId="0" applyFont="1" applyFill="1" applyBorder="1" applyAlignment="1">
      <alignment horizontal="center" vertical="center"/>
    </xf>
    <xf numFmtId="0" fontId="9" fillId="0" borderId="246" xfId="0" applyFont="1" applyFill="1" applyBorder="1" applyAlignment="1">
      <alignment horizontal="center" vertical="center"/>
    </xf>
    <xf numFmtId="0" fontId="7" fillId="0" borderId="199" xfId="0" applyFont="1" applyFill="1" applyBorder="1" applyAlignment="1">
      <alignment horizontal="center" vertical="center" wrapText="1"/>
    </xf>
    <xf numFmtId="0" fontId="7" fillId="0" borderId="200" xfId="0" applyFont="1" applyFill="1" applyBorder="1" applyAlignment="1">
      <alignment horizontal="center" vertical="center" wrapText="1"/>
    </xf>
    <xf numFmtId="0" fontId="7" fillId="8" borderId="209" xfId="0" applyFont="1" applyFill="1" applyBorder="1" applyAlignment="1">
      <alignment horizontal="center" vertical="center" wrapText="1"/>
    </xf>
    <xf numFmtId="0" fontId="7" fillId="8" borderId="210" xfId="0" applyFont="1" applyFill="1" applyBorder="1" applyAlignment="1">
      <alignment horizontal="center" vertical="center" wrapText="1"/>
    </xf>
    <xf numFmtId="0" fontId="7" fillId="8" borderId="211" xfId="0" applyFont="1" applyFill="1" applyBorder="1" applyAlignment="1">
      <alignment horizontal="center" vertical="center" wrapText="1"/>
    </xf>
    <xf numFmtId="0" fontId="7" fillId="0" borderId="247" xfId="41" applyFont="1" applyFill="1" applyBorder="1" applyAlignment="1">
      <alignment horizontal="center" vertical="center"/>
    </xf>
    <xf numFmtId="0" fontId="7" fillId="0" borderId="206" xfId="41" applyFont="1" applyFill="1" applyBorder="1" applyAlignment="1">
      <alignment horizontal="center" vertical="center"/>
    </xf>
    <xf numFmtId="0" fontId="7" fillId="0" borderId="198" xfId="41" applyFont="1" applyFill="1" applyBorder="1" applyAlignment="1">
      <alignment horizontal="center" wrapText="1"/>
    </xf>
    <xf numFmtId="0" fontId="7" fillId="0" borderId="23" xfId="41" applyFont="1" applyFill="1" applyBorder="1" applyAlignment="1">
      <alignment horizontal="center" wrapText="1"/>
    </xf>
    <xf numFmtId="0" fontId="46" fillId="0" borderId="239" xfId="0" applyFont="1" applyFill="1" applyBorder="1" applyAlignment="1">
      <alignment horizontal="center" vertical="center"/>
    </xf>
    <xf numFmtId="0" fontId="46" fillId="0" borderId="241" xfId="0" applyFont="1" applyFill="1" applyBorder="1" applyAlignment="1">
      <alignment horizontal="center" vertical="center"/>
    </xf>
    <xf numFmtId="0" fontId="7" fillId="0" borderId="242" xfId="41" applyFont="1" applyFill="1" applyBorder="1" applyAlignment="1">
      <alignment horizontal="center" wrapText="1"/>
    </xf>
    <xf numFmtId="0" fontId="7" fillId="0" borderId="18" xfId="41" applyFont="1" applyFill="1" applyBorder="1" applyAlignment="1">
      <alignment horizontal="center" wrapText="1"/>
    </xf>
    <xf numFmtId="0" fontId="7" fillId="0" borderId="243" xfId="41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7" fillId="0" borderId="205" xfId="41" applyFont="1" applyFill="1" applyBorder="1" applyAlignment="1">
      <alignment horizontal="center" vertical="center"/>
    </xf>
    <xf numFmtId="0" fontId="7" fillId="0" borderId="232" xfId="0" applyFont="1" applyFill="1" applyBorder="1" applyAlignment="1">
      <alignment horizontal="center"/>
    </xf>
    <xf numFmtId="0" fontId="9" fillId="0" borderId="232" xfId="0" applyFont="1" applyFill="1" applyBorder="1" applyAlignment="1">
      <alignment horizontal="center"/>
    </xf>
    <xf numFmtId="0" fontId="46" fillId="0" borderId="233" xfId="0" applyFont="1" applyFill="1" applyBorder="1" applyAlignment="1">
      <alignment horizontal="center" vertical="center"/>
    </xf>
    <xf numFmtId="0" fontId="7" fillId="0" borderId="201" xfId="0" applyFont="1" applyFill="1" applyBorder="1" applyAlignment="1">
      <alignment horizontal="center" vertical="center" wrapText="1"/>
    </xf>
    <xf numFmtId="0" fontId="7" fillId="0" borderId="195" xfId="0" applyFont="1" applyFill="1" applyBorder="1" applyAlignment="1">
      <alignment horizontal="center"/>
    </xf>
    <xf numFmtId="0" fontId="7" fillId="0" borderId="196" xfId="0" applyFont="1" applyFill="1" applyBorder="1" applyAlignment="1">
      <alignment horizontal="center"/>
    </xf>
    <xf numFmtId="0" fontId="7" fillId="0" borderId="197" xfId="0" applyFont="1" applyFill="1" applyBorder="1" applyAlignment="1">
      <alignment horizontal="center"/>
    </xf>
    <xf numFmtId="0" fontId="9" fillId="0" borderId="120" xfId="41" applyFont="1" applyBorder="1" applyAlignment="1">
      <alignment horizontal="center" vertical="center"/>
    </xf>
    <xf numFmtId="0" fontId="9" fillId="0" borderId="121" xfId="41" applyFont="1" applyBorder="1" applyAlignment="1">
      <alignment horizontal="center" vertical="center"/>
    </xf>
    <xf numFmtId="0" fontId="9" fillId="0" borderId="122" xfId="41" applyFont="1" applyBorder="1" applyAlignment="1">
      <alignment horizontal="center" vertical="center"/>
    </xf>
    <xf numFmtId="0" fontId="9" fillId="0" borderId="186" xfId="41" applyFont="1" applyBorder="1" applyAlignment="1">
      <alignment horizontal="center" vertical="center"/>
    </xf>
    <xf numFmtId="0" fontId="9" fillId="0" borderId="185" xfId="41" applyFont="1" applyBorder="1" applyAlignment="1">
      <alignment horizontal="center" vertical="center"/>
    </xf>
  </cellXfs>
  <cellStyles count="44">
    <cellStyle name="Calculated Column - IBM Cognos" xfId="1"/>
    <cellStyle name="Calculated Column Name - IBM Cognos" xfId="2"/>
    <cellStyle name="Calculated Column Name - IBM Cognos 2" xfId="3"/>
    <cellStyle name="Calculated Column Name - IBM Cognos 3" xfId="4"/>
    <cellStyle name="Calculated Row - IBM Cognos" xfId="5"/>
    <cellStyle name="Calculated Row Name - IBM Cognos" xfId="6"/>
    <cellStyle name="Calculated Row Name - IBM Cognos 2" xfId="7"/>
    <cellStyle name="Calculated Row Name - IBM Cognos 3" xfId="8"/>
    <cellStyle name="Column Name - IBM Cognos" xfId="9"/>
    <cellStyle name="Column Name - IBM Cognos 2" xfId="10"/>
    <cellStyle name="Column Name - IBM Cognos 3" xfId="11"/>
    <cellStyle name="Column Template - IBM Cognos" xfId="12"/>
    <cellStyle name="Differs From Base - IBM Cognos" xfId="13"/>
    <cellStyle name="Group Name - IBM Cognos" xfId="14"/>
    <cellStyle name="Group Name - IBM Cognos 2" xfId="15"/>
    <cellStyle name="Group Name - IBM Cognos 3" xfId="16"/>
    <cellStyle name="Hold Values - IBM Cognos" xfId="17"/>
    <cellStyle name="Hold Values - IBM Cognos 2" xfId="18"/>
    <cellStyle name="Hold Values - IBM Cognos 3" xfId="19"/>
    <cellStyle name="List Name - IBM Cognos" xfId="20"/>
    <cellStyle name="List Name - IBM Cognos 2" xfId="21"/>
    <cellStyle name="List Name - IBM Cognos 3" xfId="22"/>
    <cellStyle name="Locked - IBM Cognos" xfId="23"/>
    <cellStyle name="Measure - IBM Cognos" xfId="24"/>
    <cellStyle name="Measure Header - IBM Cognos" xfId="25"/>
    <cellStyle name="Measure Name - IBM Cognos" xfId="26"/>
    <cellStyle name="Measure Summary - IBM Cognos" xfId="27"/>
    <cellStyle name="Measure Summary TM1 - IBM Cognos" xfId="28"/>
    <cellStyle name="Measure Template - IBM Cognos" xfId="29"/>
    <cellStyle name="More - IBM Cognos" xfId="30"/>
    <cellStyle name="Pending Change - IBM Cognos" xfId="31"/>
    <cellStyle name="Row Name - IBM Cognos" xfId="32"/>
    <cellStyle name="Row Name - IBM Cognos 2" xfId="33"/>
    <cellStyle name="Row Name - IBM Cognos 3" xfId="34"/>
    <cellStyle name="Row Template - IBM Cognos" xfId="35"/>
    <cellStyle name="Summary Column Name - IBM Cognos" xfId="36"/>
    <cellStyle name="Summary Column Name TM1 - IBM Cognos" xfId="37"/>
    <cellStyle name="Summary Row Name - IBM Cognos" xfId="38"/>
    <cellStyle name="Summary Row Name TM1 - IBM Cognos" xfId="39"/>
    <cellStyle name="Unsaved Change - IBM Cognos" xfId="40"/>
    <cellStyle name="Обычный" xfId="0" builtinId="0"/>
    <cellStyle name="Обычный 2" xfId="41"/>
    <cellStyle name="Обычный 3" xfId="43"/>
    <cellStyle name="Обычный_20111106_КоммерТурнир" xfId="42"/>
  </cellStyles>
  <dxfs count="168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FFFF99"/>
        </patternFill>
      </fill>
    </dxf>
    <dxf>
      <font>
        <color theme="0" tint="-0.34998626667073579"/>
      </font>
      <fill>
        <patternFill patternType="solid">
          <fgColor theme="6" tint="0.59996337778862885"/>
          <bgColor theme="6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0007C"/>
      <color rgb="FFFF00C0"/>
      <color rgb="FF00CC00"/>
      <color rgb="FF0000FF"/>
      <color rgb="FF993300"/>
      <color rgb="FF003366"/>
      <color rgb="FFFFFFF9"/>
      <color rgb="FFFF00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0"/>
  <sheetViews>
    <sheetView topLeftCell="A76" workbookViewId="0">
      <selection activeCell="AB107" sqref="AB107"/>
    </sheetView>
  </sheetViews>
  <sheetFormatPr defaultRowHeight="14.25" x14ac:dyDescent="0.2"/>
  <cols>
    <col min="1" max="1" width="3.28515625" style="318" bestFit="1" customWidth="1"/>
    <col min="2" max="2" width="22" bestFit="1" customWidth="1"/>
    <col min="3" max="3" width="5.140625" bestFit="1" customWidth="1"/>
    <col min="4" max="14" width="4" bestFit="1" customWidth="1"/>
    <col min="15" max="15" width="5.140625" bestFit="1" customWidth="1"/>
    <col min="16" max="46" width="4" bestFit="1" customWidth="1"/>
    <col min="47" max="47" width="6.140625" style="90" customWidth="1"/>
    <col min="48" max="48" width="7.28515625" style="90" customWidth="1"/>
    <col min="49" max="51" width="4" bestFit="1" customWidth="1"/>
    <col min="52" max="52" width="6" bestFit="1" customWidth="1"/>
  </cols>
  <sheetData>
    <row r="1" spans="2:48" ht="15.75" thickBot="1" x14ac:dyDescent="0.25">
      <c r="B1" s="644" t="s">
        <v>4</v>
      </c>
      <c r="C1" s="1340" t="s">
        <v>183</v>
      </c>
      <c r="D1" s="1341"/>
      <c r="E1" s="1341"/>
      <c r="F1" s="1342"/>
      <c r="G1" s="1340" t="s">
        <v>30</v>
      </c>
      <c r="H1" s="1341"/>
      <c r="I1" s="1341"/>
      <c r="J1" s="1342"/>
      <c r="K1" s="1340" t="s">
        <v>184</v>
      </c>
      <c r="L1" s="1341"/>
      <c r="M1" s="1341"/>
      <c r="N1" s="1342"/>
      <c r="O1" s="1340" t="s">
        <v>185</v>
      </c>
      <c r="P1" s="1341"/>
      <c r="Q1" s="1341"/>
      <c r="R1" s="1342"/>
      <c r="S1" s="1340" t="s">
        <v>15</v>
      </c>
      <c r="T1" s="1341"/>
      <c r="U1" s="1341"/>
      <c r="V1" s="1342"/>
      <c r="W1" s="1340" t="s">
        <v>186</v>
      </c>
      <c r="X1" s="1341"/>
      <c r="Y1" s="1341"/>
      <c r="Z1" s="1342"/>
      <c r="AA1" s="1340" t="s">
        <v>187</v>
      </c>
      <c r="AB1" s="1341"/>
      <c r="AC1" s="1341"/>
      <c r="AD1" s="1342"/>
      <c r="AE1" s="1340" t="s">
        <v>188</v>
      </c>
      <c r="AF1" s="1341"/>
      <c r="AG1" s="1341"/>
      <c r="AH1" s="1342"/>
      <c r="AI1" s="1340" t="s">
        <v>189</v>
      </c>
      <c r="AJ1" s="1341"/>
      <c r="AK1" s="1341"/>
      <c r="AL1" s="1342"/>
      <c r="AM1" s="1340" t="s">
        <v>190</v>
      </c>
      <c r="AN1" s="1341"/>
      <c r="AO1" s="1341"/>
      <c r="AP1" s="1342"/>
      <c r="AQ1" s="1340" t="s">
        <v>191</v>
      </c>
      <c r="AR1" s="1341"/>
      <c r="AS1" s="1341"/>
      <c r="AT1" s="1342"/>
      <c r="AU1" s="672" t="s">
        <v>192</v>
      </c>
      <c r="AV1" s="673" t="s">
        <v>193</v>
      </c>
    </row>
    <row r="2" spans="2:48" x14ac:dyDescent="0.2">
      <c r="B2" s="770" t="s">
        <v>121</v>
      </c>
      <c r="C2" s="771"/>
      <c r="D2" s="772"/>
      <c r="E2" s="772"/>
      <c r="F2" s="773"/>
      <c r="G2" s="768">
        <v>134</v>
      </c>
      <c r="H2" s="766">
        <v>204</v>
      </c>
      <c r="I2" s="766">
        <v>173</v>
      </c>
      <c r="J2" s="769">
        <v>151</v>
      </c>
      <c r="K2" s="768">
        <v>178</v>
      </c>
      <c r="L2" s="766">
        <v>168</v>
      </c>
      <c r="M2" s="766">
        <v>190</v>
      </c>
      <c r="N2" s="769">
        <v>172</v>
      </c>
      <c r="O2" s="768">
        <v>127</v>
      </c>
      <c r="P2" s="766">
        <v>128</v>
      </c>
      <c r="Q2" s="766">
        <v>195</v>
      </c>
      <c r="R2" s="769">
        <v>107</v>
      </c>
      <c r="S2" s="768">
        <v>199</v>
      </c>
      <c r="T2" s="766">
        <v>158</v>
      </c>
      <c r="U2" s="766">
        <v>118</v>
      </c>
      <c r="V2" s="769">
        <v>144</v>
      </c>
      <c r="W2" s="768">
        <v>135</v>
      </c>
      <c r="X2" s="766">
        <v>162</v>
      </c>
      <c r="Y2" s="766">
        <v>138</v>
      </c>
      <c r="Z2" s="769">
        <v>170</v>
      </c>
      <c r="AA2" s="768">
        <v>123</v>
      </c>
      <c r="AB2" s="766">
        <v>146</v>
      </c>
      <c r="AC2" s="766">
        <v>106</v>
      </c>
      <c r="AD2" s="769">
        <v>127</v>
      </c>
      <c r="AE2" s="771"/>
      <c r="AF2" s="772"/>
      <c r="AG2" s="772"/>
      <c r="AH2" s="773"/>
      <c r="AI2" s="774">
        <v>163</v>
      </c>
      <c r="AJ2" s="775">
        <v>179</v>
      </c>
      <c r="AK2" s="775">
        <v>196</v>
      </c>
      <c r="AL2" s="776">
        <v>133</v>
      </c>
      <c r="AM2" s="768">
        <v>203</v>
      </c>
      <c r="AN2" s="766">
        <v>161</v>
      </c>
      <c r="AO2" s="766">
        <v>142</v>
      </c>
      <c r="AP2" s="769">
        <v>148</v>
      </c>
      <c r="AQ2" s="768">
        <v>107</v>
      </c>
      <c r="AR2" s="766">
        <v>176</v>
      </c>
      <c r="AS2" s="766">
        <v>164</v>
      </c>
      <c r="AT2" s="769">
        <v>145</v>
      </c>
      <c r="AU2" s="674">
        <f>MAX(C2:AT2)</f>
        <v>204</v>
      </c>
      <c r="AV2" s="675">
        <f>MIN(C2:AT2)</f>
        <v>106</v>
      </c>
    </row>
    <row r="3" spans="2:48" x14ac:dyDescent="0.2">
      <c r="B3" s="681" t="s">
        <v>39</v>
      </c>
      <c r="C3" s="654">
        <v>161</v>
      </c>
      <c r="D3" s="645">
        <v>103</v>
      </c>
      <c r="E3" s="645">
        <v>106</v>
      </c>
      <c r="F3" s="655">
        <v>109</v>
      </c>
      <c r="G3" s="654">
        <v>118</v>
      </c>
      <c r="H3" s="645">
        <v>163</v>
      </c>
      <c r="I3" s="645">
        <v>122</v>
      </c>
      <c r="J3" s="655">
        <v>154</v>
      </c>
      <c r="K3" s="654">
        <v>114</v>
      </c>
      <c r="L3" s="645">
        <v>155</v>
      </c>
      <c r="M3" s="645">
        <v>123</v>
      </c>
      <c r="N3" s="655">
        <v>111</v>
      </c>
      <c r="O3" s="654">
        <v>126</v>
      </c>
      <c r="P3" s="645">
        <v>160</v>
      </c>
      <c r="Q3" s="645">
        <v>165</v>
      </c>
      <c r="R3" s="655">
        <v>138</v>
      </c>
      <c r="S3" s="654">
        <v>170</v>
      </c>
      <c r="T3" s="645">
        <v>101</v>
      </c>
      <c r="U3" s="645">
        <v>136</v>
      </c>
      <c r="V3" s="655">
        <v>102</v>
      </c>
      <c r="W3" s="654">
        <v>115</v>
      </c>
      <c r="X3" s="645">
        <v>132</v>
      </c>
      <c r="Y3" s="645">
        <v>124</v>
      </c>
      <c r="Z3" s="655">
        <v>111</v>
      </c>
      <c r="AA3" s="654">
        <v>89</v>
      </c>
      <c r="AB3" s="645">
        <v>142</v>
      </c>
      <c r="AC3" s="645">
        <v>128</v>
      </c>
      <c r="AD3" s="655">
        <v>112</v>
      </c>
      <c r="AE3" s="654">
        <v>92</v>
      </c>
      <c r="AF3" s="645">
        <v>128</v>
      </c>
      <c r="AG3" s="645">
        <v>114</v>
      </c>
      <c r="AH3" s="655">
        <v>101</v>
      </c>
      <c r="AI3" s="664">
        <v>138</v>
      </c>
      <c r="AJ3" s="648">
        <v>129</v>
      </c>
      <c r="AK3" s="648">
        <v>96</v>
      </c>
      <c r="AL3" s="665">
        <v>134</v>
      </c>
      <c r="AM3" s="654">
        <v>145</v>
      </c>
      <c r="AN3" s="645">
        <v>120</v>
      </c>
      <c r="AO3" s="645">
        <v>113</v>
      </c>
      <c r="AP3" s="655">
        <v>122</v>
      </c>
      <c r="AQ3" s="654">
        <v>130</v>
      </c>
      <c r="AR3" s="645">
        <v>126</v>
      </c>
      <c r="AS3" s="645">
        <v>140</v>
      </c>
      <c r="AT3" s="655">
        <v>124</v>
      </c>
      <c r="AU3" s="674">
        <f t="shared" ref="AU3:AU22" si="0">MAX(C3:AT3)</f>
        <v>170</v>
      </c>
      <c r="AV3" s="675">
        <f t="shared" ref="AV3:AV22" si="1">MIN(C3:AT3)</f>
        <v>89</v>
      </c>
    </row>
    <row r="4" spans="2:48" x14ac:dyDescent="0.2">
      <c r="B4" s="683" t="s">
        <v>16</v>
      </c>
      <c r="C4" s="654">
        <v>198</v>
      </c>
      <c r="D4" s="645">
        <v>184</v>
      </c>
      <c r="E4" s="645">
        <v>198</v>
      </c>
      <c r="F4" s="655">
        <v>171</v>
      </c>
      <c r="G4" s="654">
        <v>151</v>
      </c>
      <c r="H4" s="645">
        <v>188</v>
      </c>
      <c r="I4" s="645">
        <v>183</v>
      </c>
      <c r="J4" s="655">
        <v>164</v>
      </c>
      <c r="K4" s="654">
        <v>203</v>
      </c>
      <c r="L4" s="645">
        <v>203</v>
      </c>
      <c r="M4" s="645">
        <v>208</v>
      </c>
      <c r="N4" s="655">
        <v>175</v>
      </c>
      <c r="O4" s="654">
        <v>161</v>
      </c>
      <c r="P4" s="645">
        <v>177</v>
      </c>
      <c r="Q4" s="645">
        <v>124</v>
      </c>
      <c r="R4" s="655">
        <v>183</v>
      </c>
      <c r="S4" s="654">
        <v>248</v>
      </c>
      <c r="T4" s="645">
        <v>169</v>
      </c>
      <c r="U4" s="645">
        <v>180</v>
      </c>
      <c r="V4" s="655">
        <v>199</v>
      </c>
      <c r="W4" s="654">
        <v>125</v>
      </c>
      <c r="X4" s="645">
        <v>147</v>
      </c>
      <c r="Y4" s="645">
        <v>191</v>
      </c>
      <c r="Z4" s="655">
        <v>146</v>
      </c>
      <c r="AA4" s="654">
        <v>138</v>
      </c>
      <c r="AB4" s="645">
        <v>216</v>
      </c>
      <c r="AC4" s="645">
        <v>186</v>
      </c>
      <c r="AD4" s="655">
        <v>182</v>
      </c>
      <c r="AE4" s="656"/>
      <c r="AF4" s="647"/>
      <c r="AG4" s="647"/>
      <c r="AH4" s="657"/>
      <c r="AI4" s="664">
        <v>110</v>
      </c>
      <c r="AJ4" s="648">
        <v>159</v>
      </c>
      <c r="AK4" s="648">
        <v>181</v>
      </c>
      <c r="AL4" s="665">
        <v>166</v>
      </c>
      <c r="AM4" s="654">
        <v>146</v>
      </c>
      <c r="AN4" s="645">
        <v>205</v>
      </c>
      <c r="AO4" s="645">
        <v>166</v>
      </c>
      <c r="AP4" s="655">
        <v>207</v>
      </c>
      <c r="AQ4" s="654">
        <v>153</v>
      </c>
      <c r="AR4" s="645">
        <v>181</v>
      </c>
      <c r="AS4" s="645">
        <v>154</v>
      </c>
      <c r="AT4" s="655">
        <v>175</v>
      </c>
      <c r="AU4" s="682">
        <f t="shared" si="0"/>
        <v>248</v>
      </c>
      <c r="AV4" s="675">
        <f t="shared" si="1"/>
        <v>110</v>
      </c>
    </row>
    <row r="5" spans="2:48" x14ac:dyDescent="0.2">
      <c r="B5" s="667" t="s">
        <v>31</v>
      </c>
      <c r="C5" s="656"/>
      <c r="D5" s="647"/>
      <c r="E5" s="647"/>
      <c r="F5" s="657"/>
      <c r="G5" s="654">
        <v>141</v>
      </c>
      <c r="H5" s="645">
        <v>189</v>
      </c>
      <c r="I5" s="645">
        <v>188</v>
      </c>
      <c r="J5" s="655">
        <v>176</v>
      </c>
      <c r="K5" s="654">
        <v>213</v>
      </c>
      <c r="L5" s="645">
        <v>189</v>
      </c>
      <c r="M5" s="645">
        <v>190</v>
      </c>
      <c r="N5" s="655">
        <v>177</v>
      </c>
      <c r="O5" s="654">
        <v>219</v>
      </c>
      <c r="P5" s="645">
        <v>167</v>
      </c>
      <c r="Q5" s="645">
        <v>175</v>
      </c>
      <c r="R5" s="655">
        <v>139</v>
      </c>
      <c r="S5" s="654">
        <v>174</v>
      </c>
      <c r="T5" s="645">
        <v>192</v>
      </c>
      <c r="U5" s="645">
        <v>193</v>
      </c>
      <c r="V5" s="655">
        <v>149</v>
      </c>
      <c r="W5" s="654">
        <v>140</v>
      </c>
      <c r="X5" s="645">
        <v>168</v>
      </c>
      <c r="Y5" s="645">
        <v>159</v>
      </c>
      <c r="Z5" s="655">
        <v>163</v>
      </c>
      <c r="AA5" s="735">
        <v>213</v>
      </c>
      <c r="AB5" s="786">
        <v>246</v>
      </c>
      <c r="AC5" s="786">
        <v>213</v>
      </c>
      <c r="AD5" s="787">
        <v>189</v>
      </c>
      <c r="AE5" s="654">
        <v>134</v>
      </c>
      <c r="AF5" s="645">
        <v>178</v>
      </c>
      <c r="AG5" s="645">
        <v>199</v>
      </c>
      <c r="AH5" s="655">
        <v>147</v>
      </c>
      <c r="AI5" s="664">
        <v>204</v>
      </c>
      <c r="AJ5" s="648">
        <v>179</v>
      </c>
      <c r="AK5" s="648">
        <v>175</v>
      </c>
      <c r="AL5" s="665">
        <v>173</v>
      </c>
      <c r="AM5" s="654">
        <v>212</v>
      </c>
      <c r="AN5" s="645">
        <v>182</v>
      </c>
      <c r="AO5" s="645">
        <v>188</v>
      </c>
      <c r="AP5" s="655">
        <v>177</v>
      </c>
      <c r="AQ5" s="654">
        <v>184</v>
      </c>
      <c r="AR5" s="645">
        <v>184</v>
      </c>
      <c r="AS5" s="645">
        <v>199</v>
      </c>
      <c r="AT5" s="655">
        <v>164</v>
      </c>
      <c r="AU5" s="674">
        <f t="shared" si="0"/>
        <v>246</v>
      </c>
      <c r="AV5" s="675">
        <f t="shared" si="1"/>
        <v>134</v>
      </c>
    </row>
    <row r="6" spans="2:48" x14ac:dyDescent="0.2">
      <c r="B6" s="667" t="s">
        <v>35</v>
      </c>
      <c r="C6" s="656"/>
      <c r="D6" s="647"/>
      <c r="E6" s="647"/>
      <c r="F6" s="657"/>
      <c r="G6" s="654">
        <v>176</v>
      </c>
      <c r="H6" s="645">
        <v>160</v>
      </c>
      <c r="I6" s="645">
        <v>153</v>
      </c>
      <c r="J6" s="655">
        <v>180</v>
      </c>
      <c r="K6" s="654">
        <v>215</v>
      </c>
      <c r="L6" s="645">
        <v>181</v>
      </c>
      <c r="M6" s="645">
        <v>210</v>
      </c>
      <c r="N6" s="655">
        <v>158</v>
      </c>
      <c r="O6" s="654">
        <v>164</v>
      </c>
      <c r="P6" s="645">
        <v>146</v>
      </c>
      <c r="Q6" s="645">
        <v>198</v>
      </c>
      <c r="R6" s="655">
        <v>216</v>
      </c>
      <c r="S6" s="654">
        <v>157</v>
      </c>
      <c r="T6" s="645">
        <v>173</v>
      </c>
      <c r="U6" s="645">
        <v>193</v>
      </c>
      <c r="V6" s="655">
        <v>136</v>
      </c>
      <c r="W6" s="654">
        <v>202</v>
      </c>
      <c r="X6" s="645">
        <v>189</v>
      </c>
      <c r="Y6" s="645">
        <v>147</v>
      </c>
      <c r="Z6" s="655">
        <v>209</v>
      </c>
      <c r="AA6" s="654">
        <v>167</v>
      </c>
      <c r="AB6" s="645">
        <v>147</v>
      </c>
      <c r="AC6" s="645">
        <v>135</v>
      </c>
      <c r="AD6" s="655">
        <v>149</v>
      </c>
      <c r="AE6" s="656"/>
      <c r="AF6" s="647"/>
      <c r="AG6" s="647"/>
      <c r="AH6" s="657"/>
      <c r="AI6" s="664">
        <v>229</v>
      </c>
      <c r="AJ6" s="649">
        <v>214</v>
      </c>
      <c r="AK6" s="648">
        <v>147</v>
      </c>
      <c r="AL6" s="665">
        <v>157</v>
      </c>
      <c r="AM6" s="654">
        <v>125</v>
      </c>
      <c r="AN6" s="645">
        <v>145</v>
      </c>
      <c r="AO6" s="645">
        <v>149</v>
      </c>
      <c r="AP6" s="655">
        <v>204</v>
      </c>
      <c r="AQ6" s="654">
        <v>142</v>
      </c>
      <c r="AR6" s="645">
        <v>169</v>
      </c>
      <c r="AS6" s="645">
        <v>150</v>
      </c>
      <c r="AT6" s="655">
        <v>134</v>
      </c>
      <c r="AU6" s="674">
        <f t="shared" si="0"/>
        <v>229</v>
      </c>
      <c r="AV6" s="675">
        <f t="shared" si="1"/>
        <v>125</v>
      </c>
    </row>
    <row r="7" spans="2:48" x14ac:dyDescent="0.2">
      <c r="B7" s="667" t="s">
        <v>54</v>
      </c>
      <c r="C7" s="654">
        <v>149</v>
      </c>
      <c r="D7" s="645">
        <v>161</v>
      </c>
      <c r="E7" s="645">
        <v>150</v>
      </c>
      <c r="F7" s="655">
        <v>181</v>
      </c>
      <c r="G7" s="654">
        <v>138</v>
      </c>
      <c r="H7" s="645">
        <v>170</v>
      </c>
      <c r="I7" s="645">
        <v>157</v>
      </c>
      <c r="J7" s="655">
        <v>147</v>
      </c>
      <c r="K7" s="654">
        <v>142</v>
      </c>
      <c r="L7" s="645">
        <v>142</v>
      </c>
      <c r="M7" s="645">
        <v>188</v>
      </c>
      <c r="N7" s="655">
        <v>118</v>
      </c>
      <c r="O7" s="654">
        <v>118</v>
      </c>
      <c r="P7" s="645">
        <v>150</v>
      </c>
      <c r="Q7" s="645">
        <v>85</v>
      </c>
      <c r="R7" s="655">
        <v>103</v>
      </c>
      <c r="S7" s="654">
        <v>124</v>
      </c>
      <c r="T7" s="645">
        <v>128</v>
      </c>
      <c r="U7" s="645">
        <v>146</v>
      </c>
      <c r="V7" s="655">
        <v>109</v>
      </c>
      <c r="W7" s="654">
        <v>118</v>
      </c>
      <c r="X7" s="645">
        <v>135</v>
      </c>
      <c r="Y7" s="645">
        <v>177</v>
      </c>
      <c r="Z7" s="655">
        <v>153</v>
      </c>
      <c r="AA7" s="735">
        <v>122</v>
      </c>
      <c r="AB7" s="786">
        <v>169</v>
      </c>
      <c r="AC7" s="786">
        <v>146</v>
      </c>
      <c r="AD7" s="787">
        <v>146</v>
      </c>
      <c r="AE7" s="656"/>
      <c r="AF7" s="647"/>
      <c r="AG7" s="647"/>
      <c r="AH7" s="657"/>
      <c r="AI7" s="656"/>
      <c r="AJ7" s="647"/>
      <c r="AK7" s="647"/>
      <c r="AL7" s="657"/>
      <c r="AM7" s="656"/>
      <c r="AN7" s="647"/>
      <c r="AO7" s="647"/>
      <c r="AP7" s="657"/>
      <c r="AQ7" s="654">
        <v>152</v>
      </c>
      <c r="AR7" s="645">
        <v>125</v>
      </c>
      <c r="AS7" s="645">
        <v>161</v>
      </c>
      <c r="AT7" s="655">
        <v>158</v>
      </c>
      <c r="AU7" s="674">
        <f t="shared" si="0"/>
        <v>188</v>
      </c>
      <c r="AV7" s="678">
        <f t="shared" si="1"/>
        <v>85</v>
      </c>
    </row>
    <row r="8" spans="2:48" x14ac:dyDescent="0.2">
      <c r="B8" s="681" t="s">
        <v>13</v>
      </c>
      <c r="C8" s="654">
        <v>174</v>
      </c>
      <c r="D8" s="645">
        <v>173</v>
      </c>
      <c r="E8" s="645">
        <v>182</v>
      </c>
      <c r="F8" s="655">
        <v>177</v>
      </c>
      <c r="G8" s="654">
        <v>184</v>
      </c>
      <c r="H8" s="645">
        <v>181</v>
      </c>
      <c r="I8" s="645">
        <v>192</v>
      </c>
      <c r="J8" s="655">
        <v>181</v>
      </c>
      <c r="K8" s="654">
        <v>199</v>
      </c>
      <c r="L8" s="645">
        <v>210</v>
      </c>
      <c r="M8" s="645">
        <v>200</v>
      </c>
      <c r="N8" s="655">
        <v>135</v>
      </c>
      <c r="O8" s="654">
        <v>173</v>
      </c>
      <c r="P8" s="645">
        <v>146</v>
      </c>
      <c r="Q8" s="645">
        <v>188</v>
      </c>
      <c r="R8" s="655">
        <v>189</v>
      </c>
      <c r="S8" s="654">
        <v>172</v>
      </c>
      <c r="T8" s="645">
        <v>179</v>
      </c>
      <c r="U8" s="645">
        <v>150</v>
      </c>
      <c r="V8" s="655">
        <v>175</v>
      </c>
      <c r="W8" s="654">
        <v>223</v>
      </c>
      <c r="X8" s="645">
        <v>190</v>
      </c>
      <c r="Y8" s="645">
        <v>210</v>
      </c>
      <c r="Z8" s="655">
        <v>202</v>
      </c>
      <c r="AA8" s="654">
        <v>211</v>
      </c>
      <c r="AB8" s="645">
        <v>170</v>
      </c>
      <c r="AC8" s="645">
        <v>147</v>
      </c>
      <c r="AD8" s="655">
        <v>160</v>
      </c>
      <c r="AE8" s="654">
        <v>185</v>
      </c>
      <c r="AF8" s="645">
        <v>179</v>
      </c>
      <c r="AG8" s="645">
        <v>179</v>
      </c>
      <c r="AH8" s="655">
        <v>130</v>
      </c>
      <c r="AI8" s="666">
        <v>177</v>
      </c>
      <c r="AJ8" s="648">
        <v>158</v>
      </c>
      <c r="AK8" s="648">
        <v>223</v>
      </c>
      <c r="AL8" s="665">
        <v>198</v>
      </c>
      <c r="AM8" s="654">
        <v>188</v>
      </c>
      <c r="AN8" s="645">
        <v>209</v>
      </c>
      <c r="AO8" s="645">
        <v>179</v>
      </c>
      <c r="AP8" s="655">
        <v>207</v>
      </c>
      <c r="AQ8" s="654">
        <v>197</v>
      </c>
      <c r="AR8" s="645">
        <v>193</v>
      </c>
      <c r="AS8" s="645">
        <v>206</v>
      </c>
      <c r="AT8" s="655">
        <v>209</v>
      </c>
      <c r="AU8" s="674">
        <f t="shared" si="0"/>
        <v>223</v>
      </c>
      <c r="AV8" s="675">
        <f t="shared" si="1"/>
        <v>130</v>
      </c>
    </row>
    <row r="9" spans="2:48" x14ac:dyDescent="0.2">
      <c r="B9" s="681" t="s">
        <v>51</v>
      </c>
      <c r="C9" s="654">
        <v>150</v>
      </c>
      <c r="D9" s="645">
        <v>181</v>
      </c>
      <c r="E9" s="645">
        <v>120</v>
      </c>
      <c r="F9" s="655">
        <v>141</v>
      </c>
      <c r="G9" s="654">
        <v>156</v>
      </c>
      <c r="H9" s="645">
        <v>93</v>
      </c>
      <c r="I9" s="645">
        <v>174</v>
      </c>
      <c r="J9" s="655">
        <v>113</v>
      </c>
      <c r="K9" s="654">
        <v>134</v>
      </c>
      <c r="L9" s="645">
        <v>143</v>
      </c>
      <c r="M9" s="645">
        <v>155</v>
      </c>
      <c r="N9" s="655">
        <v>108</v>
      </c>
      <c r="O9" s="654">
        <v>108</v>
      </c>
      <c r="P9" s="645">
        <v>148</v>
      </c>
      <c r="Q9" s="645">
        <v>173</v>
      </c>
      <c r="R9" s="655">
        <v>142</v>
      </c>
      <c r="S9" s="654">
        <v>151</v>
      </c>
      <c r="T9" s="645">
        <v>139</v>
      </c>
      <c r="U9" s="645">
        <v>133</v>
      </c>
      <c r="V9" s="655">
        <v>138</v>
      </c>
      <c r="W9" s="654">
        <v>120</v>
      </c>
      <c r="X9" s="645">
        <v>129</v>
      </c>
      <c r="Y9" s="645">
        <v>101</v>
      </c>
      <c r="Z9" s="655">
        <v>128</v>
      </c>
      <c r="AA9" s="654">
        <v>138</v>
      </c>
      <c r="AB9" s="645">
        <v>157</v>
      </c>
      <c r="AC9" s="645">
        <v>149</v>
      </c>
      <c r="AD9" s="655">
        <v>124</v>
      </c>
      <c r="AE9" s="654">
        <v>168</v>
      </c>
      <c r="AF9" s="645">
        <v>104</v>
      </c>
      <c r="AG9" s="645">
        <v>147</v>
      </c>
      <c r="AH9" s="655">
        <v>156</v>
      </c>
      <c r="AI9" s="664">
        <v>138</v>
      </c>
      <c r="AJ9" s="648">
        <v>157</v>
      </c>
      <c r="AK9" s="648">
        <v>121</v>
      </c>
      <c r="AL9" s="665">
        <v>158</v>
      </c>
      <c r="AM9" s="654">
        <v>145</v>
      </c>
      <c r="AN9" s="645">
        <v>179</v>
      </c>
      <c r="AO9" s="645">
        <v>147</v>
      </c>
      <c r="AP9" s="655">
        <v>110</v>
      </c>
      <c r="AQ9" s="654">
        <v>106</v>
      </c>
      <c r="AR9" s="645">
        <v>152</v>
      </c>
      <c r="AS9" s="645">
        <v>111</v>
      </c>
      <c r="AT9" s="655">
        <v>121</v>
      </c>
      <c r="AU9" s="674">
        <f t="shared" si="0"/>
        <v>181</v>
      </c>
      <c r="AV9" s="675">
        <f t="shared" si="1"/>
        <v>93</v>
      </c>
    </row>
    <row r="10" spans="2:48" x14ac:dyDescent="0.2">
      <c r="B10" s="667" t="s">
        <v>55</v>
      </c>
      <c r="C10" s="654">
        <v>167</v>
      </c>
      <c r="D10" s="645">
        <v>153</v>
      </c>
      <c r="E10" s="645">
        <v>165</v>
      </c>
      <c r="F10" s="655">
        <v>158</v>
      </c>
      <c r="G10" s="654">
        <v>158</v>
      </c>
      <c r="H10" s="645">
        <v>154</v>
      </c>
      <c r="I10" s="645">
        <v>219</v>
      </c>
      <c r="J10" s="655">
        <v>151</v>
      </c>
      <c r="K10" s="654">
        <v>190</v>
      </c>
      <c r="L10" s="645">
        <v>160</v>
      </c>
      <c r="M10" s="645">
        <v>158</v>
      </c>
      <c r="N10" s="655">
        <v>167</v>
      </c>
      <c r="O10" s="654">
        <v>139</v>
      </c>
      <c r="P10" s="645">
        <v>201</v>
      </c>
      <c r="Q10" s="645">
        <v>179</v>
      </c>
      <c r="R10" s="655">
        <v>197</v>
      </c>
      <c r="S10" s="654">
        <v>151</v>
      </c>
      <c r="T10" s="645">
        <v>176</v>
      </c>
      <c r="U10" s="645">
        <v>185</v>
      </c>
      <c r="V10" s="655">
        <v>140</v>
      </c>
      <c r="W10" s="654">
        <v>190</v>
      </c>
      <c r="X10" s="645">
        <v>202</v>
      </c>
      <c r="Y10" s="645">
        <v>184</v>
      </c>
      <c r="Z10" s="655">
        <v>144</v>
      </c>
      <c r="AA10" s="654">
        <v>160</v>
      </c>
      <c r="AB10" s="645">
        <v>144</v>
      </c>
      <c r="AC10" s="645">
        <v>219</v>
      </c>
      <c r="AD10" s="655">
        <v>198</v>
      </c>
      <c r="AE10" s="656"/>
      <c r="AF10" s="647"/>
      <c r="AG10" s="647"/>
      <c r="AH10" s="657"/>
      <c r="AI10" s="664">
        <v>158</v>
      </c>
      <c r="AJ10" s="648">
        <v>169</v>
      </c>
      <c r="AK10" s="648">
        <v>147</v>
      </c>
      <c r="AL10" s="665">
        <v>168</v>
      </c>
      <c r="AM10" s="654">
        <v>212</v>
      </c>
      <c r="AN10" s="645">
        <v>174</v>
      </c>
      <c r="AO10" s="645">
        <v>168</v>
      </c>
      <c r="AP10" s="655">
        <v>170</v>
      </c>
      <c r="AQ10" s="654">
        <v>158</v>
      </c>
      <c r="AR10" s="645">
        <v>148</v>
      </c>
      <c r="AS10" s="645">
        <v>183</v>
      </c>
      <c r="AT10" s="655">
        <v>215</v>
      </c>
      <c r="AU10" s="674">
        <f t="shared" si="0"/>
        <v>219</v>
      </c>
      <c r="AV10" s="675">
        <f t="shared" si="1"/>
        <v>139</v>
      </c>
    </row>
    <row r="11" spans="2:48" x14ac:dyDescent="0.2">
      <c r="B11" s="667" t="s">
        <v>12</v>
      </c>
      <c r="C11" s="654">
        <v>148</v>
      </c>
      <c r="D11" s="645">
        <v>165</v>
      </c>
      <c r="E11" s="645">
        <v>205</v>
      </c>
      <c r="F11" s="655">
        <v>129</v>
      </c>
      <c r="G11" s="654">
        <v>177</v>
      </c>
      <c r="H11" s="645">
        <v>219</v>
      </c>
      <c r="I11" s="645">
        <v>168</v>
      </c>
      <c r="J11" s="655">
        <v>167</v>
      </c>
      <c r="K11" s="654">
        <v>184</v>
      </c>
      <c r="L11" s="645">
        <v>185</v>
      </c>
      <c r="M11" s="645">
        <v>177</v>
      </c>
      <c r="N11" s="655">
        <v>163</v>
      </c>
      <c r="O11" s="654">
        <v>188</v>
      </c>
      <c r="P11" s="645">
        <v>192</v>
      </c>
      <c r="Q11" s="645">
        <v>153</v>
      </c>
      <c r="R11" s="655">
        <v>169</v>
      </c>
      <c r="S11" s="654">
        <v>178</v>
      </c>
      <c r="T11" s="645">
        <v>153</v>
      </c>
      <c r="U11" s="645">
        <v>156</v>
      </c>
      <c r="V11" s="655">
        <v>200</v>
      </c>
      <c r="W11" s="654">
        <v>201</v>
      </c>
      <c r="X11" s="645">
        <v>159</v>
      </c>
      <c r="Y11" s="645">
        <v>184</v>
      </c>
      <c r="Z11" s="655">
        <v>203</v>
      </c>
      <c r="AA11" s="735">
        <v>157</v>
      </c>
      <c r="AB11" s="786">
        <v>191</v>
      </c>
      <c r="AC11" s="786">
        <v>191</v>
      </c>
      <c r="AD11" s="787">
        <v>123</v>
      </c>
      <c r="AE11" s="654">
        <v>167</v>
      </c>
      <c r="AF11" s="645">
        <v>222</v>
      </c>
      <c r="AG11" s="645">
        <v>179</v>
      </c>
      <c r="AH11" s="655">
        <v>165</v>
      </c>
      <c r="AI11" s="664">
        <v>168</v>
      </c>
      <c r="AJ11" s="648">
        <v>203</v>
      </c>
      <c r="AK11" s="648">
        <v>159</v>
      </c>
      <c r="AL11" s="665">
        <v>204</v>
      </c>
      <c r="AM11" s="656"/>
      <c r="AN11" s="647"/>
      <c r="AO11" s="647"/>
      <c r="AP11" s="657"/>
      <c r="AQ11" s="654">
        <v>165</v>
      </c>
      <c r="AR11" s="645">
        <v>221</v>
      </c>
      <c r="AS11" s="645">
        <v>144</v>
      </c>
      <c r="AT11" s="655">
        <v>209</v>
      </c>
      <c r="AU11" s="674">
        <f t="shared" si="0"/>
        <v>222</v>
      </c>
      <c r="AV11" s="675">
        <f t="shared" si="1"/>
        <v>123</v>
      </c>
    </row>
    <row r="12" spans="2:48" x14ac:dyDescent="0.2">
      <c r="B12" s="679" t="s">
        <v>25</v>
      </c>
      <c r="C12" s="654">
        <v>196</v>
      </c>
      <c r="D12" s="645">
        <v>204</v>
      </c>
      <c r="E12" s="645">
        <v>143</v>
      </c>
      <c r="F12" s="655">
        <v>170</v>
      </c>
      <c r="G12" s="654">
        <v>163</v>
      </c>
      <c r="H12" s="645">
        <v>168</v>
      </c>
      <c r="I12" s="645">
        <v>163</v>
      </c>
      <c r="J12" s="655">
        <v>182</v>
      </c>
      <c r="K12" s="654">
        <v>210</v>
      </c>
      <c r="L12" s="645">
        <v>171</v>
      </c>
      <c r="M12" s="645">
        <v>203</v>
      </c>
      <c r="N12" s="655">
        <v>209</v>
      </c>
      <c r="O12" s="654">
        <v>145</v>
      </c>
      <c r="P12" s="645">
        <v>248</v>
      </c>
      <c r="Q12" s="645">
        <v>213</v>
      </c>
      <c r="R12" s="655">
        <v>190</v>
      </c>
      <c r="S12" s="654">
        <v>181</v>
      </c>
      <c r="T12" s="645">
        <v>199</v>
      </c>
      <c r="U12" s="645">
        <v>178</v>
      </c>
      <c r="V12" s="655">
        <v>194</v>
      </c>
      <c r="W12" s="654">
        <v>189</v>
      </c>
      <c r="X12" s="645">
        <v>210</v>
      </c>
      <c r="Y12" s="645">
        <v>193</v>
      </c>
      <c r="Z12" s="655">
        <v>195</v>
      </c>
      <c r="AA12" s="735">
        <v>181</v>
      </c>
      <c r="AB12" s="786">
        <v>175</v>
      </c>
      <c r="AC12" s="786">
        <v>134</v>
      </c>
      <c r="AD12" s="787">
        <v>224</v>
      </c>
      <c r="AE12" s="654">
        <v>195</v>
      </c>
      <c r="AF12" s="645">
        <v>193</v>
      </c>
      <c r="AG12" s="645">
        <v>214</v>
      </c>
      <c r="AH12" s="655">
        <v>199</v>
      </c>
      <c r="AI12" s="656"/>
      <c r="AJ12" s="647"/>
      <c r="AK12" s="647"/>
      <c r="AL12" s="657"/>
      <c r="AM12" s="656"/>
      <c r="AN12" s="647"/>
      <c r="AO12" s="647"/>
      <c r="AP12" s="657"/>
      <c r="AQ12" s="654">
        <v>166</v>
      </c>
      <c r="AR12" s="645">
        <v>169</v>
      </c>
      <c r="AS12" s="645">
        <v>190</v>
      </c>
      <c r="AT12" s="655">
        <v>160</v>
      </c>
      <c r="AU12" s="682">
        <f t="shared" si="0"/>
        <v>248</v>
      </c>
      <c r="AV12" s="675">
        <f t="shared" si="1"/>
        <v>134</v>
      </c>
    </row>
    <row r="13" spans="2:48" x14ac:dyDescent="0.2">
      <c r="B13" s="667" t="s">
        <v>106</v>
      </c>
      <c r="C13" s="654">
        <v>171</v>
      </c>
      <c r="D13" s="645">
        <v>170</v>
      </c>
      <c r="E13" s="645">
        <v>128</v>
      </c>
      <c r="F13" s="655">
        <v>130</v>
      </c>
      <c r="G13" s="654">
        <v>132</v>
      </c>
      <c r="H13" s="645">
        <v>144</v>
      </c>
      <c r="I13" s="645">
        <v>161</v>
      </c>
      <c r="J13" s="655">
        <v>154</v>
      </c>
      <c r="K13" s="654">
        <v>177</v>
      </c>
      <c r="L13" s="645">
        <v>154</v>
      </c>
      <c r="M13" s="645">
        <v>137</v>
      </c>
      <c r="N13" s="655">
        <v>154</v>
      </c>
      <c r="O13" s="654">
        <v>124</v>
      </c>
      <c r="P13" s="645">
        <v>171</v>
      </c>
      <c r="Q13" s="645">
        <v>180</v>
      </c>
      <c r="R13" s="655">
        <v>140</v>
      </c>
      <c r="S13" s="654">
        <v>143</v>
      </c>
      <c r="T13" s="645">
        <v>212</v>
      </c>
      <c r="U13" s="645">
        <v>151</v>
      </c>
      <c r="V13" s="655">
        <v>155</v>
      </c>
      <c r="W13" s="654">
        <v>219</v>
      </c>
      <c r="X13" s="645">
        <v>178</v>
      </c>
      <c r="Y13" s="645">
        <v>164</v>
      </c>
      <c r="Z13" s="655">
        <v>167</v>
      </c>
      <c r="AA13" s="654">
        <v>137</v>
      </c>
      <c r="AB13" s="645">
        <v>120</v>
      </c>
      <c r="AC13" s="645">
        <v>201</v>
      </c>
      <c r="AD13" s="655">
        <v>167</v>
      </c>
      <c r="AE13" s="656"/>
      <c r="AF13" s="647"/>
      <c r="AG13" s="647"/>
      <c r="AH13" s="657"/>
      <c r="AI13" s="664">
        <v>158</v>
      </c>
      <c r="AJ13" s="648">
        <v>177</v>
      </c>
      <c r="AK13" s="648">
        <v>158</v>
      </c>
      <c r="AL13" s="665">
        <v>165</v>
      </c>
      <c r="AM13" s="654">
        <v>150</v>
      </c>
      <c r="AN13" s="645">
        <v>138</v>
      </c>
      <c r="AO13" s="645">
        <v>166</v>
      </c>
      <c r="AP13" s="655">
        <v>146</v>
      </c>
      <c r="AQ13" s="654">
        <v>126</v>
      </c>
      <c r="AR13" s="645">
        <v>131</v>
      </c>
      <c r="AS13" s="645">
        <v>140</v>
      </c>
      <c r="AT13" s="655">
        <v>172</v>
      </c>
      <c r="AU13" s="674">
        <f t="shared" si="0"/>
        <v>219</v>
      </c>
      <c r="AV13" s="675">
        <f t="shared" si="1"/>
        <v>120</v>
      </c>
    </row>
    <row r="14" spans="2:48" x14ac:dyDescent="0.2">
      <c r="B14" s="668" t="s">
        <v>181</v>
      </c>
      <c r="C14" s="656"/>
      <c r="D14" s="647"/>
      <c r="E14" s="647"/>
      <c r="F14" s="657"/>
      <c r="G14" s="656"/>
      <c r="H14" s="647"/>
      <c r="I14" s="647"/>
      <c r="J14" s="657"/>
      <c r="K14" s="656"/>
      <c r="L14" s="647"/>
      <c r="M14" s="647"/>
      <c r="N14" s="657"/>
      <c r="O14" s="654">
        <v>136</v>
      </c>
      <c r="P14" s="645">
        <v>147</v>
      </c>
      <c r="Q14" s="645">
        <v>165</v>
      </c>
      <c r="R14" s="655">
        <v>132</v>
      </c>
      <c r="S14" s="654">
        <v>159</v>
      </c>
      <c r="T14" s="645">
        <v>102</v>
      </c>
      <c r="U14" s="645">
        <v>155</v>
      </c>
      <c r="V14" s="655">
        <v>135</v>
      </c>
      <c r="W14" s="654">
        <v>135</v>
      </c>
      <c r="X14" s="645">
        <v>127</v>
      </c>
      <c r="Y14" s="645">
        <v>126</v>
      </c>
      <c r="Z14" s="655">
        <v>125</v>
      </c>
      <c r="AA14" s="654">
        <v>132</v>
      </c>
      <c r="AB14" s="645">
        <v>112</v>
      </c>
      <c r="AC14" s="645">
        <v>133</v>
      </c>
      <c r="AD14" s="655">
        <v>92</v>
      </c>
      <c r="AE14" s="656"/>
      <c r="AF14" s="647"/>
      <c r="AG14" s="647"/>
      <c r="AH14" s="657"/>
      <c r="AI14" s="664">
        <v>166</v>
      </c>
      <c r="AJ14" s="648">
        <v>118</v>
      </c>
      <c r="AK14" s="648">
        <v>114</v>
      </c>
      <c r="AL14" s="665">
        <v>124</v>
      </c>
      <c r="AM14" s="654">
        <v>138</v>
      </c>
      <c r="AN14" s="645">
        <v>151</v>
      </c>
      <c r="AO14" s="645">
        <v>130</v>
      </c>
      <c r="AP14" s="655">
        <v>164</v>
      </c>
      <c r="AQ14" s="654">
        <v>174</v>
      </c>
      <c r="AR14" s="645">
        <v>131</v>
      </c>
      <c r="AS14" s="645">
        <v>144</v>
      </c>
      <c r="AT14" s="655">
        <v>165</v>
      </c>
      <c r="AU14" s="674">
        <f t="shared" si="0"/>
        <v>174</v>
      </c>
      <c r="AV14" s="675">
        <f t="shared" si="1"/>
        <v>92</v>
      </c>
    </row>
    <row r="15" spans="2:48" ht="13.5" customHeight="1" x14ac:dyDescent="0.2">
      <c r="B15" s="681" t="s">
        <v>29</v>
      </c>
      <c r="C15" s="654">
        <v>172</v>
      </c>
      <c r="D15" s="645">
        <v>170</v>
      </c>
      <c r="E15" s="645">
        <v>152</v>
      </c>
      <c r="F15" s="655">
        <v>146</v>
      </c>
      <c r="G15" s="654">
        <v>110</v>
      </c>
      <c r="H15" s="645">
        <v>173</v>
      </c>
      <c r="I15" s="645">
        <v>179</v>
      </c>
      <c r="J15" s="655">
        <v>182</v>
      </c>
      <c r="K15" s="654">
        <v>166</v>
      </c>
      <c r="L15" s="645">
        <v>151</v>
      </c>
      <c r="M15" s="645">
        <v>183</v>
      </c>
      <c r="N15" s="655">
        <v>202</v>
      </c>
      <c r="O15" s="654">
        <v>159</v>
      </c>
      <c r="P15" s="645">
        <v>165</v>
      </c>
      <c r="Q15" s="645">
        <v>175</v>
      </c>
      <c r="R15" s="655">
        <v>154</v>
      </c>
      <c r="S15" s="654">
        <v>170</v>
      </c>
      <c r="T15" s="645">
        <v>181</v>
      </c>
      <c r="U15" s="645">
        <v>177</v>
      </c>
      <c r="V15" s="655">
        <v>181</v>
      </c>
      <c r="W15" s="654">
        <v>161</v>
      </c>
      <c r="X15" s="645">
        <v>208</v>
      </c>
      <c r="Y15" s="645">
        <v>183</v>
      </c>
      <c r="Z15" s="655">
        <v>205</v>
      </c>
      <c r="AA15" s="654">
        <v>148</v>
      </c>
      <c r="AB15" s="645">
        <v>157</v>
      </c>
      <c r="AC15" s="645">
        <v>191</v>
      </c>
      <c r="AD15" s="655">
        <v>146</v>
      </c>
      <c r="AE15" s="654">
        <v>180</v>
      </c>
      <c r="AF15" s="645">
        <v>157</v>
      </c>
      <c r="AG15" s="645">
        <v>151</v>
      </c>
      <c r="AH15" s="655">
        <v>175</v>
      </c>
      <c r="AI15" s="664">
        <v>200</v>
      </c>
      <c r="AJ15" s="648">
        <v>236</v>
      </c>
      <c r="AK15" s="648">
        <v>168</v>
      </c>
      <c r="AL15" s="665">
        <v>199</v>
      </c>
      <c r="AM15" s="654">
        <v>179</v>
      </c>
      <c r="AN15" s="645">
        <v>149</v>
      </c>
      <c r="AO15" s="645">
        <v>145</v>
      </c>
      <c r="AP15" s="655">
        <v>235</v>
      </c>
      <c r="AQ15" s="654">
        <v>244</v>
      </c>
      <c r="AR15" s="645">
        <v>212</v>
      </c>
      <c r="AS15" s="645">
        <v>207</v>
      </c>
      <c r="AT15" s="655">
        <v>166</v>
      </c>
      <c r="AU15" s="674">
        <f t="shared" si="0"/>
        <v>244</v>
      </c>
      <c r="AV15" s="675">
        <f t="shared" si="1"/>
        <v>110</v>
      </c>
    </row>
    <row r="16" spans="2:48" x14ac:dyDescent="0.2">
      <c r="B16" s="667" t="s">
        <v>11</v>
      </c>
      <c r="C16" s="656"/>
      <c r="D16" s="647"/>
      <c r="E16" s="647"/>
      <c r="F16" s="657"/>
      <c r="G16" s="654">
        <v>134</v>
      </c>
      <c r="H16" s="645">
        <v>150</v>
      </c>
      <c r="I16" s="645">
        <v>133</v>
      </c>
      <c r="J16" s="655">
        <v>166</v>
      </c>
      <c r="K16" s="654">
        <v>191</v>
      </c>
      <c r="L16" s="645">
        <v>163</v>
      </c>
      <c r="M16" s="645">
        <v>135</v>
      </c>
      <c r="N16" s="655">
        <v>208</v>
      </c>
      <c r="O16" s="654">
        <v>210</v>
      </c>
      <c r="P16" s="645">
        <v>188</v>
      </c>
      <c r="Q16" s="645">
        <v>159</v>
      </c>
      <c r="R16" s="655">
        <v>166</v>
      </c>
      <c r="S16" s="654">
        <v>188</v>
      </c>
      <c r="T16" s="645">
        <v>114</v>
      </c>
      <c r="U16" s="645">
        <v>137</v>
      </c>
      <c r="V16" s="655">
        <v>145</v>
      </c>
      <c r="W16" s="654">
        <v>164</v>
      </c>
      <c r="X16" s="645">
        <v>173</v>
      </c>
      <c r="Y16" s="645">
        <v>148</v>
      </c>
      <c r="Z16" s="655">
        <v>161</v>
      </c>
      <c r="AA16" s="654">
        <v>181</v>
      </c>
      <c r="AB16" s="645">
        <v>165</v>
      </c>
      <c r="AC16" s="645">
        <v>191</v>
      </c>
      <c r="AD16" s="655">
        <v>190</v>
      </c>
      <c r="AE16" s="654">
        <v>116</v>
      </c>
      <c r="AF16" s="645">
        <v>107</v>
      </c>
      <c r="AG16" s="645">
        <v>156</v>
      </c>
      <c r="AH16" s="655">
        <v>173</v>
      </c>
      <c r="AI16" s="664">
        <v>168</v>
      </c>
      <c r="AJ16" s="648">
        <v>200</v>
      </c>
      <c r="AK16" s="648">
        <v>184</v>
      </c>
      <c r="AL16" s="665">
        <v>201</v>
      </c>
      <c r="AM16" s="654">
        <v>201</v>
      </c>
      <c r="AN16" s="645">
        <v>153</v>
      </c>
      <c r="AO16" s="645">
        <v>157</v>
      </c>
      <c r="AP16" s="655">
        <v>168</v>
      </c>
      <c r="AQ16" s="654">
        <v>170</v>
      </c>
      <c r="AR16" s="645">
        <v>171</v>
      </c>
      <c r="AS16" s="645">
        <v>158</v>
      </c>
      <c r="AT16" s="655">
        <v>202</v>
      </c>
      <c r="AU16" s="674">
        <f t="shared" si="0"/>
        <v>210</v>
      </c>
      <c r="AV16" s="675">
        <f t="shared" si="1"/>
        <v>107</v>
      </c>
    </row>
    <row r="17" spans="2:48" x14ac:dyDescent="0.2">
      <c r="B17" s="669" t="s">
        <v>28</v>
      </c>
      <c r="C17" s="656"/>
      <c r="D17" s="647"/>
      <c r="E17" s="647"/>
      <c r="F17" s="657"/>
      <c r="G17" s="654">
        <v>148</v>
      </c>
      <c r="H17" s="645">
        <v>137</v>
      </c>
      <c r="I17" s="645">
        <v>137</v>
      </c>
      <c r="J17" s="655">
        <v>156</v>
      </c>
      <c r="K17" s="656"/>
      <c r="L17" s="647"/>
      <c r="M17" s="647"/>
      <c r="N17" s="657"/>
      <c r="O17" s="654">
        <v>127</v>
      </c>
      <c r="P17" s="645">
        <v>187</v>
      </c>
      <c r="Q17" s="645">
        <v>187</v>
      </c>
      <c r="R17" s="655">
        <v>160</v>
      </c>
      <c r="S17" s="654">
        <v>191</v>
      </c>
      <c r="T17" s="645">
        <v>147</v>
      </c>
      <c r="U17" s="645">
        <v>179</v>
      </c>
      <c r="V17" s="655">
        <v>179</v>
      </c>
      <c r="W17" s="654">
        <v>155</v>
      </c>
      <c r="X17" s="645">
        <v>177</v>
      </c>
      <c r="Y17" s="645">
        <v>165</v>
      </c>
      <c r="Z17" s="655">
        <v>166</v>
      </c>
      <c r="AA17" s="735">
        <v>181</v>
      </c>
      <c r="AB17" s="786">
        <v>181</v>
      </c>
      <c r="AC17" s="786">
        <v>167</v>
      </c>
      <c r="AD17" s="787">
        <v>180</v>
      </c>
      <c r="AE17" s="656"/>
      <c r="AF17" s="647"/>
      <c r="AG17" s="647"/>
      <c r="AH17" s="657"/>
      <c r="AI17" s="664">
        <v>154</v>
      </c>
      <c r="AJ17" s="648">
        <v>151</v>
      </c>
      <c r="AK17" s="648">
        <v>151</v>
      </c>
      <c r="AL17" s="665">
        <v>157</v>
      </c>
      <c r="AM17" s="656"/>
      <c r="AN17" s="647"/>
      <c r="AO17" s="647"/>
      <c r="AP17" s="657"/>
      <c r="AQ17" s="654">
        <v>176</v>
      </c>
      <c r="AR17" s="645">
        <v>157</v>
      </c>
      <c r="AS17" s="645">
        <v>170</v>
      </c>
      <c r="AT17" s="655">
        <v>163</v>
      </c>
      <c r="AU17" s="674">
        <f t="shared" si="0"/>
        <v>191</v>
      </c>
      <c r="AV17" s="675">
        <f t="shared" si="1"/>
        <v>127</v>
      </c>
    </row>
    <row r="18" spans="2:48" x14ac:dyDescent="0.2">
      <c r="B18" s="670" t="s">
        <v>52</v>
      </c>
      <c r="C18" s="656"/>
      <c r="D18" s="647"/>
      <c r="E18" s="647"/>
      <c r="F18" s="657"/>
      <c r="G18" s="654">
        <v>159</v>
      </c>
      <c r="H18" s="645">
        <v>170</v>
      </c>
      <c r="I18" s="645">
        <v>186</v>
      </c>
      <c r="J18" s="655">
        <v>129</v>
      </c>
      <c r="K18" s="654">
        <v>155</v>
      </c>
      <c r="L18" s="645">
        <v>159</v>
      </c>
      <c r="M18" s="645">
        <v>189</v>
      </c>
      <c r="N18" s="655">
        <v>136</v>
      </c>
      <c r="O18" s="656"/>
      <c r="P18" s="647"/>
      <c r="Q18" s="647"/>
      <c r="R18" s="657"/>
      <c r="S18" s="656"/>
      <c r="T18" s="647"/>
      <c r="U18" s="647"/>
      <c r="V18" s="657"/>
      <c r="W18" s="656"/>
      <c r="X18" s="647"/>
      <c r="Y18" s="647"/>
      <c r="Z18" s="657"/>
      <c r="AA18" s="735">
        <v>164</v>
      </c>
      <c r="AB18" s="786">
        <v>150</v>
      </c>
      <c r="AC18" s="786">
        <v>165</v>
      </c>
      <c r="AD18" s="787">
        <v>162</v>
      </c>
      <c r="AE18" s="656"/>
      <c r="AF18" s="647"/>
      <c r="AG18" s="647"/>
      <c r="AH18" s="657"/>
      <c r="AI18" s="656"/>
      <c r="AJ18" s="647"/>
      <c r="AK18" s="647"/>
      <c r="AL18" s="657"/>
      <c r="AM18" s="656"/>
      <c r="AN18" s="647"/>
      <c r="AO18" s="647"/>
      <c r="AP18" s="657"/>
      <c r="AQ18" s="654">
        <v>151</v>
      </c>
      <c r="AR18" s="645">
        <v>195</v>
      </c>
      <c r="AS18" s="645">
        <v>188</v>
      </c>
      <c r="AT18" s="655">
        <v>174</v>
      </c>
      <c r="AU18" s="674">
        <f t="shared" si="0"/>
        <v>195</v>
      </c>
      <c r="AV18" s="675">
        <f t="shared" si="1"/>
        <v>129</v>
      </c>
    </row>
    <row r="19" spans="2:48" x14ac:dyDescent="0.2">
      <c r="B19" s="670" t="s">
        <v>107</v>
      </c>
      <c r="C19" s="654">
        <v>151</v>
      </c>
      <c r="D19" s="645">
        <v>145</v>
      </c>
      <c r="E19" s="645">
        <v>129</v>
      </c>
      <c r="F19" s="655">
        <v>153</v>
      </c>
      <c r="G19" s="654">
        <v>134</v>
      </c>
      <c r="H19" s="645">
        <v>133</v>
      </c>
      <c r="I19" s="645">
        <v>120</v>
      </c>
      <c r="J19" s="655">
        <v>126</v>
      </c>
      <c r="K19" s="654">
        <v>104</v>
      </c>
      <c r="L19" s="645">
        <v>169</v>
      </c>
      <c r="M19" s="645">
        <v>148</v>
      </c>
      <c r="N19" s="655">
        <v>104</v>
      </c>
      <c r="O19" s="656"/>
      <c r="P19" s="647"/>
      <c r="Q19" s="647"/>
      <c r="R19" s="657"/>
      <c r="S19" s="656"/>
      <c r="T19" s="647"/>
      <c r="U19" s="647"/>
      <c r="V19" s="657"/>
      <c r="W19" s="656"/>
      <c r="X19" s="647"/>
      <c r="Y19" s="647"/>
      <c r="Z19" s="657"/>
      <c r="AA19" s="656"/>
      <c r="AB19" s="647"/>
      <c r="AC19" s="647"/>
      <c r="AD19" s="657"/>
      <c r="AE19" s="656"/>
      <c r="AF19" s="647"/>
      <c r="AG19" s="647"/>
      <c r="AH19" s="657"/>
      <c r="AI19" s="656"/>
      <c r="AJ19" s="647"/>
      <c r="AK19" s="647"/>
      <c r="AL19" s="657"/>
      <c r="AM19" s="656"/>
      <c r="AN19" s="647"/>
      <c r="AO19" s="647"/>
      <c r="AP19" s="657"/>
      <c r="AQ19" s="656"/>
      <c r="AR19" s="647"/>
      <c r="AS19" s="647"/>
      <c r="AT19" s="657"/>
      <c r="AU19" s="674">
        <f t="shared" si="0"/>
        <v>169</v>
      </c>
      <c r="AV19" s="675">
        <f t="shared" si="1"/>
        <v>104</v>
      </c>
    </row>
    <row r="20" spans="2:48" x14ac:dyDescent="0.2">
      <c r="B20" s="670" t="s">
        <v>180</v>
      </c>
      <c r="C20" s="656"/>
      <c r="D20" s="647"/>
      <c r="E20" s="647"/>
      <c r="F20" s="657"/>
      <c r="G20" s="656"/>
      <c r="H20" s="647"/>
      <c r="I20" s="647"/>
      <c r="J20" s="657"/>
      <c r="K20" s="654">
        <v>90</v>
      </c>
      <c r="L20" s="645">
        <v>125</v>
      </c>
      <c r="M20" s="645">
        <v>145</v>
      </c>
      <c r="N20" s="655">
        <v>150</v>
      </c>
      <c r="O20" s="656"/>
      <c r="P20" s="647"/>
      <c r="Q20" s="647"/>
      <c r="R20" s="657"/>
      <c r="S20" s="656"/>
      <c r="T20" s="647"/>
      <c r="U20" s="647"/>
      <c r="V20" s="657"/>
      <c r="W20" s="656"/>
      <c r="X20" s="647"/>
      <c r="Y20" s="647"/>
      <c r="Z20" s="657"/>
      <c r="AA20" s="656"/>
      <c r="AB20" s="647"/>
      <c r="AC20" s="647"/>
      <c r="AD20" s="657"/>
      <c r="AE20" s="654">
        <v>164</v>
      </c>
      <c r="AF20" s="645">
        <v>167</v>
      </c>
      <c r="AG20" s="645">
        <v>135</v>
      </c>
      <c r="AH20" s="655">
        <v>114</v>
      </c>
      <c r="AI20" s="656"/>
      <c r="AJ20" s="647"/>
      <c r="AK20" s="647"/>
      <c r="AL20" s="657"/>
      <c r="AM20" s="656"/>
      <c r="AN20" s="647"/>
      <c r="AO20" s="647"/>
      <c r="AP20" s="657"/>
      <c r="AQ20" s="656"/>
      <c r="AR20" s="647"/>
      <c r="AS20" s="647"/>
      <c r="AT20" s="657"/>
      <c r="AU20" s="674">
        <f t="shared" si="0"/>
        <v>167</v>
      </c>
      <c r="AV20" s="675">
        <f t="shared" si="1"/>
        <v>90</v>
      </c>
    </row>
    <row r="21" spans="2:48" x14ac:dyDescent="0.2">
      <c r="B21" s="670" t="s">
        <v>122</v>
      </c>
      <c r="C21" s="656"/>
      <c r="D21" s="647"/>
      <c r="E21" s="647"/>
      <c r="F21" s="657"/>
      <c r="G21" s="654">
        <v>127</v>
      </c>
      <c r="H21" s="645">
        <v>113</v>
      </c>
      <c r="I21" s="645">
        <v>147</v>
      </c>
      <c r="J21" s="655">
        <v>148</v>
      </c>
      <c r="K21" s="656"/>
      <c r="L21" s="647"/>
      <c r="M21" s="647"/>
      <c r="N21" s="657"/>
      <c r="O21" s="656"/>
      <c r="P21" s="647"/>
      <c r="Q21" s="647"/>
      <c r="R21" s="657"/>
      <c r="S21" s="656"/>
      <c r="T21" s="647"/>
      <c r="U21" s="647"/>
      <c r="V21" s="657"/>
      <c r="W21" s="656"/>
      <c r="X21" s="647"/>
      <c r="Y21" s="647"/>
      <c r="Z21" s="657"/>
      <c r="AA21" s="656"/>
      <c r="AB21" s="647"/>
      <c r="AC21" s="647"/>
      <c r="AD21" s="657"/>
      <c r="AE21" s="656"/>
      <c r="AF21" s="647"/>
      <c r="AG21" s="647"/>
      <c r="AH21" s="657"/>
      <c r="AI21" s="656"/>
      <c r="AJ21" s="647"/>
      <c r="AK21" s="647"/>
      <c r="AL21" s="657"/>
      <c r="AM21" s="656"/>
      <c r="AN21" s="647"/>
      <c r="AO21" s="647"/>
      <c r="AP21" s="657"/>
      <c r="AQ21" s="656"/>
      <c r="AR21" s="647"/>
      <c r="AS21" s="647"/>
      <c r="AT21" s="657"/>
      <c r="AU21" s="674">
        <f t="shared" si="0"/>
        <v>148</v>
      </c>
      <c r="AV21" s="675">
        <f t="shared" si="1"/>
        <v>113</v>
      </c>
    </row>
    <row r="22" spans="2:48" ht="15" thickBot="1" x14ac:dyDescent="0.25">
      <c r="B22" s="671" t="s">
        <v>179</v>
      </c>
      <c r="C22" s="658"/>
      <c r="D22" s="659"/>
      <c r="E22" s="659"/>
      <c r="F22" s="660"/>
      <c r="G22" s="658"/>
      <c r="H22" s="659"/>
      <c r="I22" s="659"/>
      <c r="J22" s="660"/>
      <c r="K22" s="661">
        <v>160</v>
      </c>
      <c r="L22" s="662">
        <v>131</v>
      </c>
      <c r="M22" s="662">
        <v>138</v>
      </c>
      <c r="N22" s="663">
        <v>117</v>
      </c>
      <c r="O22" s="658"/>
      <c r="P22" s="659"/>
      <c r="Q22" s="659"/>
      <c r="R22" s="660"/>
      <c r="S22" s="658"/>
      <c r="T22" s="659"/>
      <c r="U22" s="659"/>
      <c r="V22" s="660"/>
      <c r="W22" s="658"/>
      <c r="X22" s="659"/>
      <c r="Y22" s="659"/>
      <c r="Z22" s="660"/>
      <c r="AA22" s="658"/>
      <c r="AB22" s="659"/>
      <c r="AC22" s="659"/>
      <c r="AD22" s="660"/>
      <c r="AE22" s="658"/>
      <c r="AF22" s="659"/>
      <c r="AG22" s="659"/>
      <c r="AH22" s="660"/>
      <c r="AI22" s="658"/>
      <c r="AJ22" s="659"/>
      <c r="AK22" s="659"/>
      <c r="AL22" s="660"/>
      <c r="AM22" s="658"/>
      <c r="AN22" s="659"/>
      <c r="AO22" s="659"/>
      <c r="AP22" s="660"/>
      <c r="AQ22" s="658"/>
      <c r="AR22" s="659"/>
      <c r="AS22" s="659"/>
      <c r="AT22" s="660"/>
      <c r="AU22" s="676">
        <f t="shared" si="0"/>
        <v>160</v>
      </c>
      <c r="AV22" s="677">
        <f t="shared" si="1"/>
        <v>117</v>
      </c>
    </row>
    <row r="23" spans="2:48" ht="15" thickBot="1" x14ac:dyDescent="0.25"/>
    <row r="24" spans="2:48" ht="15.75" thickBot="1" x14ac:dyDescent="0.25">
      <c r="B24" s="644" t="s">
        <v>4</v>
      </c>
      <c r="C24" s="1343" t="s">
        <v>183</v>
      </c>
      <c r="D24" s="1341"/>
      <c r="E24" s="1341"/>
      <c r="F24" s="1344"/>
      <c r="G24" s="1340" t="s">
        <v>30</v>
      </c>
      <c r="H24" s="1341"/>
      <c r="I24" s="1341"/>
      <c r="J24" s="1342"/>
      <c r="K24" s="1343" t="s">
        <v>184</v>
      </c>
      <c r="L24" s="1341"/>
      <c r="M24" s="1341"/>
      <c r="N24" s="1344"/>
      <c r="O24" s="1340" t="s">
        <v>185</v>
      </c>
      <c r="P24" s="1341"/>
      <c r="Q24" s="1341"/>
      <c r="R24" s="1342"/>
      <c r="S24" s="1343" t="s">
        <v>15</v>
      </c>
      <c r="T24" s="1341"/>
      <c r="U24" s="1341"/>
      <c r="V24" s="1344"/>
      <c r="W24" s="1340" t="s">
        <v>186</v>
      </c>
      <c r="X24" s="1341"/>
      <c r="Y24" s="1341"/>
      <c r="Z24" s="1342"/>
      <c r="AA24" s="1343" t="s">
        <v>187</v>
      </c>
      <c r="AB24" s="1341"/>
      <c r="AC24" s="1341"/>
      <c r="AD24" s="1344"/>
      <c r="AE24" s="1340" t="s">
        <v>188</v>
      </c>
      <c r="AF24" s="1341"/>
      <c r="AG24" s="1341"/>
      <c r="AH24" s="1342"/>
      <c r="AI24" s="1343" t="s">
        <v>189</v>
      </c>
      <c r="AJ24" s="1341"/>
      <c r="AK24" s="1341"/>
      <c r="AL24" s="1344"/>
      <c r="AM24" s="1340" t="s">
        <v>190</v>
      </c>
      <c r="AN24" s="1341"/>
      <c r="AO24" s="1341"/>
      <c r="AP24" s="1342"/>
      <c r="AQ24" s="1343" t="s">
        <v>191</v>
      </c>
      <c r="AR24" s="1341"/>
      <c r="AS24" s="1341"/>
      <c r="AT24" s="1342"/>
      <c r="AU24" s="672" t="s">
        <v>192</v>
      </c>
      <c r="AV24" s="673" t="s">
        <v>193</v>
      </c>
    </row>
    <row r="25" spans="2:48" x14ac:dyDescent="0.2">
      <c r="B25" s="764" t="s">
        <v>32</v>
      </c>
      <c r="C25" s="765">
        <v>131</v>
      </c>
      <c r="D25" s="766">
        <v>180</v>
      </c>
      <c r="E25" s="766">
        <v>127</v>
      </c>
      <c r="F25" s="767">
        <v>140</v>
      </c>
      <c r="G25" s="768">
        <v>141</v>
      </c>
      <c r="H25" s="766">
        <v>155</v>
      </c>
      <c r="I25" s="766">
        <v>154</v>
      </c>
      <c r="J25" s="769">
        <v>140</v>
      </c>
      <c r="K25" s="765">
        <v>177</v>
      </c>
      <c r="L25" s="766">
        <v>141</v>
      </c>
      <c r="M25" s="766">
        <v>151</v>
      </c>
      <c r="N25" s="767">
        <v>138</v>
      </c>
      <c r="O25" s="768">
        <v>156</v>
      </c>
      <c r="P25" s="766">
        <v>142</v>
      </c>
      <c r="Q25" s="766">
        <v>147</v>
      </c>
      <c r="R25" s="769">
        <v>113</v>
      </c>
      <c r="S25" s="765">
        <v>176</v>
      </c>
      <c r="T25" s="766">
        <v>157</v>
      </c>
      <c r="U25" s="766">
        <v>235</v>
      </c>
      <c r="V25" s="767">
        <v>140</v>
      </c>
      <c r="W25" s="768">
        <v>137</v>
      </c>
      <c r="X25" s="766">
        <v>136</v>
      </c>
      <c r="Y25" s="766">
        <v>136</v>
      </c>
      <c r="Z25" s="769">
        <v>144</v>
      </c>
      <c r="AA25" s="765">
        <v>131</v>
      </c>
      <c r="AB25" s="766">
        <v>155</v>
      </c>
      <c r="AC25" s="766">
        <v>150</v>
      </c>
      <c r="AD25" s="767">
        <v>150</v>
      </c>
      <c r="AE25" s="768">
        <v>168</v>
      </c>
      <c r="AF25" s="766">
        <v>138</v>
      </c>
      <c r="AG25" s="766">
        <v>129</v>
      </c>
      <c r="AH25" s="769">
        <v>154</v>
      </c>
      <c r="AI25" s="765">
        <v>146</v>
      </c>
      <c r="AJ25" s="766">
        <v>119</v>
      </c>
      <c r="AK25" s="766">
        <v>148</v>
      </c>
      <c r="AL25" s="767">
        <v>151</v>
      </c>
      <c r="AM25" s="768">
        <v>160</v>
      </c>
      <c r="AN25" s="766">
        <v>126</v>
      </c>
      <c r="AO25" s="766">
        <v>131</v>
      </c>
      <c r="AP25" s="769">
        <v>137</v>
      </c>
      <c r="AQ25" s="765"/>
      <c r="AR25" s="766"/>
      <c r="AS25" s="766"/>
      <c r="AT25" s="769"/>
      <c r="AU25" s="682">
        <f t="shared" ref="AU25:AU31" si="2">MAX(C25:AT25)</f>
        <v>235</v>
      </c>
      <c r="AV25" s="675">
        <f t="shared" ref="AV25:AV31" si="3">MIN(C25:AT25)</f>
        <v>113</v>
      </c>
    </row>
    <row r="26" spans="2:48" x14ac:dyDescent="0.2">
      <c r="B26" s="667" t="s">
        <v>105</v>
      </c>
      <c r="C26" s="652">
        <v>139</v>
      </c>
      <c r="D26" s="645">
        <v>131</v>
      </c>
      <c r="E26" s="645">
        <v>102</v>
      </c>
      <c r="F26" s="650">
        <v>117</v>
      </c>
      <c r="G26" s="654">
        <v>91</v>
      </c>
      <c r="H26" s="645">
        <v>106</v>
      </c>
      <c r="I26" s="645">
        <v>93</v>
      </c>
      <c r="J26" s="655">
        <v>139</v>
      </c>
      <c r="K26" s="652">
        <v>138</v>
      </c>
      <c r="L26" s="645">
        <v>117</v>
      </c>
      <c r="M26" s="645">
        <v>124</v>
      </c>
      <c r="N26" s="650">
        <v>111</v>
      </c>
      <c r="O26" s="654">
        <v>141</v>
      </c>
      <c r="P26" s="645">
        <v>164</v>
      </c>
      <c r="Q26" s="645">
        <v>135</v>
      </c>
      <c r="R26" s="655">
        <v>139</v>
      </c>
      <c r="S26" s="652">
        <v>140</v>
      </c>
      <c r="T26" s="645">
        <v>113</v>
      </c>
      <c r="U26" s="645">
        <v>107</v>
      </c>
      <c r="V26" s="650">
        <v>110</v>
      </c>
      <c r="W26" s="656"/>
      <c r="X26" s="647"/>
      <c r="Y26" s="647"/>
      <c r="Z26" s="657"/>
      <c r="AA26" s="653"/>
      <c r="AB26" s="647"/>
      <c r="AC26" s="647"/>
      <c r="AD26" s="651"/>
      <c r="AE26" s="654">
        <v>124</v>
      </c>
      <c r="AF26" s="645">
        <v>182</v>
      </c>
      <c r="AG26" s="645">
        <v>110</v>
      </c>
      <c r="AH26" s="655">
        <v>175</v>
      </c>
      <c r="AI26" s="653"/>
      <c r="AJ26" s="647"/>
      <c r="AK26" s="647"/>
      <c r="AL26" s="651"/>
      <c r="AM26" s="656"/>
      <c r="AN26" s="647"/>
      <c r="AO26" s="647"/>
      <c r="AP26" s="657"/>
      <c r="AQ26" s="653"/>
      <c r="AR26" s="647"/>
      <c r="AS26" s="647"/>
      <c r="AT26" s="647"/>
      <c r="AU26" s="674">
        <f t="shared" si="2"/>
        <v>182</v>
      </c>
      <c r="AV26" s="675">
        <f t="shared" si="3"/>
        <v>91</v>
      </c>
    </row>
    <row r="27" spans="2:48" x14ac:dyDescent="0.2">
      <c r="B27" s="680" t="s">
        <v>10</v>
      </c>
      <c r="C27" s="652">
        <v>168</v>
      </c>
      <c r="D27" s="645">
        <v>117</v>
      </c>
      <c r="E27" s="645">
        <v>181</v>
      </c>
      <c r="F27" s="650">
        <v>144</v>
      </c>
      <c r="G27" s="654">
        <v>133</v>
      </c>
      <c r="H27" s="645">
        <v>129</v>
      </c>
      <c r="I27" s="645">
        <v>120</v>
      </c>
      <c r="J27" s="655">
        <v>220</v>
      </c>
      <c r="K27" s="652">
        <v>139</v>
      </c>
      <c r="L27" s="645">
        <v>211</v>
      </c>
      <c r="M27" s="645">
        <v>133</v>
      </c>
      <c r="N27" s="650">
        <v>143</v>
      </c>
      <c r="O27" s="654">
        <v>121</v>
      </c>
      <c r="P27" s="645">
        <v>155</v>
      </c>
      <c r="Q27" s="645">
        <v>149</v>
      </c>
      <c r="R27" s="655">
        <v>127</v>
      </c>
      <c r="S27" s="652">
        <v>151</v>
      </c>
      <c r="T27" s="645">
        <v>113</v>
      </c>
      <c r="U27" s="645">
        <v>135</v>
      </c>
      <c r="V27" s="650">
        <v>139</v>
      </c>
      <c r="W27" s="654">
        <v>128</v>
      </c>
      <c r="X27" s="645">
        <v>156</v>
      </c>
      <c r="Y27" s="645">
        <v>180</v>
      </c>
      <c r="Z27" s="655">
        <v>153</v>
      </c>
      <c r="AA27" s="652">
        <v>124</v>
      </c>
      <c r="AB27" s="645">
        <v>170</v>
      </c>
      <c r="AC27" s="645">
        <v>200</v>
      </c>
      <c r="AD27" s="650">
        <v>154</v>
      </c>
      <c r="AE27" s="654">
        <v>123</v>
      </c>
      <c r="AF27" s="645">
        <v>127</v>
      </c>
      <c r="AG27" s="645">
        <v>168</v>
      </c>
      <c r="AH27" s="655">
        <v>178</v>
      </c>
      <c r="AI27" s="652">
        <v>184</v>
      </c>
      <c r="AJ27" s="645">
        <v>173</v>
      </c>
      <c r="AK27" s="645">
        <v>161</v>
      </c>
      <c r="AL27" s="650">
        <v>144</v>
      </c>
      <c r="AM27" s="654">
        <v>153</v>
      </c>
      <c r="AN27" s="645">
        <v>142</v>
      </c>
      <c r="AO27" s="645">
        <v>160</v>
      </c>
      <c r="AP27" s="655">
        <v>85</v>
      </c>
      <c r="AQ27" s="652">
        <v>165</v>
      </c>
      <c r="AR27" s="645">
        <v>154</v>
      </c>
      <c r="AS27" s="645">
        <v>163</v>
      </c>
      <c r="AT27" s="655">
        <v>177</v>
      </c>
      <c r="AU27" s="674">
        <f t="shared" si="2"/>
        <v>220</v>
      </c>
      <c r="AV27" s="675">
        <f t="shared" si="3"/>
        <v>85</v>
      </c>
    </row>
    <row r="28" spans="2:48" x14ac:dyDescent="0.2">
      <c r="B28" s="667" t="s">
        <v>38</v>
      </c>
      <c r="C28" s="652">
        <v>147</v>
      </c>
      <c r="D28" s="645">
        <v>149</v>
      </c>
      <c r="E28" s="645">
        <v>143</v>
      </c>
      <c r="F28" s="650">
        <v>151</v>
      </c>
      <c r="G28" s="654">
        <v>181</v>
      </c>
      <c r="H28" s="645">
        <v>156</v>
      </c>
      <c r="I28" s="645">
        <v>190</v>
      </c>
      <c r="J28" s="655">
        <v>180</v>
      </c>
      <c r="K28" s="652">
        <v>166</v>
      </c>
      <c r="L28" s="645">
        <v>179</v>
      </c>
      <c r="M28" s="645">
        <v>190</v>
      </c>
      <c r="N28" s="650">
        <v>188</v>
      </c>
      <c r="O28" s="654">
        <v>162</v>
      </c>
      <c r="P28" s="645">
        <v>182</v>
      </c>
      <c r="Q28" s="645">
        <v>180</v>
      </c>
      <c r="R28" s="655">
        <v>148</v>
      </c>
      <c r="S28" s="652">
        <v>182</v>
      </c>
      <c r="T28" s="645">
        <v>180</v>
      </c>
      <c r="U28" s="645">
        <v>102</v>
      </c>
      <c r="V28" s="650">
        <v>153</v>
      </c>
      <c r="W28" s="654">
        <v>167</v>
      </c>
      <c r="X28" s="645">
        <v>157</v>
      </c>
      <c r="Y28" s="645">
        <v>170</v>
      </c>
      <c r="Z28" s="655">
        <v>170</v>
      </c>
      <c r="AA28" s="652">
        <v>157</v>
      </c>
      <c r="AB28" s="645">
        <v>147</v>
      </c>
      <c r="AC28" s="645">
        <v>144</v>
      </c>
      <c r="AD28" s="650">
        <v>170</v>
      </c>
      <c r="AE28" s="656"/>
      <c r="AF28" s="647"/>
      <c r="AG28" s="647"/>
      <c r="AH28" s="657"/>
      <c r="AI28" s="652">
        <v>168</v>
      </c>
      <c r="AJ28" s="645">
        <v>169</v>
      </c>
      <c r="AK28" s="645">
        <v>148</v>
      </c>
      <c r="AL28" s="650">
        <v>181</v>
      </c>
      <c r="AM28" s="654">
        <v>166</v>
      </c>
      <c r="AN28" s="645">
        <v>125</v>
      </c>
      <c r="AO28" s="645">
        <v>130</v>
      </c>
      <c r="AP28" s="655">
        <v>148</v>
      </c>
      <c r="AQ28" s="652">
        <v>137</v>
      </c>
      <c r="AR28" s="645">
        <v>176</v>
      </c>
      <c r="AS28" s="645">
        <v>177</v>
      </c>
      <c r="AT28" s="655">
        <v>195</v>
      </c>
      <c r="AU28" s="674">
        <f t="shared" si="2"/>
        <v>195</v>
      </c>
      <c r="AV28" s="675">
        <f t="shared" si="3"/>
        <v>102</v>
      </c>
    </row>
    <row r="29" spans="2:48" x14ac:dyDescent="0.2">
      <c r="B29" s="667" t="s">
        <v>34</v>
      </c>
      <c r="C29" s="652">
        <v>180</v>
      </c>
      <c r="D29" s="645">
        <v>181</v>
      </c>
      <c r="E29" s="645">
        <v>139</v>
      </c>
      <c r="F29" s="650">
        <v>131</v>
      </c>
      <c r="G29" s="654">
        <v>191</v>
      </c>
      <c r="H29" s="645">
        <v>157</v>
      </c>
      <c r="I29" s="645">
        <v>203</v>
      </c>
      <c r="J29" s="655">
        <v>137</v>
      </c>
      <c r="K29" s="652">
        <v>188</v>
      </c>
      <c r="L29" s="645">
        <v>158</v>
      </c>
      <c r="M29" s="645">
        <v>191</v>
      </c>
      <c r="N29" s="650">
        <v>188</v>
      </c>
      <c r="O29" s="654">
        <v>138</v>
      </c>
      <c r="P29" s="645">
        <v>148</v>
      </c>
      <c r="Q29" s="645">
        <v>178</v>
      </c>
      <c r="R29" s="655">
        <v>194</v>
      </c>
      <c r="S29" s="652">
        <v>107</v>
      </c>
      <c r="T29" s="645">
        <v>123</v>
      </c>
      <c r="U29" s="645">
        <v>146</v>
      </c>
      <c r="V29" s="650">
        <v>137</v>
      </c>
      <c r="W29" s="654">
        <v>212</v>
      </c>
      <c r="X29" s="645">
        <v>150</v>
      </c>
      <c r="Y29" s="645">
        <v>196</v>
      </c>
      <c r="Z29" s="655">
        <v>157</v>
      </c>
      <c r="AA29" s="789">
        <v>181</v>
      </c>
      <c r="AB29" s="786">
        <v>158</v>
      </c>
      <c r="AC29" s="786">
        <v>157</v>
      </c>
      <c r="AD29" s="790">
        <v>182</v>
      </c>
      <c r="AE29" s="656"/>
      <c r="AF29" s="647"/>
      <c r="AG29" s="647"/>
      <c r="AH29" s="657"/>
      <c r="AI29" s="652">
        <v>144</v>
      </c>
      <c r="AJ29" s="645">
        <v>119</v>
      </c>
      <c r="AK29" s="645">
        <v>105</v>
      </c>
      <c r="AL29" s="650">
        <v>109</v>
      </c>
      <c r="AM29" s="654">
        <v>148</v>
      </c>
      <c r="AN29" s="645">
        <v>188</v>
      </c>
      <c r="AO29" s="645">
        <v>121</v>
      </c>
      <c r="AP29" s="655">
        <v>153</v>
      </c>
      <c r="AQ29" s="652">
        <v>152</v>
      </c>
      <c r="AR29" s="645">
        <v>178</v>
      </c>
      <c r="AS29" s="645">
        <v>163</v>
      </c>
      <c r="AT29" s="655">
        <v>137</v>
      </c>
      <c r="AU29" s="674">
        <f t="shared" si="2"/>
        <v>212</v>
      </c>
      <c r="AV29" s="675">
        <f t="shared" si="3"/>
        <v>105</v>
      </c>
    </row>
    <row r="30" spans="2:48" x14ac:dyDescent="0.2">
      <c r="B30" s="667" t="s">
        <v>14</v>
      </c>
      <c r="C30" s="653"/>
      <c r="D30" s="647"/>
      <c r="E30" s="647"/>
      <c r="F30" s="651"/>
      <c r="G30" s="654">
        <v>191</v>
      </c>
      <c r="H30" s="645">
        <v>159</v>
      </c>
      <c r="I30" s="645">
        <v>144</v>
      </c>
      <c r="J30" s="655">
        <v>178</v>
      </c>
      <c r="K30" s="652">
        <v>201</v>
      </c>
      <c r="L30" s="645">
        <v>154</v>
      </c>
      <c r="M30" s="645">
        <v>110</v>
      </c>
      <c r="N30" s="650">
        <v>158</v>
      </c>
      <c r="O30" s="654">
        <v>148</v>
      </c>
      <c r="P30" s="645">
        <v>180</v>
      </c>
      <c r="Q30" s="645">
        <v>164</v>
      </c>
      <c r="R30" s="655">
        <v>153</v>
      </c>
      <c r="S30" s="652">
        <v>174</v>
      </c>
      <c r="T30" s="645">
        <v>178</v>
      </c>
      <c r="U30" s="645">
        <v>165</v>
      </c>
      <c r="V30" s="650">
        <v>146</v>
      </c>
      <c r="W30" s="654">
        <v>163</v>
      </c>
      <c r="X30" s="645">
        <v>140</v>
      </c>
      <c r="Y30" s="645">
        <v>177</v>
      </c>
      <c r="Z30" s="655">
        <v>166</v>
      </c>
      <c r="AA30" s="652">
        <v>175</v>
      </c>
      <c r="AB30" s="645">
        <v>135</v>
      </c>
      <c r="AC30" s="645">
        <v>146</v>
      </c>
      <c r="AD30" s="650">
        <v>144</v>
      </c>
      <c r="AE30" s="654">
        <v>144</v>
      </c>
      <c r="AF30" s="645">
        <v>149</v>
      </c>
      <c r="AG30" s="645">
        <v>148</v>
      </c>
      <c r="AH30" s="655">
        <v>169</v>
      </c>
      <c r="AI30" s="652">
        <v>159</v>
      </c>
      <c r="AJ30" s="645">
        <v>118</v>
      </c>
      <c r="AK30" s="645">
        <v>146</v>
      </c>
      <c r="AL30" s="650">
        <v>168</v>
      </c>
      <c r="AM30" s="654">
        <v>124</v>
      </c>
      <c r="AN30" s="645">
        <v>162</v>
      </c>
      <c r="AO30" s="645">
        <v>130</v>
      </c>
      <c r="AP30" s="655">
        <v>123</v>
      </c>
      <c r="AQ30" s="652">
        <v>140</v>
      </c>
      <c r="AR30" s="645">
        <v>170</v>
      </c>
      <c r="AS30" s="645">
        <v>160</v>
      </c>
      <c r="AT30" s="655">
        <v>153</v>
      </c>
      <c r="AU30" s="674">
        <f t="shared" si="2"/>
        <v>201</v>
      </c>
      <c r="AV30" s="675">
        <f t="shared" si="3"/>
        <v>110</v>
      </c>
    </row>
    <row r="31" spans="2:48" x14ac:dyDescent="0.2">
      <c r="B31" s="680" t="s">
        <v>9</v>
      </c>
      <c r="C31" s="652">
        <v>185</v>
      </c>
      <c r="D31" s="645">
        <v>132</v>
      </c>
      <c r="E31" s="645">
        <v>162</v>
      </c>
      <c r="F31" s="650">
        <v>170</v>
      </c>
      <c r="G31" s="654">
        <v>119</v>
      </c>
      <c r="H31" s="645">
        <v>144</v>
      </c>
      <c r="I31" s="645">
        <v>147</v>
      </c>
      <c r="J31" s="655">
        <v>179</v>
      </c>
      <c r="K31" s="652">
        <v>165</v>
      </c>
      <c r="L31" s="645">
        <v>164</v>
      </c>
      <c r="M31" s="645">
        <v>168</v>
      </c>
      <c r="N31" s="650">
        <v>153</v>
      </c>
      <c r="O31" s="654">
        <v>140</v>
      </c>
      <c r="P31" s="645">
        <v>146</v>
      </c>
      <c r="Q31" s="645">
        <v>131</v>
      </c>
      <c r="R31" s="655">
        <v>127</v>
      </c>
      <c r="S31" s="652">
        <v>146</v>
      </c>
      <c r="T31" s="645">
        <v>178</v>
      </c>
      <c r="U31" s="645">
        <v>163</v>
      </c>
      <c r="V31" s="650">
        <v>158</v>
      </c>
      <c r="W31" s="654">
        <v>115</v>
      </c>
      <c r="X31" s="645">
        <v>143</v>
      </c>
      <c r="Y31" s="645">
        <v>151</v>
      </c>
      <c r="Z31" s="655">
        <v>162</v>
      </c>
      <c r="AA31" s="652">
        <v>145</v>
      </c>
      <c r="AB31" s="645">
        <v>157</v>
      </c>
      <c r="AC31" s="645">
        <v>158</v>
      </c>
      <c r="AD31" s="650">
        <v>144</v>
      </c>
      <c r="AE31" s="654">
        <v>143</v>
      </c>
      <c r="AF31" s="645">
        <v>145</v>
      </c>
      <c r="AG31" s="645">
        <v>144</v>
      </c>
      <c r="AH31" s="655">
        <v>115</v>
      </c>
      <c r="AI31" s="652">
        <v>128</v>
      </c>
      <c r="AJ31" s="645">
        <v>155</v>
      </c>
      <c r="AK31" s="645">
        <v>135</v>
      </c>
      <c r="AL31" s="650">
        <v>116</v>
      </c>
      <c r="AM31" s="654">
        <v>143</v>
      </c>
      <c r="AN31" s="645">
        <v>163</v>
      </c>
      <c r="AO31" s="645">
        <v>113</v>
      </c>
      <c r="AP31" s="655">
        <v>179</v>
      </c>
      <c r="AQ31" s="652">
        <v>148</v>
      </c>
      <c r="AR31" s="645">
        <v>135</v>
      </c>
      <c r="AS31" s="645">
        <v>156</v>
      </c>
      <c r="AT31" s="655">
        <v>140</v>
      </c>
      <c r="AU31" s="674">
        <f t="shared" si="2"/>
        <v>185</v>
      </c>
      <c r="AV31" s="675">
        <f t="shared" si="3"/>
        <v>113</v>
      </c>
    </row>
    <row r="32" spans="2:48" x14ac:dyDescent="0.2">
      <c r="B32" s="679" t="s">
        <v>26</v>
      </c>
      <c r="C32" s="652">
        <v>128</v>
      </c>
      <c r="D32" s="645">
        <v>164</v>
      </c>
      <c r="E32" s="645">
        <v>129</v>
      </c>
      <c r="F32" s="650">
        <v>139</v>
      </c>
      <c r="G32" s="654">
        <v>81</v>
      </c>
      <c r="H32" s="645">
        <v>138</v>
      </c>
      <c r="I32" s="645">
        <v>111</v>
      </c>
      <c r="J32" s="655">
        <v>101</v>
      </c>
      <c r="K32" s="652">
        <v>140</v>
      </c>
      <c r="L32" s="645">
        <v>126</v>
      </c>
      <c r="M32" s="645">
        <v>152</v>
      </c>
      <c r="N32" s="650">
        <v>127</v>
      </c>
      <c r="O32" s="654">
        <v>190</v>
      </c>
      <c r="P32" s="645">
        <v>167</v>
      </c>
      <c r="Q32" s="645">
        <v>135</v>
      </c>
      <c r="R32" s="655">
        <v>167</v>
      </c>
      <c r="S32" s="652">
        <v>104</v>
      </c>
      <c r="T32" s="645">
        <v>122</v>
      </c>
      <c r="U32" s="645">
        <v>144</v>
      </c>
      <c r="V32" s="650">
        <v>132</v>
      </c>
      <c r="W32" s="654">
        <v>125</v>
      </c>
      <c r="X32" s="645">
        <v>93</v>
      </c>
      <c r="Y32" s="645">
        <v>125</v>
      </c>
      <c r="Z32" s="655">
        <v>119</v>
      </c>
      <c r="AA32" s="652">
        <v>136</v>
      </c>
      <c r="AB32" s="645">
        <v>123</v>
      </c>
      <c r="AC32" s="645">
        <v>123</v>
      </c>
      <c r="AD32" s="650">
        <v>165</v>
      </c>
      <c r="AE32" s="656"/>
      <c r="AF32" s="647"/>
      <c r="AG32" s="647"/>
      <c r="AH32" s="657"/>
      <c r="AI32" s="652">
        <v>134</v>
      </c>
      <c r="AJ32" s="645">
        <v>124</v>
      </c>
      <c r="AK32" s="645">
        <v>125</v>
      </c>
      <c r="AL32" s="650">
        <v>92</v>
      </c>
      <c r="AM32" s="654">
        <v>106</v>
      </c>
      <c r="AN32" s="645">
        <v>136</v>
      </c>
      <c r="AO32" s="645">
        <v>104</v>
      </c>
      <c r="AP32" s="655">
        <v>172</v>
      </c>
      <c r="AQ32" s="653"/>
      <c r="AR32" s="647"/>
      <c r="AS32" s="647"/>
      <c r="AT32" s="647"/>
      <c r="AU32" s="674">
        <f t="shared" ref="AU32:AU37" si="4">MAX(C32:AT32)</f>
        <v>190</v>
      </c>
      <c r="AV32" s="678">
        <f t="shared" ref="AV32:AV37" si="5">MIN(C32:AT32)</f>
        <v>81</v>
      </c>
    </row>
    <row r="33" spans="1:48" x14ac:dyDescent="0.2">
      <c r="B33" s="667" t="s">
        <v>53</v>
      </c>
      <c r="C33" s="652">
        <v>180</v>
      </c>
      <c r="D33" s="645">
        <v>135</v>
      </c>
      <c r="E33" s="645">
        <v>178</v>
      </c>
      <c r="F33" s="650">
        <v>137</v>
      </c>
      <c r="G33" s="654">
        <v>160</v>
      </c>
      <c r="H33" s="645">
        <v>133</v>
      </c>
      <c r="I33" s="645">
        <v>123</v>
      </c>
      <c r="J33" s="655">
        <v>179</v>
      </c>
      <c r="K33" s="652">
        <v>185</v>
      </c>
      <c r="L33" s="645">
        <v>137</v>
      </c>
      <c r="M33" s="645">
        <v>156</v>
      </c>
      <c r="N33" s="650">
        <v>175</v>
      </c>
      <c r="O33" s="654">
        <v>115</v>
      </c>
      <c r="P33" s="645">
        <v>109</v>
      </c>
      <c r="Q33" s="645">
        <v>152</v>
      </c>
      <c r="R33" s="655">
        <v>132</v>
      </c>
      <c r="S33" s="652">
        <v>134</v>
      </c>
      <c r="T33" s="645">
        <v>154</v>
      </c>
      <c r="U33" s="645">
        <v>141</v>
      </c>
      <c r="V33" s="650">
        <v>199</v>
      </c>
      <c r="W33" s="654">
        <v>117</v>
      </c>
      <c r="X33" s="645">
        <v>131</v>
      </c>
      <c r="Y33" s="645">
        <v>133</v>
      </c>
      <c r="Z33" s="655">
        <v>135</v>
      </c>
      <c r="AA33" s="789">
        <v>168</v>
      </c>
      <c r="AB33" s="786">
        <v>129</v>
      </c>
      <c r="AC33" s="786">
        <v>180</v>
      </c>
      <c r="AD33" s="790">
        <v>122</v>
      </c>
      <c r="AE33" s="656"/>
      <c r="AF33" s="647"/>
      <c r="AG33" s="647"/>
      <c r="AH33" s="657"/>
      <c r="AI33" s="653"/>
      <c r="AJ33" s="647"/>
      <c r="AK33" s="647"/>
      <c r="AL33" s="651"/>
      <c r="AM33" s="654">
        <v>158</v>
      </c>
      <c r="AN33" s="645">
        <v>151</v>
      </c>
      <c r="AO33" s="645">
        <v>145</v>
      </c>
      <c r="AP33" s="655">
        <v>110</v>
      </c>
      <c r="AQ33" s="652">
        <v>145</v>
      </c>
      <c r="AR33" s="645">
        <v>138</v>
      </c>
      <c r="AS33" s="645">
        <v>103</v>
      </c>
      <c r="AT33" s="655">
        <v>145</v>
      </c>
      <c r="AU33" s="674">
        <f>MAX(C33:AT33)</f>
        <v>199</v>
      </c>
      <c r="AV33" s="675">
        <f>MIN(C33:AT33)</f>
        <v>103</v>
      </c>
    </row>
    <row r="34" spans="1:48" x14ac:dyDescent="0.2">
      <c r="B34" s="667" t="s">
        <v>123</v>
      </c>
      <c r="C34" s="653"/>
      <c r="D34" s="647"/>
      <c r="E34" s="647"/>
      <c r="F34" s="651"/>
      <c r="G34" s="654">
        <v>119</v>
      </c>
      <c r="H34" s="645">
        <v>119</v>
      </c>
      <c r="I34" s="645">
        <v>149</v>
      </c>
      <c r="J34" s="655">
        <v>116</v>
      </c>
      <c r="K34" s="652">
        <v>118</v>
      </c>
      <c r="L34" s="645">
        <v>113</v>
      </c>
      <c r="M34" s="645">
        <v>137</v>
      </c>
      <c r="N34" s="650">
        <v>135</v>
      </c>
      <c r="O34" s="654">
        <v>138</v>
      </c>
      <c r="P34" s="645">
        <v>137</v>
      </c>
      <c r="Q34" s="645">
        <v>113</v>
      </c>
      <c r="R34" s="655">
        <v>153</v>
      </c>
      <c r="S34" s="652">
        <v>108</v>
      </c>
      <c r="T34" s="645">
        <v>108</v>
      </c>
      <c r="U34" s="645">
        <v>139</v>
      </c>
      <c r="V34" s="650">
        <v>145</v>
      </c>
      <c r="W34" s="654">
        <v>127</v>
      </c>
      <c r="X34" s="645">
        <v>117</v>
      </c>
      <c r="Y34" s="645">
        <v>102</v>
      </c>
      <c r="Z34" s="655">
        <v>126</v>
      </c>
      <c r="AA34" s="652">
        <v>162</v>
      </c>
      <c r="AB34" s="645">
        <v>121</v>
      </c>
      <c r="AC34" s="645">
        <v>140</v>
      </c>
      <c r="AD34" s="650">
        <v>136</v>
      </c>
      <c r="AE34" s="656"/>
      <c r="AF34" s="647"/>
      <c r="AG34" s="647"/>
      <c r="AH34" s="657"/>
      <c r="AI34" s="652">
        <v>116</v>
      </c>
      <c r="AJ34" s="645">
        <v>130</v>
      </c>
      <c r="AK34" s="645">
        <v>168</v>
      </c>
      <c r="AL34" s="650">
        <v>118</v>
      </c>
      <c r="AM34" s="654">
        <v>139</v>
      </c>
      <c r="AN34" s="645">
        <v>123</v>
      </c>
      <c r="AO34" s="645">
        <v>129</v>
      </c>
      <c r="AP34" s="655">
        <v>116</v>
      </c>
      <c r="AQ34" s="652">
        <v>121</v>
      </c>
      <c r="AR34" s="645">
        <v>142</v>
      </c>
      <c r="AS34" s="645">
        <v>164</v>
      </c>
      <c r="AT34" s="655">
        <v>109</v>
      </c>
      <c r="AU34" s="674">
        <f>MAX(C34:AT34)</f>
        <v>168</v>
      </c>
      <c r="AV34" s="675">
        <f>MIN(C34:AT34)</f>
        <v>102</v>
      </c>
    </row>
    <row r="35" spans="1:48" x14ac:dyDescent="0.2">
      <c r="B35" s="667" t="s">
        <v>8</v>
      </c>
      <c r="C35" s="652">
        <v>120</v>
      </c>
      <c r="D35" s="645">
        <v>182</v>
      </c>
      <c r="E35" s="645">
        <v>93</v>
      </c>
      <c r="F35" s="650">
        <v>167</v>
      </c>
      <c r="G35" s="654">
        <v>156</v>
      </c>
      <c r="H35" s="645">
        <v>131</v>
      </c>
      <c r="I35" s="645">
        <v>177</v>
      </c>
      <c r="J35" s="655">
        <v>137</v>
      </c>
      <c r="K35" s="652">
        <v>158</v>
      </c>
      <c r="L35" s="645">
        <v>144</v>
      </c>
      <c r="M35" s="645">
        <v>145</v>
      </c>
      <c r="N35" s="650">
        <v>123</v>
      </c>
      <c r="O35" s="654">
        <v>176</v>
      </c>
      <c r="P35" s="645">
        <v>135</v>
      </c>
      <c r="Q35" s="645">
        <v>148</v>
      </c>
      <c r="R35" s="655">
        <v>157</v>
      </c>
      <c r="S35" s="652">
        <v>176</v>
      </c>
      <c r="T35" s="645">
        <v>139</v>
      </c>
      <c r="U35" s="645">
        <v>159</v>
      </c>
      <c r="V35" s="650">
        <v>167</v>
      </c>
      <c r="W35" s="654">
        <v>138</v>
      </c>
      <c r="X35" s="645">
        <v>152</v>
      </c>
      <c r="Y35" s="645">
        <v>136</v>
      </c>
      <c r="Z35" s="655">
        <v>124</v>
      </c>
      <c r="AA35" s="652">
        <v>100</v>
      </c>
      <c r="AB35" s="645">
        <v>191</v>
      </c>
      <c r="AC35" s="645">
        <v>111</v>
      </c>
      <c r="AD35" s="650">
        <v>132</v>
      </c>
      <c r="AE35" s="656"/>
      <c r="AF35" s="647"/>
      <c r="AG35" s="647"/>
      <c r="AH35" s="657"/>
      <c r="AI35" s="652">
        <v>171</v>
      </c>
      <c r="AJ35" s="645">
        <v>117</v>
      </c>
      <c r="AK35" s="645">
        <v>138</v>
      </c>
      <c r="AL35" s="650">
        <v>148</v>
      </c>
      <c r="AM35" s="656"/>
      <c r="AN35" s="647"/>
      <c r="AO35" s="647"/>
      <c r="AP35" s="657"/>
      <c r="AQ35" s="652">
        <v>138</v>
      </c>
      <c r="AR35" s="645">
        <v>119</v>
      </c>
      <c r="AS35" s="645">
        <v>126</v>
      </c>
      <c r="AT35" s="655">
        <v>107</v>
      </c>
      <c r="AU35" s="674">
        <f>MAX(C35:AT35)</f>
        <v>191</v>
      </c>
      <c r="AV35" s="675">
        <f>MIN(C35:AT35)</f>
        <v>93</v>
      </c>
    </row>
    <row r="36" spans="1:48" x14ac:dyDescent="0.2">
      <c r="B36" s="667" t="s">
        <v>33</v>
      </c>
      <c r="C36" s="652">
        <v>117</v>
      </c>
      <c r="D36" s="645">
        <v>132</v>
      </c>
      <c r="E36" s="645">
        <v>124</v>
      </c>
      <c r="F36" s="650">
        <v>129</v>
      </c>
      <c r="G36" s="654">
        <v>134</v>
      </c>
      <c r="H36" s="645">
        <v>143</v>
      </c>
      <c r="I36" s="645">
        <v>150</v>
      </c>
      <c r="J36" s="655">
        <v>137</v>
      </c>
      <c r="K36" s="652">
        <v>114</v>
      </c>
      <c r="L36" s="645">
        <v>164</v>
      </c>
      <c r="M36" s="645">
        <v>137</v>
      </c>
      <c r="N36" s="650">
        <v>141</v>
      </c>
      <c r="O36" s="654">
        <v>130</v>
      </c>
      <c r="P36" s="645">
        <v>141</v>
      </c>
      <c r="Q36" s="645">
        <v>113</v>
      </c>
      <c r="R36" s="655">
        <v>137</v>
      </c>
      <c r="S36" s="652">
        <v>132</v>
      </c>
      <c r="T36" s="645">
        <v>113</v>
      </c>
      <c r="U36" s="645">
        <v>129</v>
      </c>
      <c r="V36" s="650">
        <v>107</v>
      </c>
      <c r="W36" s="656"/>
      <c r="X36" s="647"/>
      <c r="Y36" s="647"/>
      <c r="Z36" s="657"/>
      <c r="AA36" s="653"/>
      <c r="AB36" s="647"/>
      <c r="AC36" s="647"/>
      <c r="AD36" s="651"/>
      <c r="AE36" s="656"/>
      <c r="AF36" s="647"/>
      <c r="AG36" s="647"/>
      <c r="AH36" s="657"/>
      <c r="AI36" s="653"/>
      <c r="AJ36" s="647"/>
      <c r="AK36" s="647"/>
      <c r="AL36" s="651"/>
      <c r="AM36" s="654">
        <v>124</v>
      </c>
      <c r="AN36" s="645">
        <v>92</v>
      </c>
      <c r="AO36" s="645">
        <v>116</v>
      </c>
      <c r="AP36" s="655">
        <v>129</v>
      </c>
      <c r="AQ36" s="653"/>
      <c r="AR36" s="647"/>
      <c r="AS36" s="647"/>
      <c r="AT36" s="647"/>
      <c r="AU36" s="674">
        <f t="shared" si="4"/>
        <v>164</v>
      </c>
      <c r="AV36" s="675">
        <f t="shared" si="5"/>
        <v>92</v>
      </c>
    </row>
    <row r="37" spans="1:48" ht="15" thickBot="1" x14ac:dyDescent="0.25">
      <c r="B37" s="671" t="s">
        <v>182</v>
      </c>
      <c r="C37" s="761"/>
      <c r="D37" s="659"/>
      <c r="E37" s="659"/>
      <c r="F37" s="760"/>
      <c r="G37" s="658"/>
      <c r="H37" s="659"/>
      <c r="I37" s="659"/>
      <c r="J37" s="660"/>
      <c r="K37" s="761"/>
      <c r="L37" s="659"/>
      <c r="M37" s="659"/>
      <c r="N37" s="760"/>
      <c r="O37" s="658"/>
      <c r="P37" s="659"/>
      <c r="Q37" s="659"/>
      <c r="R37" s="660"/>
      <c r="S37" s="762">
        <v>128</v>
      </c>
      <c r="T37" s="662">
        <v>126</v>
      </c>
      <c r="U37" s="662">
        <v>135</v>
      </c>
      <c r="V37" s="763">
        <v>155</v>
      </c>
      <c r="W37" s="661">
        <v>159</v>
      </c>
      <c r="X37" s="662">
        <v>135</v>
      </c>
      <c r="Y37" s="662">
        <v>161</v>
      </c>
      <c r="Z37" s="663">
        <v>129</v>
      </c>
      <c r="AA37" s="761"/>
      <c r="AB37" s="659"/>
      <c r="AC37" s="659"/>
      <c r="AD37" s="760"/>
      <c r="AE37" s="661">
        <v>129</v>
      </c>
      <c r="AF37" s="662">
        <v>143</v>
      </c>
      <c r="AG37" s="662">
        <v>146</v>
      </c>
      <c r="AH37" s="663">
        <v>157</v>
      </c>
      <c r="AI37" s="762">
        <v>154</v>
      </c>
      <c r="AJ37" s="662">
        <v>132</v>
      </c>
      <c r="AK37" s="662">
        <v>154</v>
      </c>
      <c r="AL37" s="763">
        <v>153</v>
      </c>
      <c r="AM37" s="658"/>
      <c r="AN37" s="659"/>
      <c r="AO37" s="659"/>
      <c r="AP37" s="660"/>
      <c r="AQ37" s="761"/>
      <c r="AR37" s="659"/>
      <c r="AS37" s="659"/>
      <c r="AT37" s="659"/>
      <c r="AU37" s="676">
        <f t="shared" si="4"/>
        <v>161</v>
      </c>
      <c r="AV37" s="677">
        <f t="shared" si="5"/>
        <v>126</v>
      </c>
    </row>
    <row r="38" spans="1:48" ht="15" thickBot="1" x14ac:dyDescent="0.25"/>
    <row r="39" spans="1:48" ht="15" thickBot="1" x14ac:dyDescent="0.25">
      <c r="B39" s="756" t="s">
        <v>4</v>
      </c>
      <c r="C39" s="757">
        <v>1</v>
      </c>
      <c r="D39" s="757">
        <v>2</v>
      </c>
      <c r="E39" s="757">
        <v>3</v>
      </c>
      <c r="F39" s="757">
        <v>4</v>
      </c>
      <c r="G39" s="757">
        <v>5</v>
      </c>
      <c r="H39" s="757">
        <v>6</v>
      </c>
      <c r="I39" s="757">
        <v>7</v>
      </c>
      <c r="J39" s="757">
        <v>8</v>
      </c>
      <c r="K39" s="757">
        <v>9</v>
      </c>
      <c r="L39" s="757">
        <v>10</v>
      </c>
      <c r="M39" s="757">
        <v>11</v>
      </c>
      <c r="N39" s="758"/>
      <c r="O39" s="759" t="s">
        <v>192</v>
      </c>
    </row>
    <row r="40" spans="1:48" s="10" customFormat="1" x14ac:dyDescent="0.2">
      <c r="A40" s="316"/>
      <c r="B40" s="747" t="s">
        <v>121</v>
      </c>
      <c r="C40" s="748"/>
      <c r="D40" s="749">
        <v>176</v>
      </c>
      <c r="E40" s="750">
        <v>180</v>
      </c>
      <c r="F40" s="750">
        <v>150</v>
      </c>
      <c r="G40" s="750">
        <v>167</v>
      </c>
      <c r="H40" s="750">
        <v>156.69999999999999</v>
      </c>
      <c r="I40" s="750">
        <v>132</v>
      </c>
      <c r="J40" s="748"/>
      <c r="K40" s="749">
        <v>179.3</v>
      </c>
      <c r="L40" s="750">
        <v>170.7</v>
      </c>
      <c r="M40" s="750">
        <v>161.69999999999999</v>
      </c>
      <c r="N40" s="726"/>
      <c r="O40" s="751">
        <f t="shared" ref="O40:O55" si="6">MAX(C40:M40)</f>
        <v>180</v>
      </c>
      <c r="AU40" s="89"/>
      <c r="AV40" s="89"/>
    </row>
    <row r="41" spans="1:48" s="10" customFormat="1" ht="15" x14ac:dyDescent="0.2">
      <c r="A41" s="316"/>
      <c r="B41" s="725" t="s">
        <v>39</v>
      </c>
      <c r="C41" s="713">
        <v>125.3</v>
      </c>
      <c r="D41" s="714">
        <v>146.30000000000001</v>
      </c>
      <c r="E41" s="715">
        <v>130.69999999999999</v>
      </c>
      <c r="F41" s="715">
        <v>154.30000000000001</v>
      </c>
      <c r="G41" s="715">
        <v>136</v>
      </c>
      <c r="H41" s="715">
        <v>123.7</v>
      </c>
      <c r="I41" s="715">
        <v>127.3</v>
      </c>
      <c r="J41" s="715">
        <v>114.3</v>
      </c>
      <c r="K41" s="714">
        <v>133.69999999999999</v>
      </c>
      <c r="L41" s="715">
        <v>129</v>
      </c>
      <c r="M41" s="715">
        <v>132</v>
      </c>
      <c r="N41" s="726"/>
      <c r="O41" s="727">
        <f t="shared" si="6"/>
        <v>154.30000000000001</v>
      </c>
      <c r="P41" s="712"/>
      <c r="AU41" s="89"/>
      <c r="AV41" s="89"/>
    </row>
    <row r="42" spans="1:48" x14ac:dyDescent="0.2">
      <c r="B42" s="725" t="s">
        <v>16</v>
      </c>
      <c r="C42" s="713">
        <v>193.3</v>
      </c>
      <c r="D42" s="714">
        <v>178.3</v>
      </c>
      <c r="E42" s="715">
        <v>204.7</v>
      </c>
      <c r="F42" s="715">
        <v>173.7</v>
      </c>
      <c r="G42" s="715">
        <v>209</v>
      </c>
      <c r="H42" s="715">
        <v>161.30000000000001</v>
      </c>
      <c r="I42" s="715">
        <v>194.7</v>
      </c>
      <c r="J42" s="713"/>
      <c r="K42" s="714">
        <v>168.7</v>
      </c>
      <c r="L42" s="715">
        <v>192.7</v>
      </c>
      <c r="M42" s="715">
        <v>170</v>
      </c>
      <c r="N42" s="726"/>
      <c r="O42" s="727">
        <f t="shared" si="6"/>
        <v>209</v>
      </c>
    </row>
    <row r="43" spans="1:48" s="10" customFormat="1" x14ac:dyDescent="0.2">
      <c r="A43" s="316"/>
      <c r="B43" s="725" t="s">
        <v>31</v>
      </c>
      <c r="C43" s="713"/>
      <c r="D43" s="714">
        <v>184.3</v>
      </c>
      <c r="E43" s="715">
        <v>197.3</v>
      </c>
      <c r="F43" s="715">
        <v>187</v>
      </c>
      <c r="G43" s="715">
        <v>186.3</v>
      </c>
      <c r="H43" s="715">
        <v>163.30000000000001</v>
      </c>
      <c r="I43" s="713">
        <v>224</v>
      </c>
      <c r="J43" s="715">
        <v>174.7</v>
      </c>
      <c r="K43" s="714">
        <v>186</v>
      </c>
      <c r="L43" s="715">
        <v>194</v>
      </c>
      <c r="M43" s="715">
        <v>189</v>
      </c>
      <c r="N43" s="726"/>
      <c r="O43" s="788">
        <f t="shared" si="6"/>
        <v>224</v>
      </c>
      <c r="AU43" s="89"/>
      <c r="AV43" s="89"/>
    </row>
    <row r="44" spans="1:48" s="10" customFormat="1" x14ac:dyDescent="0.2">
      <c r="A44" s="316"/>
      <c r="B44" s="725" t="s">
        <v>35</v>
      </c>
      <c r="C44" s="713"/>
      <c r="D44" s="714">
        <v>172</v>
      </c>
      <c r="E44" s="715">
        <v>202</v>
      </c>
      <c r="F44" s="715">
        <v>192.7</v>
      </c>
      <c r="G44" s="715">
        <v>174.3</v>
      </c>
      <c r="H44" s="715">
        <v>200</v>
      </c>
      <c r="I44" s="715">
        <v>154.30000000000001</v>
      </c>
      <c r="J44" s="713"/>
      <c r="K44" s="714">
        <v>200</v>
      </c>
      <c r="L44" s="715">
        <v>166</v>
      </c>
      <c r="M44" s="715">
        <v>153.69999999999999</v>
      </c>
      <c r="N44" s="726"/>
      <c r="O44" s="727">
        <f t="shared" si="6"/>
        <v>202</v>
      </c>
      <c r="AU44" s="89"/>
      <c r="AV44" s="89"/>
    </row>
    <row r="45" spans="1:48" s="10" customFormat="1" x14ac:dyDescent="0.2">
      <c r="A45" s="316"/>
      <c r="B45" s="725" t="s">
        <v>54</v>
      </c>
      <c r="C45" s="713">
        <v>164</v>
      </c>
      <c r="D45" s="714">
        <v>158</v>
      </c>
      <c r="E45" s="715">
        <v>157.30000000000001</v>
      </c>
      <c r="F45" s="715">
        <v>123.7</v>
      </c>
      <c r="G45" s="715">
        <v>132.69999999999999</v>
      </c>
      <c r="H45" s="715">
        <v>155</v>
      </c>
      <c r="I45" s="713">
        <v>153.69999999999999</v>
      </c>
      <c r="J45" s="713"/>
      <c r="K45" s="713"/>
      <c r="L45" s="713"/>
      <c r="M45" s="715">
        <v>157</v>
      </c>
      <c r="N45" s="726"/>
      <c r="O45" s="727">
        <f t="shared" si="6"/>
        <v>164</v>
      </c>
      <c r="AU45" s="89"/>
      <c r="AV45" s="89"/>
    </row>
    <row r="46" spans="1:48" s="10" customFormat="1" x14ac:dyDescent="0.2">
      <c r="A46" s="316"/>
      <c r="B46" s="725" t="s">
        <v>13</v>
      </c>
      <c r="C46" s="713">
        <v>177.7</v>
      </c>
      <c r="D46" s="714">
        <v>185.7</v>
      </c>
      <c r="E46" s="715">
        <v>203</v>
      </c>
      <c r="F46" s="715">
        <v>183.3</v>
      </c>
      <c r="G46" s="715">
        <v>175.3</v>
      </c>
      <c r="H46" s="715">
        <v>211.7</v>
      </c>
      <c r="I46" s="715">
        <v>180.3</v>
      </c>
      <c r="J46" s="715">
        <v>181</v>
      </c>
      <c r="K46" s="714">
        <v>199.3</v>
      </c>
      <c r="L46" s="715">
        <v>201.3</v>
      </c>
      <c r="M46" s="715">
        <v>204</v>
      </c>
      <c r="N46" s="726"/>
      <c r="O46" s="788">
        <f t="shared" si="6"/>
        <v>211.7</v>
      </c>
      <c r="AU46" s="89"/>
      <c r="AV46" s="89"/>
    </row>
    <row r="47" spans="1:48" s="10" customFormat="1" x14ac:dyDescent="0.2">
      <c r="A47" s="316"/>
      <c r="B47" s="725" t="s">
        <v>51</v>
      </c>
      <c r="C47" s="713">
        <v>157.30000000000001</v>
      </c>
      <c r="D47" s="714">
        <v>147.69999999999999</v>
      </c>
      <c r="E47" s="715">
        <v>144</v>
      </c>
      <c r="F47" s="715">
        <v>154.30000000000001</v>
      </c>
      <c r="G47" s="715">
        <v>142.69999999999999</v>
      </c>
      <c r="H47" s="715">
        <v>125.7</v>
      </c>
      <c r="I47" s="715">
        <v>148</v>
      </c>
      <c r="J47" s="715">
        <v>157</v>
      </c>
      <c r="K47" s="714">
        <v>151</v>
      </c>
      <c r="L47" s="715">
        <v>157</v>
      </c>
      <c r="M47" s="715">
        <v>128</v>
      </c>
      <c r="N47" s="726"/>
      <c r="O47" s="727">
        <f t="shared" si="6"/>
        <v>157.30000000000001</v>
      </c>
      <c r="AU47" s="89"/>
      <c r="AV47" s="89"/>
    </row>
    <row r="48" spans="1:48" s="10" customFormat="1" x14ac:dyDescent="0.2">
      <c r="A48" s="316"/>
      <c r="B48" s="725" t="s">
        <v>55</v>
      </c>
      <c r="C48" s="713">
        <v>163.30000000000001</v>
      </c>
      <c r="D48" s="714">
        <v>177</v>
      </c>
      <c r="E48" s="715">
        <v>172.3</v>
      </c>
      <c r="F48" s="715">
        <v>192.3</v>
      </c>
      <c r="G48" s="715">
        <v>170.7</v>
      </c>
      <c r="H48" s="715">
        <v>192</v>
      </c>
      <c r="I48" s="715">
        <v>192.3</v>
      </c>
      <c r="J48" s="713"/>
      <c r="K48" s="714">
        <v>165</v>
      </c>
      <c r="L48" s="715">
        <v>185.3</v>
      </c>
      <c r="M48" s="715">
        <v>185.3</v>
      </c>
      <c r="N48" s="726"/>
      <c r="O48" s="727">
        <f t="shared" si="6"/>
        <v>192.3</v>
      </c>
      <c r="AU48" s="89"/>
      <c r="AV48" s="89"/>
    </row>
    <row r="49" spans="1:48" s="10" customFormat="1" x14ac:dyDescent="0.2">
      <c r="A49" s="316"/>
      <c r="B49" s="725" t="s">
        <v>12</v>
      </c>
      <c r="C49" s="713">
        <v>172.7</v>
      </c>
      <c r="D49" s="714">
        <v>188</v>
      </c>
      <c r="E49" s="715">
        <v>182</v>
      </c>
      <c r="F49" s="715">
        <v>183</v>
      </c>
      <c r="G49" s="715">
        <v>178</v>
      </c>
      <c r="H49" s="715">
        <v>196</v>
      </c>
      <c r="I49" s="713">
        <v>179.7</v>
      </c>
      <c r="J49" s="715">
        <v>189.3</v>
      </c>
      <c r="K49" s="714">
        <v>191.7</v>
      </c>
      <c r="L49" s="713"/>
      <c r="M49" s="715">
        <v>198.3</v>
      </c>
      <c r="N49" s="726"/>
      <c r="O49" s="727">
        <f t="shared" si="6"/>
        <v>198.3</v>
      </c>
      <c r="AU49" s="89"/>
      <c r="AV49" s="89"/>
    </row>
    <row r="50" spans="1:48" s="10" customFormat="1" x14ac:dyDescent="0.2">
      <c r="A50" s="316"/>
      <c r="B50" s="725" t="s">
        <v>25</v>
      </c>
      <c r="C50" s="713">
        <v>190</v>
      </c>
      <c r="D50" s="714">
        <v>171</v>
      </c>
      <c r="E50" s="715">
        <v>207.3</v>
      </c>
      <c r="F50" s="715">
        <v>217</v>
      </c>
      <c r="G50" s="715">
        <v>191.3</v>
      </c>
      <c r="H50" s="715">
        <v>199.3</v>
      </c>
      <c r="I50" s="713">
        <v>193.3</v>
      </c>
      <c r="J50" s="715">
        <v>202.7</v>
      </c>
      <c r="K50" s="713"/>
      <c r="L50" s="713"/>
      <c r="M50" s="715">
        <v>175</v>
      </c>
      <c r="N50" s="726"/>
      <c r="O50" s="788">
        <f t="shared" si="6"/>
        <v>217</v>
      </c>
      <c r="AU50" s="89"/>
      <c r="AV50" s="89"/>
    </row>
    <row r="51" spans="1:48" s="10" customFormat="1" x14ac:dyDescent="0.2">
      <c r="A51" s="316"/>
      <c r="B51" s="725" t="s">
        <v>106</v>
      </c>
      <c r="C51" s="713">
        <v>157</v>
      </c>
      <c r="D51" s="714">
        <v>153</v>
      </c>
      <c r="E51" s="715">
        <v>161.69999999999999</v>
      </c>
      <c r="F51" s="715">
        <v>163.69999999999999</v>
      </c>
      <c r="G51" s="715">
        <v>172.7</v>
      </c>
      <c r="H51" s="715">
        <v>188</v>
      </c>
      <c r="I51" s="715">
        <v>168.3</v>
      </c>
      <c r="J51" s="713"/>
      <c r="K51" s="714">
        <v>166.7</v>
      </c>
      <c r="L51" s="715">
        <v>154</v>
      </c>
      <c r="M51" s="715">
        <v>147.69999999999999</v>
      </c>
      <c r="N51" s="726"/>
      <c r="O51" s="727">
        <f t="shared" si="6"/>
        <v>188</v>
      </c>
      <c r="AU51" s="89"/>
      <c r="AV51" s="89"/>
    </row>
    <row r="52" spans="1:48" s="10" customFormat="1" x14ac:dyDescent="0.2">
      <c r="A52" s="316"/>
      <c r="B52" s="728" t="s">
        <v>181</v>
      </c>
      <c r="C52" s="713"/>
      <c r="D52" s="713"/>
      <c r="E52" s="713"/>
      <c r="F52" s="715">
        <v>149.30000000000001</v>
      </c>
      <c r="G52" s="715">
        <v>149.69999999999999</v>
      </c>
      <c r="H52" s="715">
        <v>129.30000000000001</v>
      </c>
      <c r="I52" s="715">
        <v>125.7</v>
      </c>
      <c r="J52" s="713"/>
      <c r="K52" s="714">
        <v>136</v>
      </c>
      <c r="L52" s="715">
        <v>151</v>
      </c>
      <c r="M52" s="715">
        <v>161</v>
      </c>
      <c r="N52" s="726"/>
      <c r="O52" s="727">
        <f t="shared" si="6"/>
        <v>161</v>
      </c>
      <c r="AU52" s="89"/>
      <c r="AV52" s="89"/>
    </row>
    <row r="53" spans="1:48" s="10" customFormat="1" x14ac:dyDescent="0.2">
      <c r="A53" s="316"/>
      <c r="B53" s="725" t="s">
        <v>29</v>
      </c>
      <c r="C53" s="713">
        <v>164.7</v>
      </c>
      <c r="D53" s="714">
        <v>178</v>
      </c>
      <c r="E53" s="715">
        <v>183.7</v>
      </c>
      <c r="F53" s="715">
        <v>166.3</v>
      </c>
      <c r="G53" s="715">
        <v>179.7</v>
      </c>
      <c r="H53" s="715">
        <v>198.7</v>
      </c>
      <c r="I53" s="715">
        <v>165.3</v>
      </c>
      <c r="J53" s="715">
        <v>170.7</v>
      </c>
      <c r="K53" s="714">
        <v>211.7</v>
      </c>
      <c r="L53" s="715">
        <v>187.7</v>
      </c>
      <c r="M53" s="715">
        <v>221</v>
      </c>
      <c r="N53" s="726"/>
      <c r="O53" s="788">
        <f t="shared" si="6"/>
        <v>221</v>
      </c>
      <c r="AU53" s="89"/>
      <c r="AV53" s="89"/>
    </row>
    <row r="54" spans="1:48" s="10" customFormat="1" x14ac:dyDescent="0.2">
      <c r="A54" s="316"/>
      <c r="B54" s="725" t="s">
        <v>11</v>
      </c>
      <c r="C54" s="713"/>
      <c r="D54" s="714">
        <v>150</v>
      </c>
      <c r="E54" s="715">
        <v>187.3</v>
      </c>
      <c r="F54" s="715">
        <v>188</v>
      </c>
      <c r="G54" s="715">
        <v>156.69999999999999</v>
      </c>
      <c r="H54" s="715">
        <v>166</v>
      </c>
      <c r="I54" s="715">
        <v>187.3</v>
      </c>
      <c r="J54" s="715">
        <v>148.30000000000001</v>
      </c>
      <c r="K54" s="714">
        <v>195</v>
      </c>
      <c r="L54" s="715">
        <v>175.3</v>
      </c>
      <c r="M54" s="715">
        <v>181</v>
      </c>
      <c r="N54" s="726"/>
      <c r="O54" s="727">
        <f t="shared" si="6"/>
        <v>195</v>
      </c>
      <c r="AU54" s="89"/>
      <c r="AV54" s="89"/>
    </row>
    <row r="55" spans="1:48" s="10" customFormat="1" ht="15" thickBot="1" x14ac:dyDescent="0.25">
      <c r="A55" s="316"/>
      <c r="B55" s="729" t="s">
        <v>28</v>
      </c>
      <c r="C55" s="730"/>
      <c r="D55" s="731">
        <v>147</v>
      </c>
      <c r="E55" s="730"/>
      <c r="F55" s="732">
        <v>178</v>
      </c>
      <c r="G55" s="732">
        <v>183</v>
      </c>
      <c r="H55" s="732">
        <v>169.3</v>
      </c>
      <c r="I55" s="730">
        <v>180.7</v>
      </c>
      <c r="J55" s="730"/>
      <c r="K55" s="731">
        <v>154</v>
      </c>
      <c r="L55" s="730"/>
      <c r="M55" s="732">
        <v>169.7</v>
      </c>
      <c r="N55" s="733"/>
      <c r="O55" s="734">
        <f t="shared" si="6"/>
        <v>183</v>
      </c>
      <c r="AU55" s="89"/>
      <c r="AV55" s="89"/>
    </row>
    <row r="56" spans="1:48" ht="15" thickBot="1" x14ac:dyDescent="0.25">
      <c r="C56" s="646"/>
      <c r="D56" s="646"/>
      <c r="E56" s="646"/>
      <c r="F56" s="646"/>
      <c r="G56" s="646"/>
      <c r="H56" s="646"/>
      <c r="I56" s="646"/>
      <c r="J56" s="646"/>
      <c r="K56" s="646"/>
      <c r="L56" s="646"/>
      <c r="M56" s="646"/>
      <c r="N56" s="646"/>
      <c r="O56" s="646"/>
    </row>
    <row r="57" spans="1:48" ht="16.5" thickBot="1" x14ac:dyDescent="0.3">
      <c r="B57" s="752" t="s">
        <v>4</v>
      </c>
      <c r="C57" s="753">
        <v>1</v>
      </c>
      <c r="D57" s="753">
        <v>2</v>
      </c>
      <c r="E57" s="753">
        <v>3</v>
      </c>
      <c r="F57" s="753">
        <v>4</v>
      </c>
      <c r="G57" s="753">
        <v>5</v>
      </c>
      <c r="H57" s="753">
        <v>6</v>
      </c>
      <c r="I57" s="753">
        <v>7</v>
      </c>
      <c r="J57" s="753">
        <v>8</v>
      </c>
      <c r="K57" s="753">
        <v>9</v>
      </c>
      <c r="L57" s="753">
        <v>10</v>
      </c>
      <c r="M57" s="753">
        <v>11</v>
      </c>
      <c r="N57" s="754"/>
      <c r="O57" s="755" t="s">
        <v>192</v>
      </c>
    </row>
    <row r="58" spans="1:48" s="10" customFormat="1" x14ac:dyDescent="0.2">
      <c r="A58" s="316"/>
      <c r="B58" s="742" t="s">
        <v>32</v>
      </c>
      <c r="C58" s="743">
        <v>150.33333333333334</v>
      </c>
      <c r="D58" s="743">
        <v>150</v>
      </c>
      <c r="E58" s="743">
        <v>156.33333333333334</v>
      </c>
      <c r="F58" s="743">
        <v>148.33333333333334</v>
      </c>
      <c r="G58" s="744">
        <v>189.33333333333334</v>
      </c>
      <c r="H58" s="745">
        <v>139</v>
      </c>
      <c r="I58" s="743">
        <v>152</v>
      </c>
      <c r="J58" s="745">
        <v>153.33333333333334</v>
      </c>
      <c r="K58" s="745">
        <v>148.33333333333334</v>
      </c>
      <c r="L58" s="745">
        <v>142.66666666666666</v>
      </c>
      <c r="M58" s="743"/>
      <c r="N58" s="726"/>
      <c r="O58" s="746">
        <f t="shared" ref="O58:O70" si="7">MAX(C58:M58)</f>
        <v>189.33333333333334</v>
      </c>
      <c r="AU58" s="89"/>
      <c r="AV58" s="89"/>
    </row>
    <row r="59" spans="1:48" s="10" customFormat="1" x14ac:dyDescent="0.2">
      <c r="A59" s="316"/>
      <c r="B59" s="735" t="s">
        <v>182</v>
      </c>
      <c r="C59" s="709"/>
      <c r="D59" s="709"/>
      <c r="E59" s="709"/>
      <c r="F59" s="709"/>
      <c r="G59" s="710">
        <v>139.33333333333334</v>
      </c>
      <c r="H59" s="711">
        <v>151.66666666666666</v>
      </c>
      <c r="I59" s="709"/>
      <c r="J59" s="711">
        <v>148.66666666666666</v>
      </c>
      <c r="K59" s="711">
        <v>153.66666666666666</v>
      </c>
      <c r="L59" s="709"/>
      <c r="M59" s="709"/>
      <c r="N59" s="726"/>
      <c r="O59" s="736">
        <f t="shared" si="7"/>
        <v>153.66666666666666</v>
      </c>
      <c r="AU59" s="89"/>
      <c r="AV59" s="89"/>
    </row>
    <row r="60" spans="1:48" s="10" customFormat="1" x14ac:dyDescent="0.2">
      <c r="A60" s="316"/>
      <c r="B60" s="735" t="s">
        <v>105</v>
      </c>
      <c r="C60" s="709">
        <v>129</v>
      </c>
      <c r="D60" s="709">
        <v>112.66666666666667</v>
      </c>
      <c r="E60" s="709">
        <v>126.33333333333333</v>
      </c>
      <c r="F60" s="709">
        <v>148</v>
      </c>
      <c r="G60" s="710">
        <v>121</v>
      </c>
      <c r="H60" s="709"/>
      <c r="I60" s="709"/>
      <c r="J60" s="711">
        <v>160.33333333333334</v>
      </c>
      <c r="K60" s="709"/>
      <c r="L60" s="709"/>
      <c r="M60" s="709"/>
      <c r="N60" s="726"/>
      <c r="O60" s="736">
        <f t="shared" si="7"/>
        <v>160.33333333333334</v>
      </c>
      <c r="AU60" s="89"/>
      <c r="AV60" s="89"/>
    </row>
    <row r="61" spans="1:48" s="10" customFormat="1" x14ac:dyDescent="0.2">
      <c r="A61" s="316"/>
      <c r="B61" s="735" t="s">
        <v>10</v>
      </c>
      <c r="C61" s="709">
        <v>164.33333333333334</v>
      </c>
      <c r="D61" s="709">
        <v>160.66666666666666</v>
      </c>
      <c r="E61" s="709">
        <v>164.33333333333334</v>
      </c>
      <c r="F61" s="709">
        <v>143.66666666666666</v>
      </c>
      <c r="G61" s="710">
        <v>141.66666666666666</v>
      </c>
      <c r="H61" s="711">
        <v>163</v>
      </c>
      <c r="I61" s="709">
        <v>175</v>
      </c>
      <c r="J61" s="711">
        <v>157.66666666666666</v>
      </c>
      <c r="K61" s="711">
        <v>172.66666666666666</v>
      </c>
      <c r="L61" s="711">
        <v>151.66666666666666</v>
      </c>
      <c r="M61" s="711">
        <v>168.33333333333334</v>
      </c>
      <c r="N61" s="726"/>
      <c r="O61" s="736">
        <f t="shared" si="7"/>
        <v>175</v>
      </c>
      <c r="AU61" s="89"/>
      <c r="AV61" s="89"/>
    </row>
    <row r="62" spans="1:48" s="10" customFormat="1" x14ac:dyDescent="0.2">
      <c r="A62" s="316"/>
      <c r="B62" s="735" t="s">
        <v>38</v>
      </c>
      <c r="C62" s="709">
        <v>149</v>
      </c>
      <c r="D62" s="709">
        <v>183.66666666666666</v>
      </c>
      <c r="E62" s="709">
        <v>185.66666666666666</v>
      </c>
      <c r="F62" s="709">
        <v>174.66666666666666</v>
      </c>
      <c r="G62" s="710">
        <v>171.66666666666666</v>
      </c>
      <c r="H62" s="711">
        <v>169</v>
      </c>
      <c r="I62" s="709">
        <v>158</v>
      </c>
      <c r="J62" s="709"/>
      <c r="K62" s="711">
        <v>172.66666666666666</v>
      </c>
      <c r="L62" s="711">
        <v>148</v>
      </c>
      <c r="M62" s="711">
        <v>182.66666666666666</v>
      </c>
      <c r="N62" s="726"/>
      <c r="O62" s="736">
        <f t="shared" si="7"/>
        <v>185.66666666666666</v>
      </c>
      <c r="AU62" s="89"/>
      <c r="AV62" s="89"/>
    </row>
    <row r="63" spans="1:48" s="10" customFormat="1" x14ac:dyDescent="0.2">
      <c r="A63" s="316"/>
      <c r="B63" s="735" t="s">
        <v>34</v>
      </c>
      <c r="C63" s="709">
        <v>166.66666666666666</v>
      </c>
      <c r="D63" s="709">
        <v>183.66666666666666</v>
      </c>
      <c r="E63" s="709">
        <v>189</v>
      </c>
      <c r="F63" s="709">
        <v>173.33333333333334</v>
      </c>
      <c r="G63" s="710">
        <v>135.33333333333334</v>
      </c>
      <c r="H63" s="711">
        <v>188.33333333333334</v>
      </c>
      <c r="I63" s="709">
        <v>173.7</v>
      </c>
      <c r="J63" s="709"/>
      <c r="K63" s="711">
        <v>124</v>
      </c>
      <c r="L63" s="711">
        <v>163</v>
      </c>
      <c r="M63" s="711">
        <v>164.33333333333334</v>
      </c>
      <c r="N63" s="726"/>
      <c r="O63" s="736">
        <f t="shared" si="7"/>
        <v>189</v>
      </c>
      <c r="AU63" s="89"/>
      <c r="AV63" s="89"/>
    </row>
    <row r="64" spans="1:48" s="10" customFormat="1" x14ac:dyDescent="0.2">
      <c r="A64" s="316"/>
      <c r="B64" s="735" t="s">
        <v>14</v>
      </c>
      <c r="C64" s="709"/>
      <c r="D64" s="709">
        <v>176</v>
      </c>
      <c r="E64" s="709">
        <v>171</v>
      </c>
      <c r="F64" s="709">
        <v>165.66666666666666</v>
      </c>
      <c r="G64" s="710">
        <v>172.33333333333334</v>
      </c>
      <c r="H64" s="711">
        <v>168.66666666666666</v>
      </c>
      <c r="I64" s="709">
        <v>155</v>
      </c>
      <c r="J64" s="711">
        <v>155.33333333333334</v>
      </c>
      <c r="K64" s="711">
        <v>157.66666666666666</v>
      </c>
      <c r="L64" s="711">
        <v>138.66666666666666</v>
      </c>
      <c r="M64" s="711">
        <v>161</v>
      </c>
      <c r="N64" s="726"/>
      <c r="O64" s="736">
        <f t="shared" si="7"/>
        <v>176</v>
      </c>
      <c r="AU64" s="89"/>
      <c r="AV64" s="89"/>
    </row>
    <row r="65" spans="1:57" s="10" customFormat="1" x14ac:dyDescent="0.2">
      <c r="A65" s="316"/>
      <c r="B65" s="735" t="s">
        <v>9</v>
      </c>
      <c r="C65" s="709">
        <v>172.33333333333334</v>
      </c>
      <c r="D65" s="709">
        <v>156.66666666666666</v>
      </c>
      <c r="E65" s="709">
        <v>165.66666666666666</v>
      </c>
      <c r="F65" s="709">
        <v>139</v>
      </c>
      <c r="G65" s="710">
        <v>166.33333333333334</v>
      </c>
      <c r="H65" s="711">
        <v>152</v>
      </c>
      <c r="I65" s="709">
        <v>153</v>
      </c>
      <c r="J65" s="711">
        <v>144</v>
      </c>
      <c r="K65" s="711">
        <v>139.33333333333334</v>
      </c>
      <c r="L65" s="711">
        <v>161.66666666666666</v>
      </c>
      <c r="M65" s="711">
        <v>148</v>
      </c>
      <c r="N65" s="726"/>
      <c r="O65" s="736">
        <f t="shared" si="7"/>
        <v>172.33333333333334</v>
      </c>
      <c r="AU65" s="89"/>
      <c r="AV65" s="89"/>
    </row>
    <row r="66" spans="1:57" s="10" customFormat="1" x14ac:dyDescent="0.2">
      <c r="A66" s="316"/>
      <c r="B66" s="735" t="s">
        <v>26</v>
      </c>
      <c r="C66" s="709">
        <v>144</v>
      </c>
      <c r="D66" s="709">
        <v>116.66666666666667</v>
      </c>
      <c r="E66" s="709">
        <v>139.66666666666666</v>
      </c>
      <c r="F66" s="709">
        <v>174.66666666666666</v>
      </c>
      <c r="G66" s="710">
        <v>132.66666666666666</v>
      </c>
      <c r="H66" s="711">
        <v>123</v>
      </c>
      <c r="I66" s="709">
        <v>141</v>
      </c>
      <c r="J66" s="709"/>
      <c r="K66" s="711">
        <v>127.66666666666667</v>
      </c>
      <c r="L66" s="711">
        <v>138</v>
      </c>
      <c r="M66" s="709"/>
      <c r="N66" s="726"/>
      <c r="O66" s="736">
        <f t="shared" si="7"/>
        <v>174.66666666666666</v>
      </c>
      <c r="AB66" s="62"/>
      <c r="AC66" s="688"/>
      <c r="AD66" s="32"/>
      <c r="AU66" s="89"/>
      <c r="AV66" s="89"/>
    </row>
    <row r="67" spans="1:57" s="10" customFormat="1" x14ac:dyDescent="0.2">
      <c r="A67" s="316"/>
      <c r="B67" s="735" t="s">
        <v>53</v>
      </c>
      <c r="C67" s="709">
        <v>165</v>
      </c>
      <c r="D67" s="709">
        <v>157.33333333333334</v>
      </c>
      <c r="E67" s="709">
        <v>172</v>
      </c>
      <c r="F67" s="709">
        <v>133</v>
      </c>
      <c r="G67" s="710">
        <v>164.66666666666666</v>
      </c>
      <c r="H67" s="711">
        <v>133</v>
      </c>
      <c r="I67" s="709">
        <v>159</v>
      </c>
      <c r="J67" s="709"/>
      <c r="K67" s="709"/>
      <c r="L67" s="711">
        <v>151.33333333333334</v>
      </c>
      <c r="M67" s="711">
        <v>142.66666666666666</v>
      </c>
      <c r="N67" s="726"/>
      <c r="O67" s="736">
        <f t="shared" si="7"/>
        <v>172</v>
      </c>
      <c r="AB67" s="32"/>
      <c r="AC67" s="31"/>
      <c r="AD67" s="32"/>
      <c r="AU67" s="89"/>
      <c r="AV67" s="89"/>
    </row>
    <row r="68" spans="1:57" s="10" customFormat="1" x14ac:dyDescent="0.2">
      <c r="A68" s="316"/>
      <c r="B68" s="737" t="s">
        <v>123</v>
      </c>
      <c r="C68" s="721"/>
      <c r="D68" s="721">
        <v>129</v>
      </c>
      <c r="E68" s="721">
        <v>130</v>
      </c>
      <c r="F68" s="721">
        <v>142.66666666666666</v>
      </c>
      <c r="G68" s="722">
        <v>130.66666666666666</v>
      </c>
      <c r="H68" s="723">
        <v>123.33333333333333</v>
      </c>
      <c r="I68" s="721">
        <v>146</v>
      </c>
      <c r="J68" s="721"/>
      <c r="K68" s="723">
        <v>138.66666666666666</v>
      </c>
      <c r="L68" s="723">
        <v>130.33333333333334</v>
      </c>
      <c r="M68" s="723">
        <v>142.33333333333334</v>
      </c>
      <c r="N68" s="726"/>
      <c r="O68" s="738">
        <f t="shared" si="7"/>
        <v>146</v>
      </c>
      <c r="AB68" s="32"/>
      <c r="AC68" s="32"/>
      <c r="AD68" s="32"/>
      <c r="AU68" s="89"/>
      <c r="AV68" s="89"/>
    </row>
    <row r="69" spans="1:57" s="10" customFormat="1" x14ac:dyDescent="0.2">
      <c r="A69" s="316"/>
      <c r="B69" s="739" t="s">
        <v>8</v>
      </c>
      <c r="C69" s="713">
        <v>156.33333333333334</v>
      </c>
      <c r="D69" s="713">
        <v>156.66666666666666</v>
      </c>
      <c r="E69" s="713">
        <v>149</v>
      </c>
      <c r="F69" s="713">
        <v>160.33333333333334</v>
      </c>
      <c r="G69" s="715">
        <v>167.33333333333334</v>
      </c>
      <c r="H69" s="724">
        <v>142</v>
      </c>
      <c r="I69" s="713">
        <v>145</v>
      </c>
      <c r="J69" s="713"/>
      <c r="K69" s="724">
        <v>152.33333333333334</v>
      </c>
      <c r="L69" s="713"/>
      <c r="M69" s="724">
        <v>127.66666666666667</v>
      </c>
      <c r="N69" s="726"/>
      <c r="O69" s="727">
        <f t="shared" si="7"/>
        <v>167.33333333333334</v>
      </c>
      <c r="AU69" s="89"/>
      <c r="AV69" s="89"/>
    </row>
    <row r="70" spans="1:57" s="10" customFormat="1" ht="15" thickBot="1" x14ac:dyDescent="0.25">
      <c r="A70" s="316"/>
      <c r="B70" s="740" t="s">
        <v>33</v>
      </c>
      <c r="C70" s="730">
        <v>128.33333333333334</v>
      </c>
      <c r="D70" s="730">
        <v>143.33333333333334</v>
      </c>
      <c r="E70" s="730">
        <v>147.33333333333334</v>
      </c>
      <c r="F70" s="730">
        <v>136</v>
      </c>
      <c r="G70" s="732">
        <v>124.66666666666667</v>
      </c>
      <c r="H70" s="730"/>
      <c r="I70" s="730"/>
      <c r="J70" s="730"/>
      <c r="K70" s="730"/>
      <c r="L70" s="741">
        <v>123</v>
      </c>
      <c r="M70" s="730"/>
      <c r="N70" s="733"/>
      <c r="O70" s="734">
        <f t="shared" si="7"/>
        <v>147.33333333333334</v>
      </c>
      <c r="AU70" s="89"/>
      <c r="AV70" s="89"/>
    </row>
    <row r="73" spans="1:57" s="820" customFormat="1" ht="20.25" x14ac:dyDescent="0.3">
      <c r="A73" s="818"/>
      <c r="B73" s="819" t="s">
        <v>219</v>
      </c>
      <c r="C73" s="819"/>
      <c r="D73" s="819"/>
      <c r="E73" s="819"/>
      <c r="F73" s="819"/>
      <c r="G73" s="819"/>
      <c r="H73" s="819"/>
      <c r="I73" s="819"/>
      <c r="J73" s="819"/>
      <c r="K73" s="819"/>
      <c r="L73" s="819"/>
      <c r="M73" s="819"/>
      <c r="N73" s="819"/>
      <c r="O73" s="819"/>
      <c r="P73" s="819"/>
      <c r="Q73" s="819"/>
      <c r="R73" s="819"/>
      <c r="S73" s="819"/>
      <c r="AU73" s="821"/>
      <c r="AV73" s="821"/>
    </row>
    <row r="74" spans="1:57" s="1" customFormat="1" x14ac:dyDescent="0.2">
      <c r="A74" s="795"/>
      <c r="B74" s="796" t="s">
        <v>49</v>
      </c>
      <c r="C74" s="797"/>
      <c r="D74" s="797"/>
      <c r="E74" s="797"/>
      <c r="F74" s="797" t="s">
        <v>50</v>
      </c>
      <c r="G74" s="797"/>
      <c r="H74" s="797"/>
      <c r="I74" s="797"/>
      <c r="J74" s="797"/>
      <c r="K74" s="797"/>
      <c r="L74" s="797"/>
      <c r="M74" s="797"/>
      <c r="N74" s="797"/>
      <c r="O74" s="797"/>
      <c r="P74" s="797"/>
      <c r="Q74" s="797"/>
      <c r="R74" s="797"/>
      <c r="S74" s="797"/>
      <c r="AU74" s="794"/>
      <c r="AV74" s="794"/>
    </row>
    <row r="75" spans="1:57" s="8" customFormat="1" ht="15" x14ac:dyDescent="0.2">
      <c r="A75" s="795"/>
      <c r="B75" s="798" t="s">
        <v>13</v>
      </c>
      <c r="C75" s="799" t="s">
        <v>213</v>
      </c>
      <c r="D75" s="799"/>
      <c r="E75" s="799"/>
      <c r="F75" s="800" t="s">
        <v>38</v>
      </c>
      <c r="G75" s="801"/>
      <c r="H75" s="802"/>
      <c r="I75" s="802"/>
      <c r="J75" s="801"/>
      <c r="K75" s="801"/>
      <c r="L75" s="803"/>
      <c r="M75" s="799"/>
      <c r="N75" s="799"/>
      <c r="O75" s="799"/>
      <c r="P75" s="799"/>
      <c r="Q75" s="799"/>
      <c r="R75" s="799"/>
      <c r="S75" s="799"/>
      <c r="T75" s="7"/>
      <c r="BD75" s="703"/>
      <c r="BE75" s="703"/>
    </row>
    <row r="76" spans="1:57" ht="15" x14ac:dyDescent="0.2">
      <c r="A76" s="795"/>
      <c r="B76" s="804" t="s">
        <v>25</v>
      </c>
      <c r="C76" s="799" t="s">
        <v>214</v>
      </c>
      <c r="D76" s="805"/>
      <c r="E76" s="805"/>
      <c r="F76" s="806" t="s">
        <v>34</v>
      </c>
      <c r="G76" s="807"/>
      <c r="H76" s="808"/>
      <c r="I76" s="808"/>
      <c r="J76" s="809"/>
      <c r="K76" s="809"/>
      <c r="L76" s="810"/>
      <c r="M76" s="811"/>
      <c r="N76" s="811"/>
      <c r="O76" s="811"/>
      <c r="P76" s="811"/>
      <c r="Q76" s="811"/>
      <c r="R76" s="811"/>
      <c r="S76" s="811"/>
    </row>
    <row r="77" spans="1:57" ht="15" x14ac:dyDescent="0.2">
      <c r="A77" s="795"/>
      <c r="B77" s="812" t="s">
        <v>31</v>
      </c>
      <c r="C77" s="799" t="s">
        <v>215</v>
      </c>
      <c r="D77" s="805"/>
      <c r="E77" s="805"/>
      <c r="F77" s="813" t="s">
        <v>10</v>
      </c>
      <c r="G77" s="814"/>
      <c r="H77" s="815"/>
      <c r="I77" s="815"/>
      <c r="J77" s="816"/>
      <c r="K77" s="816"/>
      <c r="L77" s="817"/>
      <c r="M77" s="811"/>
      <c r="N77" s="811"/>
      <c r="O77" s="811"/>
      <c r="P77" s="811"/>
      <c r="Q77" s="811"/>
      <c r="R77" s="811"/>
      <c r="S77" s="811"/>
    </row>
    <row r="79" spans="1:57" s="13" customFormat="1" ht="15.75" x14ac:dyDescent="0.25">
      <c r="A79" s="316"/>
      <c r="B79" s="684" t="s">
        <v>4</v>
      </c>
      <c r="C79" s="685" t="s">
        <v>40</v>
      </c>
      <c r="T79" s="27"/>
      <c r="AB79" s="9"/>
      <c r="AC79" s="28"/>
      <c r="AD79" s="9"/>
      <c r="AK79"/>
      <c r="AL79"/>
      <c r="BD79" s="686"/>
      <c r="BE79" s="686"/>
    </row>
    <row r="80" spans="1:57" s="699" customFormat="1" x14ac:dyDescent="0.2">
      <c r="A80" s="791">
        <v>1</v>
      </c>
      <c r="B80" s="687" t="s">
        <v>16</v>
      </c>
      <c r="C80" s="716">
        <v>209</v>
      </c>
      <c r="E80" s="688" t="s">
        <v>195</v>
      </c>
      <c r="T80" s="717"/>
      <c r="AB80" s="32"/>
      <c r="AC80" s="32"/>
      <c r="AD80" s="32"/>
      <c r="AK80" s="32"/>
      <c r="AL80" s="32"/>
      <c r="BD80" s="718"/>
      <c r="BE80" s="718"/>
    </row>
    <row r="81" spans="1:57" s="699" customFormat="1" x14ac:dyDescent="0.2">
      <c r="A81" s="791">
        <v>2</v>
      </c>
      <c r="B81" s="687" t="s">
        <v>25</v>
      </c>
      <c r="C81" s="716">
        <v>217</v>
      </c>
      <c r="E81" s="688" t="s">
        <v>195</v>
      </c>
      <c r="T81" s="717"/>
      <c r="AB81" s="32"/>
      <c r="AC81" s="32"/>
      <c r="AD81" s="32"/>
      <c r="AK81" s="32"/>
      <c r="AL81" s="32"/>
      <c r="BD81" s="718"/>
      <c r="BE81" s="718"/>
    </row>
    <row r="82" spans="1:57" s="693" customFormat="1" x14ac:dyDescent="0.2">
      <c r="A82" s="792">
        <v>3</v>
      </c>
      <c r="B82" s="692" t="s">
        <v>32</v>
      </c>
      <c r="C82" s="692">
        <v>189</v>
      </c>
      <c r="E82" s="14" t="s">
        <v>196</v>
      </c>
      <c r="T82" s="707"/>
      <c r="AB82" s="62"/>
      <c r="AC82" s="32"/>
      <c r="AD82" s="32"/>
      <c r="AK82" s="32"/>
      <c r="AL82" s="32"/>
      <c r="BD82" s="708"/>
      <c r="BE82" s="708"/>
    </row>
    <row r="83" spans="1:57" s="693" customFormat="1" x14ac:dyDescent="0.2">
      <c r="A83" s="792"/>
      <c r="B83" s="697"/>
      <c r="C83" s="697"/>
      <c r="T83" s="707"/>
      <c r="U83" s="698"/>
      <c r="AB83" s="32"/>
      <c r="AC83" s="32"/>
      <c r="AD83" s="32"/>
      <c r="AK83" s="32"/>
      <c r="AL83" s="32"/>
      <c r="BD83" s="708"/>
      <c r="BE83" s="708"/>
    </row>
    <row r="84" spans="1:57" s="689" customFormat="1" ht="15" x14ac:dyDescent="0.2">
      <c r="A84" s="791">
        <v>4</v>
      </c>
      <c r="B84" s="687" t="s">
        <v>31</v>
      </c>
      <c r="C84" s="687">
        <v>224</v>
      </c>
      <c r="D84" s="699"/>
      <c r="E84" s="705" t="s">
        <v>197</v>
      </c>
      <c r="F84" s="699"/>
      <c r="G84" s="699"/>
      <c r="H84" s="699"/>
      <c r="I84" s="699"/>
      <c r="J84" s="699"/>
      <c r="T84" s="690"/>
      <c r="AK84" s="32"/>
      <c r="AL84" s="32"/>
      <c r="BD84" s="691"/>
      <c r="BE84" s="691"/>
    </row>
    <row r="85" spans="1:57" s="689" customFormat="1" ht="15" x14ac:dyDescent="0.2">
      <c r="A85" s="792">
        <v>5</v>
      </c>
      <c r="B85" s="692" t="s">
        <v>34</v>
      </c>
      <c r="C85" s="719">
        <v>189</v>
      </c>
      <c r="D85" s="699"/>
      <c r="E85" s="706" t="s">
        <v>203</v>
      </c>
      <c r="F85" s="699"/>
      <c r="G85" s="699"/>
      <c r="H85" s="699"/>
      <c r="I85" s="699"/>
      <c r="J85" s="699"/>
      <c r="T85" s="690"/>
      <c r="AK85" s="32"/>
      <c r="AL85" s="32"/>
      <c r="BD85" s="691"/>
      <c r="BE85" s="691"/>
    </row>
    <row r="86" spans="1:57" s="689" customFormat="1" ht="15" x14ac:dyDescent="0.2">
      <c r="A86" s="791"/>
      <c r="B86" s="699"/>
      <c r="C86" s="699"/>
      <c r="D86" s="699"/>
      <c r="E86" s="699"/>
      <c r="F86" s="699"/>
      <c r="G86" s="699"/>
      <c r="H86" s="699"/>
      <c r="I86" s="699"/>
      <c r="J86" s="699"/>
      <c r="T86" s="690"/>
      <c r="AK86" s="32"/>
      <c r="AL86" s="32"/>
      <c r="BD86" s="691"/>
      <c r="BE86" s="691"/>
    </row>
    <row r="87" spans="1:57" s="689" customFormat="1" ht="15" x14ac:dyDescent="0.2">
      <c r="A87" s="791">
        <v>6</v>
      </c>
      <c r="B87" s="687" t="s">
        <v>13</v>
      </c>
      <c r="C87" s="687">
        <v>212</v>
      </c>
      <c r="D87" s="32"/>
      <c r="E87" s="720" t="s">
        <v>205</v>
      </c>
      <c r="F87" s="32"/>
      <c r="G87" s="32"/>
      <c r="H87" s="32"/>
      <c r="I87" s="32"/>
      <c r="J87" s="699"/>
      <c r="T87" s="690"/>
      <c r="AK87" s="32"/>
      <c r="AL87" s="32"/>
      <c r="BD87" s="691"/>
      <c r="BE87" s="691"/>
    </row>
    <row r="88" spans="1:57" s="689" customFormat="1" ht="15" x14ac:dyDescent="0.2">
      <c r="A88" s="791">
        <v>7</v>
      </c>
      <c r="B88" s="687" t="s">
        <v>29</v>
      </c>
      <c r="C88" s="716">
        <v>221</v>
      </c>
      <c r="D88" s="699"/>
      <c r="E88" s="720" t="s">
        <v>205</v>
      </c>
      <c r="F88" s="699"/>
      <c r="G88" s="699"/>
      <c r="H88" s="699"/>
      <c r="I88" s="699"/>
      <c r="J88" s="699"/>
      <c r="T88" s="690"/>
      <c r="AK88" s="32"/>
      <c r="AL88" s="32"/>
      <c r="BD88" s="691"/>
      <c r="BE88" s="691"/>
    </row>
    <row r="89" spans="1:57" s="13" customFormat="1" ht="15" x14ac:dyDescent="0.2">
      <c r="A89" s="791">
        <v>8</v>
      </c>
      <c r="B89" s="687" t="s">
        <v>12</v>
      </c>
      <c r="C89" s="687">
        <v>198</v>
      </c>
      <c r="D89" s="32"/>
      <c r="E89" s="688" t="s">
        <v>206</v>
      </c>
      <c r="F89" s="32"/>
      <c r="G89" s="32"/>
      <c r="H89" s="32"/>
      <c r="I89" s="32"/>
      <c r="J89" s="32"/>
      <c r="T89" s="27"/>
      <c r="AK89" s="32"/>
      <c r="AL89" s="32"/>
      <c r="BD89" s="686"/>
      <c r="BE89" s="686"/>
    </row>
    <row r="90" spans="1:57" s="694" customFormat="1" ht="15" x14ac:dyDescent="0.2">
      <c r="A90" s="792">
        <v>9</v>
      </c>
      <c r="B90" s="692" t="s">
        <v>10</v>
      </c>
      <c r="C90" s="692">
        <v>175</v>
      </c>
      <c r="D90" s="693"/>
      <c r="E90" s="693" t="s">
        <v>216</v>
      </c>
      <c r="F90" s="693"/>
      <c r="G90" s="693"/>
      <c r="H90" s="693"/>
      <c r="I90" s="693"/>
      <c r="J90" s="693"/>
      <c r="T90" s="695"/>
      <c r="BD90" s="696"/>
      <c r="BE90" s="696"/>
    </row>
    <row r="91" spans="1:57" s="694" customFormat="1" ht="15" x14ac:dyDescent="0.2">
      <c r="A91" s="792">
        <v>10</v>
      </c>
      <c r="B91" s="692" t="s">
        <v>38</v>
      </c>
      <c r="C91" s="692">
        <v>186</v>
      </c>
      <c r="D91" s="693"/>
      <c r="E91" s="693" t="s">
        <v>217</v>
      </c>
      <c r="F91" s="693"/>
      <c r="G91" s="693"/>
      <c r="H91" s="693"/>
      <c r="I91" s="693"/>
      <c r="J91" s="693"/>
      <c r="T91" s="695"/>
      <c r="BD91" s="696"/>
      <c r="BE91" s="696"/>
    </row>
    <row r="92" spans="1:57" s="694" customFormat="1" ht="15" x14ac:dyDescent="0.2">
      <c r="A92" s="792">
        <v>11</v>
      </c>
      <c r="B92" s="692" t="s">
        <v>9</v>
      </c>
      <c r="C92" s="692">
        <v>172</v>
      </c>
      <c r="D92" s="693"/>
      <c r="E92" s="693" t="s">
        <v>218</v>
      </c>
      <c r="F92" s="693"/>
      <c r="G92" s="693"/>
      <c r="H92" s="693"/>
      <c r="I92" s="693"/>
      <c r="J92" s="693"/>
      <c r="T92" s="695"/>
      <c r="BD92" s="696"/>
      <c r="BE92" s="696"/>
    </row>
    <row r="93" spans="1:57" s="694" customFormat="1" ht="15" x14ac:dyDescent="0.2">
      <c r="A93" s="792">
        <v>12</v>
      </c>
      <c r="B93" s="692" t="s">
        <v>56</v>
      </c>
      <c r="C93" s="692">
        <v>160</v>
      </c>
      <c r="D93" s="693"/>
      <c r="E93" s="693" t="s">
        <v>198</v>
      </c>
      <c r="F93" s="693"/>
      <c r="G93" s="693"/>
      <c r="H93" s="693"/>
      <c r="I93" s="693"/>
      <c r="J93" s="693"/>
      <c r="T93" s="695"/>
      <c r="BD93" s="696"/>
      <c r="BE93" s="696"/>
    </row>
    <row r="94" spans="1:57" s="13" customFormat="1" ht="15" x14ac:dyDescent="0.2">
      <c r="A94" s="316"/>
      <c r="B94" s="697"/>
      <c r="C94" s="697"/>
      <c r="D94" s="693"/>
      <c r="E94" s="693"/>
      <c r="F94" s="32"/>
      <c r="G94" s="32"/>
      <c r="H94" s="32"/>
      <c r="I94" s="32"/>
      <c r="J94" s="32"/>
      <c r="T94" s="27"/>
      <c r="BD94" s="686"/>
      <c r="BE94" s="686"/>
    </row>
    <row r="95" spans="1:57" s="689" customFormat="1" ht="15" x14ac:dyDescent="0.2">
      <c r="A95" s="791">
        <v>13</v>
      </c>
      <c r="B95" s="687" t="s">
        <v>35</v>
      </c>
      <c r="C95" s="687">
        <v>202</v>
      </c>
      <c r="D95" s="699"/>
      <c r="E95" s="699" t="s">
        <v>199</v>
      </c>
      <c r="F95" s="699"/>
      <c r="G95" s="699"/>
      <c r="H95" s="699"/>
      <c r="I95" s="699"/>
      <c r="J95" s="699"/>
      <c r="T95" s="690"/>
      <c r="BD95" s="691"/>
      <c r="BE95" s="691"/>
    </row>
    <row r="96" spans="1:57" s="689" customFormat="1" ht="15" x14ac:dyDescent="0.2">
      <c r="A96" s="791">
        <v>14</v>
      </c>
      <c r="B96" s="687" t="s">
        <v>55</v>
      </c>
      <c r="C96" s="687">
        <v>192</v>
      </c>
      <c r="D96" s="699"/>
      <c r="E96" s="699" t="s">
        <v>199</v>
      </c>
      <c r="F96" s="699"/>
      <c r="G96" s="699"/>
      <c r="H96" s="699"/>
      <c r="I96" s="699"/>
      <c r="J96" s="699"/>
      <c r="T96" s="690"/>
      <c r="BD96" s="691"/>
      <c r="BE96" s="691"/>
    </row>
    <row r="97" spans="1:57" s="694" customFormat="1" ht="15" x14ac:dyDescent="0.2">
      <c r="A97" s="792"/>
      <c r="B97" s="697"/>
      <c r="C97" s="697"/>
      <c r="D97" s="693"/>
      <c r="E97" s="693"/>
      <c r="F97" s="32"/>
      <c r="G97" s="32"/>
      <c r="H97" s="32"/>
      <c r="I97" s="32"/>
      <c r="J97" s="693"/>
      <c r="T97" s="695"/>
      <c r="AJ97" s="13"/>
      <c r="AK97" s="13"/>
      <c r="AL97" s="13"/>
      <c r="BD97" s="696"/>
      <c r="BE97" s="696"/>
    </row>
    <row r="98" spans="1:57" s="689" customFormat="1" ht="15" x14ac:dyDescent="0.2">
      <c r="A98" s="791">
        <v>15</v>
      </c>
      <c r="B98" s="687" t="s">
        <v>39</v>
      </c>
      <c r="C98" s="687">
        <v>154</v>
      </c>
      <c r="D98" s="699"/>
      <c r="E98" s="699" t="s">
        <v>204</v>
      </c>
      <c r="F98" s="699"/>
      <c r="G98" s="699"/>
      <c r="H98" s="699"/>
      <c r="I98" s="699"/>
      <c r="J98" s="699"/>
      <c r="T98" s="690"/>
      <c r="BD98" s="691"/>
      <c r="BE98" s="691"/>
    </row>
    <row r="99" spans="1:57" s="689" customFormat="1" ht="15" x14ac:dyDescent="0.2">
      <c r="A99" s="791">
        <v>16</v>
      </c>
      <c r="B99" s="687" t="s">
        <v>51</v>
      </c>
      <c r="C99" s="687">
        <v>157</v>
      </c>
      <c r="D99" s="699"/>
      <c r="E99" s="699" t="s">
        <v>204</v>
      </c>
      <c r="F99" s="699"/>
      <c r="G99" s="699"/>
      <c r="H99" s="699"/>
      <c r="I99" s="699"/>
      <c r="J99" s="699"/>
      <c r="T99" s="690"/>
      <c r="BD99" s="691"/>
      <c r="BE99" s="691"/>
    </row>
    <row r="100" spans="1:57" s="13" customFormat="1" ht="15" x14ac:dyDescent="0.2">
      <c r="A100" s="316"/>
      <c r="B100" s="32"/>
      <c r="C100" s="32"/>
      <c r="D100" s="32"/>
      <c r="E100" s="32"/>
      <c r="F100" s="32"/>
      <c r="G100" s="32"/>
      <c r="H100" s="32"/>
      <c r="I100" s="32"/>
      <c r="J100" s="32"/>
      <c r="T100" s="27"/>
      <c r="BD100" s="686"/>
      <c r="BE100" s="686"/>
    </row>
    <row r="101" spans="1:57" s="689" customFormat="1" ht="15" x14ac:dyDescent="0.2">
      <c r="A101" s="791">
        <v>17</v>
      </c>
      <c r="B101" s="687" t="s">
        <v>54</v>
      </c>
      <c r="C101" s="687">
        <v>164</v>
      </c>
      <c r="D101" s="699"/>
      <c r="E101" s="699" t="s">
        <v>201</v>
      </c>
      <c r="F101" s="699"/>
      <c r="G101" s="699"/>
      <c r="H101" s="699"/>
      <c r="I101" s="699"/>
      <c r="J101" s="699"/>
      <c r="T101" s="690"/>
      <c r="BD101" s="691"/>
      <c r="BE101" s="691"/>
    </row>
    <row r="102" spans="1:57" s="694" customFormat="1" ht="15" x14ac:dyDescent="0.2">
      <c r="A102" s="792">
        <v>18</v>
      </c>
      <c r="B102" s="692" t="s">
        <v>26</v>
      </c>
      <c r="C102" s="692">
        <v>175</v>
      </c>
      <c r="D102" s="693"/>
      <c r="E102" s="693" t="s">
        <v>200</v>
      </c>
      <c r="F102" s="693"/>
      <c r="G102" s="693"/>
      <c r="H102" s="693"/>
      <c r="I102" s="693"/>
      <c r="J102" s="693"/>
      <c r="T102" s="695"/>
      <c r="BD102" s="696"/>
      <c r="BE102" s="696"/>
    </row>
    <row r="103" spans="1:57" s="694" customFormat="1" ht="15" x14ac:dyDescent="0.2">
      <c r="A103" s="792"/>
      <c r="B103" s="693"/>
      <c r="C103" s="693"/>
      <c r="D103" s="693"/>
      <c r="E103" s="693"/>
      <c r="F103" s="693"/>
      <c r="G103" s="693"/>
      <c r="H103" s="693"/>
      <c r="I103" s="693"/>
      <c r="J103" s="693"/>
      <c r="T103" s="695"/>
      <c r="BD103" s="696"/>
      <c r="BE103" s="696"/>
    </row>
    <row r="104" spans="1:57" s="694" customFormat="1" ht="15" x14ac:dyDescent="0.2">
      <c r="A104" s="792">
        <v>19</v>
      </c>
      <c r="B104" s="692" t="s">
        <v>123</v>
      </c>
      <c r="C104" s="692">
        <v>146</v>
      </c>
      <c r="D104" s="693"/>
      <c r="E104" s="693" t="s">
        <v>194</v>
      </c>
      <c r="F104" s="693"/>
      <c r="G104" s="693"/>
      <c r="H104" s="693"/>
      <c r="I104" s="693"/>
      <c r="J104" s="693"/>
      <c r="T104" s="695"/>
      <c r="BD104" s="696"/>
      <c r="BE104" s="696"/>
    </row>
    <row r="105" spans="1:57" s="694" customFormat="1" ht="15" x14ac:dyDescent="0.2">
      <c r="A105" s="792">
        <v>20</v>
      </c>
      <c r="B105" s="692" t="s">
        <v>182</v>
      </c>
      <c r="C105" s="692">
        <v>154</v>
      </c>
      <c r="D105" s="693"/>
      <c r="E105" s="693" t="s">
        <v>194</v>
      </c>
      <c r="F105" s="693"/>
      <c r="G105" s="693"/>
      <c r="H105" s="693"/>
      <c r="I105" s="693"/>
      <c r="J105" s="693"/>
      <c r="T105" s="695"/>
      <c r="BD105" s="696"/>
      <c r="BE105" s="696"/>
    </row>
    <row r="106" spans="1:57" s="694" customFormat="1" ht="15" x14ac:dyDescent="0.2">
      <c r="A106" s="791">
        <v>21</v>
      </c>
      <c r="B106" s="687" t="s">
        <v>181</v>
      </c>
      <c r="C106" s="687">
        <v>161</v>
      </c>
      <c r="D106" s="699"/>
      <c r="E106" s="699" t="s">
        <v>194</v>
      </c>
      <c r="F106" s="699"/>
      <c r="G106" s="699"/>
      <c r="H106" s="699"/>
      <c r="I106" s="699"/>
      <c r="J106" s="693"/>
      <c r="T106" s="695"/>
      <c r="BD106" s="696"/>
      <c r="BE106" s="696"/>
    </row>
    <row r="107" spans="1:57" s="694" customFormat="1" ht="15" x14ac:dyDescent="0.2">
      <c r="A107" s="791">
        <v>22</v>
      </c>
      <c r="B107" s="687" t="s">
        <v>121</v>
      </c>
      <c r="C107" s="687">
        <v>180</v>
      </c>
      <c r="D107" s="699"/>
      <c r="E107" s="699" t="s">
        <v>194</v>
      </c>
      <c r="F107" s="699"/>
      <c r="G107" s="699"/>
      <c r="H107" s="699"/>
      <c r="I107" s="699"/>
      <c r="J107" s="693"/>
      <c r="T107" s="695"/>
      <c r="BD107" s="696"/>
      <c r="BE107" s="696"/>
    </row>
    <row r="108" spans="1:57" s="694" customFormat="1" ht="15" x14ac:dyDescent="0.2">
      <c r="A108" s="792"/>
      <c r="B108" s="704"/>
      <c r="C108" s="704"/>
      <c r="D108" s="699"/>
      <c r="E108" s="699"/>
      <c r="F108" s="699"/>
      <c r="G108" s="699"/>
      <c r="H108" s="699"/>
      <c r="I108" s="699"/>
      <c r="J108" s="693"/>
      <c r="T108" s="695"/>
      <c r="BD108" s="696"/>
      <c r="BE108" s="696"/>
    </row>
    <row r="109" spans="1:57" s="693" customFormat="1" ht="15.75" customHeight="1" x14ac:dyDescent="0.2">
      <c r="A109" s="792">
        <v>23</v>
      </c>
      <c r="B109" s="692" t="s">
        <v>14</v>
      </c>
      <c r="C109" s="692">
        <v>176</v>
      </c>
      <c r="E109" s="693" t="s">
        <v>202</v>
      </c>
      <c r="T109" s="707"/>
      <c r="BD109" s="708"/>
      <c r="BE109" s="708"/>
    </row>
    <row r="110" spans="1:57" s="694" customFormat="1" ht="15.75" customHeight="1" x14ac:dyDescent="0.2">
      <c r="A110" s="792">
        <v>24</v>
      </c>
      <c r="B110" s="692" t="s">
        <v>53</v>
      </c>
      <c r="C110" s="692">
        <v>172</v>
      </c>
      <c r="D110" s="693"/>
      <c r="E110" s="693" t="s">
        <v>202</v>
      </c>
      <c r="F110" s="693"/>
      <c r="G110" s="693"/>
      <c r="H110" s="693"/>
      <c r="I110" s="693"/>
      <c r="J110" s="693"/>
      <c r="T110" s="695"/>
      <c r="BD110" s="696"/>
      <c r="BE110" s="696"/>
    </row>
    <row r="111" spans="1:57" s="689" customFormat="1" ht="15.75" customHeight="1" x14ac:dyDescent="0.2">
      <c r="A111" s="792">
        <v>25</v>
      </c>
      <c r="B111" s="692" t="s">
        <v>8</v>
      </c>
      <c r="C111" s="692">
        <v>167.33333333333334</v>
      </c>
      <c r="D111" s="693"/>
      <c r="E111" s="693" t="s">
        <v>202</v>
      </c>
      <c r="F111" s="693"/>
      <c r="G111" s="693"/>
      <c r="H111" s="693"/>
      <c r="I111" s="693"/>
      <c r="J111" s="693"/>
      <c r="T111" s="690"/>
      <c r="BD111" s="691"/>
      <c r="BE111" s="691"/>
    </row>
    <row r="112" spans="1:57" s="693" customFormat="1" ht="15.75" customHeight="1" x14ac:dyDescent="0.2">
      <c r="A112" s="792">
        <v>26</v>
      </c>
      <c r="B112" s="692" t="s">
        <v>33</v>
      </c>
      <c r="C112" s="692">
        <v>147.33333333333334</v>
      </c>
      <c r="E112" s="693" t="s">
        <v>202</v>
      </c>
      <c r="T112" s="707"/>
      <c r="BD112" s="708"/>
      <c r="BE112" s="708"/>
    </row>
    <row r="113" spans="1:57" s="689" customFormat="1" ht="15.75" customHeight="1" x14ac:dyDescent="0.2">
      <c r="A113" s="791">
        <v>27</v>
      </c>
      <c r="B113" s="687" t="s">
        <v>106</v>
      </c>
      <c r="C113" s="687">
        <v>188</v>
      </c>
      <c r="E113" s="699" t="s">
        <v>202</v>
      </c>
      <c r="T113" s="690"/>
      <c r="BD113" s="691"/>
      <c r="BE113" s="691"/>
    </row>
    <row r="114" spans="1:57" s="689" customFormat="1" ht="15.75" customHeight="1" x14ac:dyDescent="0.2">
      <c r="A114" s="791">
        <v>28</v>
      </c>
      <c r="B114" s="687" t="s">
        <v>11</v>
      </c>
      <c r="C114" s="687">
        <v>195</v>
      </c>
      <c r="D114" s="699"/>
      <c r="E114" s="699" t="s">
        <v>202</v>
      </c>
      <c r="F114" s="699"/>
      <c r="G114" s="699"/>
      <c r="H114" s="699"/>
      <c r="I114" s="699"/>
      <c r="J114" s="699"/>
      <c r="O114" s="699"/>
      <c r="T114" s="690"/>
      <c r="BD114" s="691"/>
      <c r="BE114" s="691"/>
    </row>
    <row r="115" spans="1:57" s="689" customFormat="1" ht="15.75" customHeight="1" x14ac:dyDescent="0.2">
      <c r="A115" s="791">
        <v>29</v>
      </c>
      <c r="B115" s="687" t="s">
        <v>28</v>
      </c>
      <c r="C115" s="687">
        <v>183</v>
      </c>
      <c r="E115" s="699" t="s">
        <v>202</v>
      </c>
      <c r="F115" s="699"/>
      <c r="G115" s="699"/>
      <c r="T115" s="690"/>
      <c r="BD115" s="691"/>
      <c r="BE115" s="691"/>
    </row>
    <row r="119" spans="1:57" s="700" customFormat="1" ht="15" x14ac:dyDescent="0.2">
      <c r="A119" s="793"/>
      <c r="E119"/>
      <c r="T119" s="701"/>
      <c r="BD119" s="702"/>
      <c r="BE119" s="702"/>
    </row>
    <row r="120" spans="1:57" s="13" customFormat="1" ht="10.5" customHeight="1" x14ac:dyDescent="0.2">
      <c r="A120" s="316"/>
      <c r="E120"/>
      <c r="T120" s="27"/>
      <c r="BD120" s="686"/>
      <c r="BE120" s="686"/>
    </row>
  </sheetData>
  <mergeCells count="22">
    <mergeCell ref="AE1:AH1"/>
    <mergeCell ref="AI1:AL1"/>
    <mergeCell ref="AM1:AP1"/>
    <mergeCell ref="AQ1:AT1"/>
    <mergeCell ref="W24:Z24"/>
    <mergeCell ref="AA24:AD24"/>
    <mergeCell ref="AE24:AH24"/>
    <mergeCell ref="AI24:AL24"/>
    <mergeCell ref="AM24:AP24"/>
    <mergeCell ref="AQ24:AT24"/>
    <mergeCell ref="AA1:AD1"/>
    <mergeCell ref="O1:R1"/>
    <mergeCell ref="O24:R24"/>
    <mergeCell ref="S1:V1"/>
    <mergeCell ref="S24:V24"/>
    <mergeCell ref="W1:Z1"/>
    <mergeCell ref="C1:F1"/>
    <mergeCell ref="G1:J1"/>
    <mergeCell ref="C24:F24"/>
    <mergeCell ref="G24:J24"/>
    <mergeCell ref="K1:N1"/>
    <mergeCell ref="K24:N2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15"/>
  <sheetViews>
    <sheetView zoomScale="75" zoomScaleNormal="75" workbookViewId="0">
      <selection activeCell="B4" sqref="B4:M4"/>
    </sheetView>
  </sheetViews>
  <sheetFormatPr defaultRowHeight="12.75" x14ac:dyDescent="0.2"/>
  <cols>
    <col min="1" max="1" width="9.85546875" customWidth="1"/>
    <col min="3" max="3" width="17.42578125" style="2" customWidth="1"/>
    <col min="4" max="4" width="33.7109375" bestFit="1" customWidth="1"/>
    <col min="5" max="5" width="11.42578125" bestFit="1" customWidth="1"/>
    <col min="6" max="7" width="9.140625" customWidth="1"/>
    <col min="12" max="12" width="10.28515625" customWidth="1"/>
    <col min="13" max="13" width="13.85546875" customWidth="1"/>
    <col min="14" max="14" width="13.85546875" style="1113" customWidth="1"/>
  </cols>
  <sheetData>
    <row r="1" spans="2:14" ht="12.75" customHeight="1" x14ac:dyDescent="0.2">
      <c r="B1" s="1019"/>
      <c r="C1" s="1119"/>
      <c r="D1" s="1019"/>
      <c r="E1" s="1019"/>
      <c r="F1" s="1019"/>
      <c r="G1" s="1019"/>
      <c r="H1" s="1019"/>
      <c r="I1" s="1019"/>
      <c r="J1" s="1019"/>
      <c r="K1" s="1019"/>
      <c r="L1" s="1019"/>
      <c r="M1" s="1019"/>
      <c r="N1" s="1109"/>
    </row>
    <row r="2" spans="2:14" ht="21" customHeight="1" x14ac:dyDescent="0.2">
      <c r="B2" s="1145" t="s">
        <v>474</v>
      </c>
      <c r="C2" s="1145"/>
      <c r="D2" s="1145"/>
      <c r="E2" s="1145"/>
      <c r="F2" s="1145"/>
      <c r="G2" s="1145"/>
      <c r="H2" s="1145"/>
      <c r="I2" s="1145"/>
      <c r="J2" s="1145"/>
      <c r="K2" s="1145"/>
      <c r="L2" s="1145"/>
      <c r="M2" s="1145"/>
      <c r="N2" s="1110"/>
    </row>
    <row r="3" spans="2:14" ht="21.75" customHeight="1" x14ac:dyDescent="0.2">
      <c r="B3" s="1146" t="s">
        <v>526</v>
      </c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  <c r="N3" s="1111"/>
    </row>
    <row r="4" spans="2:14" ht="36" customHeight="1" thickBot="1" x14ac:dyDescent="0.25">
      <c r="B4" s="1147" t="s">
        <v>480</v>
      </c>
      <c r="C4" s="1147"/>
      <c r="D4" s="1147"/>
      <c r="E4" s="1147"/>
      <c r="F4" s="1147"/>
      <c r="G4" s="1147"/>
      <c r="H4" s="1147"/>
      <c r="I4" s="1147"/>
      <c r="J4" s="1147"/>
      <c r="K4" s="1147"/>
      <c r="L4" s="1147"/>
      <c r="M4" s="1147"/>
      <c r="N4" s="1112"/>
    </row>
    <row r="5" spans="2:14" ht="36" customHeight="1" x14ac:dyDescent="0.2">
      <c r="B5" s="1152" t="s">
        <v>5</v>
      </c>
      <c r="C5" s="1154" t="s">
        <v>458</v>
      </c>
      <c r="D5" s="1159" t="s">
        <v>496</v>
      </c>
      <c r="E5" s="1156" t="s">
        <v>479</v>
      </c>
      <c r="F5" s="1154" t="s">
        <v>7</v>
      </c>
      <c r="G5" s="1158"/>
      <c r="H5" s="1158"/>
      <c r="I5" s="1158"/>
      <c r="J5" s="1158"/>
      <c r="K5" s="1159"/>
      <c r="L5" s="1148" t="s">
        <v>459</v>
      </c>
      <c r="M5" s="1150" t="s">
        <v>460</v>
      </c>
      <c r="N5" s="1107"/>
    </row>
    <row r="6" spans="2:14" ht="32.25" customHeight="1" thickBot="1" x14ac:dyDescent="0.25">
      <c r="B6" s="1153"/>
      <c r="C6" s="1155"/>
      <c r="D6" s="1160"/>
      <c r="E6" s="1157"/>
      <c r="F6" s="1027" t="s">
        <v>1</v>
      </c>
      <c r="G6" s="1028" t="s">
        <v>2</v>
      </c>
      <c r="H6" s="1028" t="s">
        <v>3</v>
      </c>
      <c r="I6" s="1028" t="s">
        <v>6</v>
      </c>
      <c r="J6" s="1028" t="s">
        <v>207</v>
      </c>
      <c r="K6" s="1029" t="s">
        <v>208</v>
      </c>
      <c r="L6" s="1149"/>
      <c r="M6" s="1151"/>
      <c r="N6" s="1107"/>
    </row>
    <row r="7" spans="2:14" ht="65.099999999999994" customHeight="1" x14ac:dyDescent="0.2">
      <c r="B7" s="1022">
        <v>1</v>
      </c>
      <c r="C7" s="1120" t="s">
        <v>483</v>
      </c>
      <c r="D7" s="1117" t="s">
        <v>497</v>
      </c>
      <c r="E7" s="1103">
        <v>1</v>
      </c>
      <c r="F7" s="1063">
        <v>180</v>
      </c>
      <c r="G7" s="1055">
        <v>166</v>
      </c>
      <c r="H7" s="1055">
        <v>146</v>
      </c>
      <c r="I7" s="1055">
        <v>146</v>
      </c>
      <c r="J7" s="1055">
        <v>167</v>
      </c>
      <c r="K7" s="1056">
        <v>161</v>
      </c>
      <c r="L7" s="1042">
        <f t="shared" ref="L7:L15" si="0">SUM(F7:K7)</f>
        <v>966</v>
      </c>
      <c r="M7" s="1051">
        <f t="shared" ref="M7:M15" si="1">ROUND(L7/6,1)</f>
        <v>161</v>
      </c>
      <c r="N7" s="1108"/>
    </row>
    <row r="8" spans="2:14" ht="65.099999999999994" customHeight="1" x14ac:dyDescent="0.2">
      <c r="B8" s="1024">
        <v>2</v>
      </c>
      <c r="C8" s="1121" t="s">
        <v>481</v>
      </c>
      <c r="D8" s="1114" t="s">
        <v>498</v>
      </c>
      <c r="E8" s="1104">
        <v>2</v>
      </c>
      <c r="F8" s="1064">
        <v>169</v>
      </c>
      <c r="G8" s="1057">
        <v>133</v>
      </c>
      <c r="H8" s="1057">
        <v>166</v>
      </c>
      <c r="I8" s="1057">
        <v>171</v>
      </c>
      <c r="J8" s="1057">
        <v>136</v>
      </c>
      <c r="K8" s="1058">
        <v>161</v>
      </c>
      <c r="L8" s="1043">
        <f t="shared" si="0"/>
        <v>936</v>
      </c>
      <c r="M8" s="1052">
        <f t="shared" si="1"/>
        <v>156</v>
      </c>
      <c r="N8" s="1108"/>
    </row>
    <row r="9" spans="2:14" ht="65.099999999999994" customHeight="1" x14ac:dyDescent="0.2">
      <c r="B9" s="1024">
        <v>3</v>
      </c>
      <c r="C9" s="1121" t="s">
        <v>487</v>
      </c>
      <c r="D9" s="1115" t="s">
        <v>499</v>
      </c>
      <c r="E9" s="1104">
        <v>3</v>
      </c>
      <c r="F9" s="1064">
        <v>142</v>
      </c>
      <c r="G9" s="1057">
        <v>180</v>
      </c>
      <c r="H9" s="1102">
        <v>200</v>
      </c>
      <c r="I9" s="1057">
        <v>146</v>
      </c>
      <c r="J9" s="1057">
        <v>124</v>
      </c>
      <c r="K9" s="1058">
        <v>140</v>
      </c>
      <c r="L9" s="1043">
        <f t="shared" si="0"/>
        <v>932</v>
      </c>
      <c r="M9" s="1052">
        <f t="shared" si="1"/>
        <v>155.30000000000001</v>
      </c>
      <c r="N9" s="1108"/>
    </row>
    <row r="10" spans="2:14" ht="65.099999999999994" customHeight="1" x14ac:dyDescent="0.2">
      <c r="B10" s="1024">
        <v>4</v>
      </c>
      <c r="C10" s="1121" t="s">
        <v>484</v>
      </c>
      <c r="D10" s="1115" t="s">
        <v>493</v>
      </c>
      <c r="E10" s="1104">
        <v>5</v>
      </c>
      <c r="F10" s="1064">
        <v>156</v>
      </c>
      <c r="G10" s="1057">
        <v>140</v>
      </c>
      <c r="H10" s="1057">
        <v>125</v>
      </c>
      <c r="I10" s="1057">
        <v>160</v>
      </c>
      <c r="J10" s="1057">
        <v>157</v>
      </c>
      <c r="K10" s="1058">
        <v>189</v>
      </c>
      <c r="L10" s="1043">
        <f t="shared" si="0"/>
        <v>927</v>
      </c>
      <c r="M10" s="1052">
        <f t="shared" si="1"/>
        <v>154.5</v>
      </c>
      <c r="N10" s="1108"/>
    </row>
    <row r="11" spans="2:14" ht="65.099999999999994" customHeight="1" x14ac:dyDescent="0.2">
      <c r="B11" s="1024">
        <v>5</v>
      </c>
      <c r="C11" s="1121" t="s">
        <v>485</v>
      </c>
      <c r="D11" s="1115" t="s">
        <v>500</v>
      </c>
      <c r="E11" s="1104">
        <v>4</v>
      </c>
      <c r="F11" s="1064">
        <v>146</v>
      </c>
      <c r="G11" s="1057">
        <v>177</v>
      </c>
      <c r="H11" s="1057">
        <v>118</v>
      </c>
      <c r="I11" s="1057">
        <v>157</v>
      </c>
      <c r="J11" s="1057">
        <v>153</v>
      </c>
      <c r="K11" s="1058">
        <v>171</v>
      </c>
      <c r="L11" s="1043">
        <f t="shared" si="0"/>
        <v>922</v>
      </c>
      <c r="M11" s="1052">
        <f t="shared" si="1"/>
        <v>153.69999999999999</v>
      </c>
      <c r="N11" s="1108"/>
    </row>
    <row r="12" spans="2:14" ht="65.099999999999994" customHeight="1" x14ac:dyDescent="0.2">
      <c r="B12" s="1024">
        <v>6</v>
      </c>
      <c r="C12" s="1122" t="s">
        <v>489</v>
      </c>
      <c r="D12" s="1118" t="s">
        <v>494</v>
      </c>
      <c r="E12" s="1105">
        <v>4</v>
      </c>
      <c r="F12" s="1065">
        <v>103</v>
      </c>
      <c r="G12" s="1059">
        <v>149</v>
      </c>
      <c r="H12" s="1059">
        <v>151</v>
      </c>
      <c r="I12" s="1059">
        <v>157</v>
      </c>
      <c r="J12" s="1059">
        <v>176</v>
      </c>
      <c r="K12" s="1060">
        <v>146</v>
      </c>
      <c r="L12" s="1046">
        <f t="shared" si="0"/>
        <v>882</v>
      </c>
      <c r="M12" s="1053">
        <f t="shared" si="1"/>
        <v>147</v>
      </c>
      <c r="N12" s="1108"/>
    </row>
    <row r="13" spans="2:14" ht="65.099999999999994" customHeight="1" x14ac:dyDescent="0.2">
      <c r="B13" s="1024">
        <v>7</v>
      </c>
      <c r="C13" s="1121" t="s">
        <v>482</v>
      </c>
      <c r="D13" s="1114" t="s">
        <v>495</v>
      </c>
      <c r="E13" s="1104">
        <v>3</v>
      </c>
      <c r="F13" s="1064">
        <v>110</v>
      </c>
      <c r="G13" s="1057">
        <v>173</v>
      </c>
      <c r="H13" s="1057">
        <v>147</v>
      </c>
      <c r="I13" s="1057">
        <v>160</v>
      </c>
      <c r="J13" s="1057">
        <v>150</v>
      </c>
      <c r="K13" s="1058">
        <v>140</v>
      </c>
      <c r="L13" s="1043">
        <f t="shared" si="0"/>
        <v>880</v>
      </c>
      <c r="M13" s="1052">
        <f t="shared" si="1"/>
        <v>146.69999999999999</v>
      </c>
      <c r="N13" s="1108"/>
    </row>
    <row r="14" spans="2:14" ht="65.099999999999994" customHeight="1" x14ac:dyDescent="0.2">
      <c r="B14" s="1024">
        <v>8</v>
      </c>
      <c r="C14" s="1121" t="s">
        <v>486</v>
      </c>
      <c r="D14" s="1115" t="s">
        <v>501</v>
      </c>
      <c r="E14" s="1104">
        <v>1</v>
      </c>
      <c r="F14" s="1064">
        <v>125</v>
      </c>
      <c r="G14" s="1057">
        <v>150</v>
      </c>
      <c r="H14" s="1057">
        <v>119</v>
      </c>
      <c r="I14" s="1057">
        <v>143</v>
      </c>
      <c r="J14" s="1057">
        <v>130</v>
      </c>
      <c r="K14" s="1058">
        <v>158</v>
      </c>
      <c r="L14" s="1043">
        <f t="shared" si="0"/>
        <v>825</v>
      </c>
      <c r="M14" s="1052">
        <f t="shared" si="1"/>
        <v>137.5</v>
      </c>
      <c r="N14" s="1108"/>
    </row>
    <row r="15" spans="2:14" ht="65.099999999999994" customHeight="1" thickBot="1" x14ac:dyDescent="0.25">
      <c r="B15" s="1101">
        <v>9</v>
      </c>
      <c r="C15" s="1123" t="s">
        <v>488</v>
      </c>
      <c r="D15" s="1116" t="s">
        <v>502</v>
      </c>
      <c r="E15" s="1106">
        <v>2</v>
      </c>
      <c r="F15" s="1066">
        <v>121</v>
      </c>
      <c r="G15" s="1061">
        <v>132</v>
      </c>
      <c r="H15" s="1061">
        <v>115</v>
      </c>
      <c r="I15" s="1061">
        <v>121</v>
      </c>
      <c r="J15" s="1061">
        <v>141</v>
      </c>
      <c r="K15" s="1062">
        <v>178</v>
      </c>
      <c r="L15" s="1045">
        <f t="shared" si="0"/>
        <v>808</v>
      </c>
      <c r="M15" s="1054">
        <f t="shared" si="1"/>
        <v>134.69999999999999</v>
      </c>
      <c r="N15" s="1108"/>
    </row>
  </sheetData>
  <sortState ref="C7:N15">
    <sortCondition descending="1" ref="L7:L15"/>
  </sortState>
  <mergeCells count="10">
    <mergeCell ref="B2:M2"/>
    <mergeCell ref="B3:M3"/>
    <mergeCell ref="B4:M4"/>
    <mergeCell ref="L5:L6"/>
    <mergeCell ref="M5:M6"/>
    <mergeCell ref="B5:B6"/>
    <mergeCell ref="C5:C6"/>
    <mergeCell ref="E5:E6"/>
    <mergeCell ref="F5:K5"/>
    <mergeCell ref="D5:D6"/>
  </mergeCells>
  <pageMargins left="0.7" right="0.7" top="0.75" bottom="0.75" header="0.3" footer="0.3"/>
  <pageSetup paperSize="9" orientation="portrait" r:id="rId1"/>
  <ignoredErrors>
    <ignoredError sqref="L7:L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C0"/>
  </sheetPr>
  <dimension ref="B1:AH45"/>
  <sheetViews>
    <sheetView zoomScale="75" zoomScaleNormal="75" workbookViewId="0">
      <selection activeCell="AG34" sqref="AG34:AH39"/>
    </sheetView>
  </sheetViews>
  <sheetFormatPr defaultRowHeight="15.75" x14ac:dyDescent="0.2"/>
  <cols>
    <col min="1" max="1" width="2.85546875" customWidth="1"/>
    <col min="2" max="2" width="12.85546875" customWidth="1"/>
    <col min="3" max="3" width="15.7109375" customWidth="1"/>
    <col min="6" max="6" width="15.7109375" customWidth="1"/>
    <col min="9" max="9" width="15.7109375" customWidth="1"/>
    <col min="12" max="12" width="15.7109375" customWidth="1"/>
    <col min="15" max="15" width="15.7109375" customWidth="1"/>
    <col min="18" max="18" width="15.7109375" customWidth="1"/>
    <col min="21" max="23" width="14.7109375" customWidth="1"/>
    <col min="25" max="25" width="21.7109375" customWidth="1"/>
    <col min="26" max="26" width="24.42578125" customWidth="1"/>
    <col min="32" max="32" width="9.140625" customWidth="1"/>
    <col min="33" max="33" width="17.7109375" style="1125" customWidth="1"/>
    <col min="34" max="34" width="15.42578125" style="1125" customWidth="1"/>
  </cols>
  <sheetData>
    <row r="1" spans="2:23" ht="12" customHeight="1" x14ac:dyDescent="0.2"/>
    <row r="2" spans="2:23" ht="31.5" customHeight="1" x14ac:dyDescent="0.2">
      <c r="B2" s="1147" t="s">
        <v>475</v>
      </c>
      <c r="C2" s="1147"/>
      <c r="D2" s="1147"/>
      <c r="E2" s="1147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  <c r="R2" s="1147"/>
      <c r="S2" s="1147"/>
      <c r="T2" s="1147"/>
      <c r="U2" s="1147"/>
      <c r="V2" s="1147"/>
      <c r="W2" s="1147"/>
    </row>
    <row r="3" spans="2:23" ht="30.75" customHeight="1" thickBot="1" x14ac:dyDescent="0.25">
      <c r="B3" s="1147" t="s">
        <v>490</v>
      </c>
      <c r="C3" s="1147"/>
      <c r="D3" s="1147"/>
      <c r="E3" s="1147"/>
      <c r="F3" s="1147"/>
      <c r="G3" s="1147"/>
      <c r="H3" s="1147"/>
      <c r="I3" s="1147"/>
      <c r="J3" s="1147"/>
      <c r="K3" s="1147"/>
      <c r="L3" s="1147"/>
      <c r="M3" s="1147"/>
      <c r="N3" s="1147"/>
      <c r="O3" s="1147"/>
      <c r="P3" s="1147"/>
      <c r="Q3" s="1147"/>
      <c r="R3" s="1147"/>
      <c r="S3" s="1147"/>
      <c r="T3" s="1147"/>
      <c r="U3" s="1147"/>
      <c r="V3" s="1147"/>
      <c r="W3" s="1147"/>
    </row>
    <row r="4" spans="2:23" ht="51.75" customHeight="1" thickBot="1" x14ac:dyDescent="0.25">
      <c r="B4" s="1004" t="s">
        <v>467</v>
      </c>
      <c r="C4" s="1015" t="s">
        <v>468</v>
      </c>
      <c r="D4" s="1010" t="s">
        <v>457</v>
      </c>
      <c r="E4" s="1011" t="s">
        <v>7</v>
      </c>
      <c r="F4" s="1016" t="s">
        <v>469</v>
      </c>
      <c r="G4" s="991" t="s">
        <v>457</v>
      </c>
      <c r="H4" s="992" t="s">
        <v>7</v>
      </c>
      <c r="I4" s="1015" t="s">
        <v>470</v>
      </c>
      <c r="J4" s="1010" t="s">
        <v>457</v>
      </c>
      <c r="K4" s="1011" t="s">
        <v>7</v>
      </c>
      <c r="L4" s="1016" t="s">
        <v>472</v>
      </c>
      <c r="M4" s="991" t="s">
        <v>457</v>
      </c>
      <c r="N4" s="992" t="s">
        <v>7</v>
      </c>
      <c r="O4" s="1015" t="s">
        <v>471</v>
      </c>
      <c r="P4" s="1010" t="s">
        <v>457</v>
      </c>
      <c r="Q4" s="1011" t="s">
        <v>7</v>
      </c>
      <c r="R4" s="1016" t="s">
        <v>473</v>
      </c>
      <c r="S4" s="991" t="s">
        <v>457</v>
      </c>
      <c r="T4" s="992" t="s">
        <v>7</v>
      </c>
      <c r="U4" s="1012" t="s">
        <v>462</v>
      </c>
      <c r="V4" s="1013" t="s">
        <v>466</v>
      </c>
      <c r="W4" s="1014" t="s">
        <v>461</v>
      </c>
    </row>
    <row r="5" spans="2:23" ht="24.95" customHeight="1" x14ac:dyDescent="0.2">
      <c r="B5" s="1164">
        <v>1</v>
      </c>
      <c r="C5" s="1124" t="s">
        <v>503</v>
      </c>
      <c r="D5" s="1006">
        <v>184</v>
      </c>
      <c r="E5" s="1017">
        <f>IF(D5&gt;D6, 1, 0)</f>
        <v>0</v>
      </c>
      <c r="F5" s="1005" t="s">
        <v>504</v>
      </c>
      <c r="G5" s="1006">
        <v>152</v>
      </c>
      <c r="H5" s="1017">
        <f>IF(G5&gt;G6, 1, 0)</f>
        <v>0</v>
      </c>
      <c r="I5" s="1005" t="s">
        <v>505</v>
      </c>
      <c r="J5" s="1006">
        <v>145</v>
      </c>
      <c r="K5" s="1017">
        <f>IF(J5&gt;J6, 1, 0)</f>
        <v>0</v>
      </c>
      <c r="L5" s="1005" t="s">
        <v>506</v>
      </c>
      <c r="M5" s="1006">
        <v>160</v>
      </c>
      <c r="N5" s="1017">
        <f>IF(M5&gt;M6, 1, 0)</f>
        <v>1</v>
      </c>
      <c r="O5" s="1005" t="s">
        <v>508</v>
      </c>
      <c r="P5" s="1006">
        <v>150</v>
      </c>
      <c r="Q5" s="1017">
        <f>IF(P5&gt;P6, 1, 0)</f>
        <v>1</v>
      </c>
      <c r="R5" s="1005" t="s">
        <v>507</v>
      </c>
      <c r="S5" s="1006">
        <v>178</v>
      </c>
      <c r="T5" s="1017">
        <f>IF(S5&gt;S6, 1, 0)</f>
        <v>0</v>
      </c>
      <c r="U5" s="1007">
        <f>SUM(E5,H5,K5,N5,Q5,T5)</f>
        <v>2</v>
      </c>
      <c r="V5" s="1008">
        <f>SUM(D5,G5,J5,M5,P5,S5)</f>
        <v>969</v>
      </c>
      <c r="W5" s="1009">
        <f>AVERAGE(D5,G5,J5,M5,P5,S5)</f>
        <v>161.5</v>
      </c>
    </row>
    <row r="6" spans="2:23" ht="24.95" customHeight="1" thickBot="1" x14ac:dyDescent="0.25">
      <c r="B6" s="1165"/>
      <c r="C6" s="1002" t="s">
        <v>509</v>
      </c>
      <c r="D6" s="996">
        <v>205</v>
      </c>
      <c r="E6" s="1018">
        <f>IF(D5&gt;=D6, 0, 1)</f>
        <v>1</v>
      </c>
      <c r="F6" s="1002" t="s">
        <v>512</v>
      </c>
      <c r="G6" s="996">
        <v>175</v>
      </c>
      <c r="H6" s="1018">
        <f>IF(G5&gt;=G6, 0, 1)</f>
        <v>1</v>
      </c>
      <c r="I6" s="1002" t="s">
        <v>513</v>
      </c>
      <c r="J6" s="996">
        <v>170</v>
      </c>
      <c r="K6" s="1018">
        <f>IF(J5&gt;=J6, 0, 1)</f>
        <v>1</v>
      </c>
      <c r="L6" s="1002" t="s">
        <v>514</v>
      </c>
      <c r="M6" s="996">
        <v>152</v>
      </c>
      <c r="N6" s="1018">
        <f>IF(M5&gt;=M6, 0, 1)</f>
        <v>0</v>
      </c>
      <c r="O6" s="1002" t="s">
        <v>510</v>
      </c>
      <c r="P6" s="996">
        <v>142</v>
      </c>
      <c r="Q6" s="1018">
        <f>IF(P5&gt;=P6, 0, 1)</f>
        <v>0</v>
      </c>
      <c r="R6" s="1002" t="s">
        <v>511</v>
      </c>
      <c r="S6" s="996">
        <v>180</v>
      </c>
      <c r="T6" s="1018">
        <f>IF(S5&gt;=S6, 0, 1)</f>
        <v>1</v>
      </c>
      <c r="U6" s="1003">
        <f>SUM(E6,H6,K6,N6,Q6,T6)</f>
        <v>4</v>
      </c>
      <c r="V6" s="997">
        <f>SUM(D6,G6,J6,M6,P6,S6)</f>
        <v>1024</v>
      </c>
      <c r="W6" s="993">
        <f>AVERAGE(D6,G6,J6,M6,P6,S6)</f>
        <v>170.66666666666666</v>
      </c>
    </row>
    <row r="7" spans="2:23" ht="8.1" customHeight="1" thickBot="1" x14ac:dyDescent="0.25">
      <c r="B7" s="1161"/>
      <c r="C7" s="1162"/>
      <c r="D7" s="1162"/>
      <c r="E7" s="1162"/>
      <c r="F7" s="1162"/>
      <c r="G7" s="1162"/>
      <c r="H7" s="1162"/>
      <c r="I7" s="1162"/>
      <c r="J7" s="1162"/>
      <c r="K7" s="1162"/>
      <c r="L7" s="1162"/>
      <c r="M7" s="1162"/>
      <c r="N7" s="1162"/>
      <c r="O7" s="1162"/>
      <c r="P7" s="1162"/>
      <c r="Q7" s="1162"/>
      <c r="R7" s="1162"/>
      <c r="S7" s="1162"/>
      <c r="T7" s="1162"/>
      <c r="U7" s="1162"/>
      <c r="V7" s="1162"/>
      <c r="W7" s="1163"/>
    </row>
    <row r="8" spans="2:23" ht="24.95" customHeight="1" x14ac:dyDescent="0.2">
      <c r="B8" s="1164">
        <v>2</v>
      </c>
      <c r="C8" s="1005" t="s">
        <v>506</v>
      </c>
      <c r="D8" s="1006">
        <v>154</v>
      </c>
      <c r="E8" s="1017">
        <f>IF(D8&gt;D9, 1, 0)</f>
        <v>0</v>
      </c>
      <c r="F8" s="1005" t="s">
        <v>508</v>
      </c>
      <c r="G8" s="1006">
        <v>168</v>
      </c>
      <c r="H8" s="1017">
        <f>IF(G8&gt;G9, 1, 0)</f>
        <v>1</v>
      </c>
      <c r="I8" s="1005" t="s">
        <v>504</v>
      </c>
      <c r="J8" s="1006">
        <v>170</v>
      </c>
      <c r="K8" s="1017">
        <f>IF(J8&gt;J9, 1, 0)</f>
        <v>0</v>
      </c>
      <c r="L8" s="1005" t="s">
        <v>507</v>
      </c>
      <c r="M8" s="1006">
        <v>143</v>
      </c>
      <c r="N8" s="1017">
        <f>IF(M8&gt;M9, 1, 0)</f>
        <v>0</v>
      </c>
      <c r="O8" s="1124" t="s">
        <v>503</v>
      </c>
      <c r="P8" s="1006">
        <v>167</v>
      </c>
      <c r="Q8" s="1017">
        <f>IF(P8&gt;P9, 1, 0)</f>
        <v>1</v>
      </c>
      <c r="R8" s="1005" t="s">
        <v>505</v>
      </c>
      <c r="S8" s="1006">
        <v>155</v>
      </c>
      <c r="T8" s="1017">
        <f>IF(S8&gt;S9, 1, 0)</f>
        <v>0</v>
      </c>
      <c r="U8" s="1007">
        <f>SUM(E8,H8,K8,N8,Q8,T8)</f>
        <v>2</v>
      </c>
      <c r="V8" s="1008">
        <f>SUM(D8,G8,J8,M8,P8,S8)</f>
        <v>957</v>
      </c>
      <c r="W8" s="1009">
        <f>AVERAGE(D8,G8,J8,M8,P8,S8)</f>
        <v>159.5</v>
      </c>
    </row>
    <row r="9" spans="2:23" ht="24.95" customHeight="1" thickBot="1" x14ac:dyDescent="0.25">
      <c r="B9" s="1165"/>
      <c r="C9" s="1002" t="s">
        <v>511</v>
      </c>
      <c r="D9" s="996">
        <v>173</v>
      </c>
      <c r="E9" s="1018">
        <f>IF(D8&gt;=D9, 0, 1)</f>
        <v>1</v>
      </c>
      <c r="F9" s="1002" t="s">
        <v>513</v>
      </c>
      <c r="G9" s="996">
        <v>159</v>
      </c>
      <c r="H9" s="1018">
        <f>IF(G8&gt;=G9, 0, 1)</f>
        <v>0</v>
      </c>
      <c r="I9" s="1002" t="s">
        <v>509</v>
      </c>
      <c r="J9" s="996">
        <v>205</v>
      </c>
      <c r="K9" s="1018">
        <f>IF(J8&gt;=J9, 0, 1)</f>
        <v>1</v>
      </c>
      <c r="L9" s="1002" t="s">
        <v>510</v>
      </c>
      <c r="M9" s="996">
        <v>197</v>
      </c>
      <c r="N9" s="1018">
        <f>IF(M8&gt;=M9, 0, 1)</f>
        <v>1</v>
      </c>
      <c r="O9" s="1002" t="s">
        <v>512</v>
      </c>
      <c r="P9" s="996">
        <v>148</v>
      </c>
      <c r="Q9" s="1018">
        <f>IF(P8&gt;=P9, 0, 1)</f>
        <v>0</v>
      </c>
      <c r="R9" s="1002" t="s">
        <v>514</v>
      </c>
      <c r="S9" s="996">
        <v>179</v>
      </c>
      <c r="T9" s="1018">
        <f>IF(S8&gt;=S9, 0, 1)</f>
        <v>1</v>
      </c>
      <c r="U9" s="1003">
        <f>SUM(E9,H9,K9,N9,Q9,T9)</f>
        <v>4</v>
      </c>
      <c r="V9" s="997">
        <f>SUM(D9,G9,J9,M9,P9,S9)</f>
        <v>1061</v>
      </c>
      <c r="W9" s="993">
        <f>AVERAGE(D9,G9,J9,M9,P9,S9)</f>
        <v>176.83333333333334</v>
      </c>
    </row>
    <row r="10" spans="2:23" ht="8.1" customHeight="1" thickBot="1" x14ac:dyDescent="0.25">
      <c r="B10" s="1161"/>
      <c r="C10" s="1162"/>
      <c r="D10" s="1162"/>
      <c r="E10" s="1162"/>
      <c r="F10" s="1162"/>
      <c r="G10" s="1162"/>
      <c r="H10" s="1162"/>
      <c r="I10" s="1162"/>
      <c r="J10" s="1162"/>
      <c r="K10" s="1162"/>
      <c r="L10" s="1162"/>
      <c r="M10" s="1162"/>
      <c r="N10" s="1162"/>
      <c r="O10" s="1162"/>
      <c r="P10" s="1162"/>
      <c r="Q10" s="1162"/>
      <c r="R10" s="1162"/>
      <c r="S10" s="1162"/>
      <c r="T10" s="1162"/>
      <c r="U10" s="1162"/>
      <c r="V10" s="1162"/>
      <c r="W10" s="1163"/>
    </row>
    <row r="11" spans="2:23" ht="24.95" customHeight="1" x14ac:dyDescent="0.2">
      <c r="B11" s="1164">
        <v>3</v>
      </c>
      <c r="C11" s="1005" t="s">
        <v>505</v>
      </c>
      <c r="D11" s="1006">
        <v>177</v>
      </c>
      <c r="E11" s="1017">
        <f>IF(D11&gt;D12, 1, 0)</f>
        <v>1</v>
      </c>
      <c r="F11" s="1005" t="s">
        <v>506</v>
      </c>
      <c r="G11" s="1006">
        <v>157</v>
      </c>
      <c r="H11" s="1017">
        <f>IF(G11&gt;G12, 1, 0)</f>
        <v>0</v>
      </c>
      <c r="I11" s="1124" t="s">
        <v>503</v>
      </c>
      <c r="J11" s="1006">
        <v>212</v>
      </c>
      <c r="K11" s="1017">
        <f>IF(J11&gt;J12, 1, 0)</f>
        <v>1</v>
      </c>
      <c r="L11" s="1005" t="s">
        <v>504</v>
      </c>
      <c r="M11" s="1006">
        <v>157</v>
      </c>
      <c r="N11" s="1017">
        <f>IF(M11&gt;M12, 1, 0)</f>
        <v>0</v>
      </c>
      <c r="O11" s="1005" t="s">
        <v>507</v>
      </c>
      <c r="P11" s="1006">
        <v>169</v>
      </c>
      <c r="Q11" s="1017">
        <f>IF(P11&gt;P12, 1, 0)</f>
        <v>0</v>
      </c>
      <c r="R11" s="1005" t="s">
        <v>508</v>
      </c>
      <c r="S11" s="1006">
        <v>151</v>
      </c>
      <c r="T11" s="1017">
        <f>IF(S11&gt;S12, 1, 0)</f>
        <v>0</v>
      </c>
      <c r="U11" s="1007">
        <f>SUM(E11,H11,K11,N11,Q11,T11)</f>
        <v>2</v>
      </c>
      <c r="V11" s="1008">
        <f>SUM(D11,G11,J11,M11,P11,S11)</f>
        <v>1023</v>
      </c>
      <c r="W11" s="1009">
        <f>AVERAGE(D11,G11,J11,M11,P11,S11)</f>
        <v>170.5</v>
      </c>
    </row>
    <row r="12" spans="2:23" ht="24.95" customHeight="1" thickBot="1" x14ac:dyDescent="0.25">
      <c r="B12" s="1165"/>
      <c r="C12" s="1002" t="s">
        <v>510</v>
      </c>
      <c r="D12" s="996">
        <v>169</v>
      </c>
      <c r="E12" s="1018">
        <f>IF(D11&gt;=D12, 0, 1)</f>
        <v>0</v>
      </c>
      <c r="F12" s="1002" t="s">
        <v>509</v>
      </c>
      <c r="G12" s="996">
        <v>218</v>
      </c>
      <c r="H12" s="1018">
        <f>IF(G11&gt;=G12, 0, 1)</f>
        <v>1</v>
      </c>
      <c r="I12" s="1002" t="s">
        <v>514</v>
      </c>
      <c r="J12" s="996">
        <v>149</v>
      </c>
      <c r="K12" s="1018">
        <f>IF(J11&gt;=J12, 0, 1)</f>
        <v>0</v>
      </c>
      <c r="L12" s="1002" t="s">
        <v>511</v>
      </c>
      <c r="M12" s="996">
        <v>213</v>
      </c>
      <c r="N12" s="1018">
        <f>IF(M11&gt;=M12, 0, 1)</f>
        <v>1</v>
      </c>
      <c r="O12" s="1002" t="s">
        <v>513</v>
      </c>
      <c r="P12" s="996">
        <v>192</v>
      </c>
      <c r="Q12" s="1018">
        <f>IF(P11&gt;=P12, 0, 1)</f>
        <v>1</v>
      </c>
      <c r="R12" s="1002" t="s">
        <v>512</v>
      </c>
      <c r="S12" s="996">
        <v>157</v>
      </c>
      <c r="T12" s="1018">
        <f>IF(S11&gt;=S12, 0, 1)</f>
        <v>1</v>
      </c>
      <c r="U12" s="1003">
        <f>SUM(E12,H12,K12,N12,Q12,T12)</f>
        <v>4</v>
      </c>
      <c r="V12" s="997">
        <f>SUM(D12,G12,J12,M12,P12,S12)</f>
        <v>1098</v>
      </c>
      <c r="W12" s="993">
        <f>AVERAGE(D12,G12,J12,M12,P12,S12)</f>
        <v>183</v>
      </c>
    </row>
    <row r="13" spans="2:23" ht="8.1" customHeight="1" thickBot="1" x14ac:dyDescent="0.25">
      <c r="B13" s="1161"/>
      <c r="C13" s="1162"/>
      <c r="D13" s="1162"/>
      <c r="E13" s="1162"/>
      <c r="F13" s="1162"/>
      <c r="G13" s="1162"/>
      <c r="H13" s="1162"/>
      <c r="I13" s="1162"/>
      <c r="J13" s="1162"/>
      <c r="K13" s="1162"/>
      <c r="L13" s="1162"/>
      <c r="M13" s="1162"/>
      <c r="N13" s="1162"/>
      <c r="O13" s="1162"/>
      <c r="P13" s="1162"/>
      <c r="Q13" s="1162"/>
      <c r="R13" s="1162"/>
      <c r="S13" s="1162"/>
      <c r="T13" s="1162"/>
      <c r="U13" s="1162"/>
      <c r="V13" s="1162"/>
      <c r="W13" s="1163"/>
    </row>
    <row r="14" spans="2:23" ht="24.95" customHeight="1" x14ac:dyDescent="0.2">
      <c r="B14" s="1164">
        <v>4</v>
      </c>
      <c r="C14" s="1005" t="s">
        <v>507</v>
      </c>
      <c r="D14" s="1006">
        <v>176</v>
      </c>
      <c r="E14" s="1017">
        <f>IF(D14&gt;D15, 1, 0)</f>
        <v>1</v>
      </c>
      <c r="F14" s="1005" t="s">
        <v>505</v>
      </c>
      <c r="G14" s="1006">
        <v>173</v>
      </c>
      <c r="H14" s="1017">
        <f>IF(G14&gt;G15, 1, 0)</f>
        <v>0</v>
      </c>
      <c r="I14" s="1005" t="s">
        <v>506</v>
      </c>
      <c r="J14" s="1006">
        <v>159</v>
      </c>
      <c r="K14" s="1017">
        <f>IF(J14&gt;J15, 1, 0)</f>
        <v>0</v>
      </c>
      <c r="L14" s="1005" t="s">
        <v>508</v>
      </c>
      <c r="M14" s="1006">
        <v>105</v>
      </c>
      <c r="N14" s="1017">
        <f>IF(M14&gt;M15, 1, 0)</f>
        <v>0</v>
      </c>
      <c r="O14" s="1005" t="s">
        <v>504</v>
      </c>
      <c r="P14" s="1006">
        <v>163</v>
      </c>
      <c r="Q14" s="1017">
        <f>IF(P14&gt;P15, 1, 0)</f>
        <v>1</v>
      </c>
      <c r="R14" s="1124" t="s">
        <v>503</v>
      </c>
      <c r="S14" s="1006">
        <v>206</v>
      </c>
      <c r="T14" s="1017">
        <f>IF(S14&gt;S15, 1, 0)</f>
        <v>1</v>
      </c>
      <c r="U14" s="1007">
        <f>SUM(E14,H14,K14,N14,Q14,T14)</f>
        <v>3</v>
      </c>
      <c r="V14" s="1008">
        <f>SUM(D14,G14,J14,M14,P14,S14)</f>
        <v>982</v>
      </c>
      <c r="W14" s="1009">
        <f>AVERAGE(D14,G14,J14,M14,P14,S14)</f>
        <v>163.66666666666666</v>
      </c>
    </row>
    <row r="15" spans="2:23" ht="24.95" customHeight="1" thickBot="1" x14ac:dyDescent="0.25">
      <c r="B15" s="1165"/>
      <c r="C15" s="1002" t="s">
        <v>512</v>
      </c>
      <c r="D15" s="996">
        <v>146</v>
      </c>
      <c r="E15" s="1018">
        <f>IF(D14&gt;=D15, 0, 1)</f>
        <v>0</v>
      </c>
      <c r="F15" s="1002" t="s">
        <v>511</v>
      </c>
      <c r="G15" s="996">
        <v>196</v>
      </c>
      <c r="H15" s="1018">
        <f>IF(G14&gt;=G15, 0, 1)</f>
        <v>1</v>
      </c>
      <c r="I15" s="1002" t="s">
        <v>510</v>
      </c>
      <c r="J15" s="996">
        <v>192</v>
      </c>
      <c r="K15" s="1018">
        <f>IF(J14&gt;=J15, 0, 1)</f>
        <v>1</v>
      </c>
      <c r="L15" s="1002" t="s">
        <v>509</v>
      </c>
      <c r="M15" s="996">
        <v>175</v>
      </c>
      <c r="N15" s="1018">
        <f>IF(M14&gt;=M15, 0, 1)</f>
        <v>1</v>
      </c>
      <c r="O15" s="1002" t="s">
        <v>514</v>
      </c>
      <c r="P15" s="996">
        <v>130</v>
      </c>
      <c r="Q15" s="1018">
        <f>IF(P14&gt;=P15, 0, 1)</f>
        <v>0</v>
      </c>
      <c r="R15" s="1002" t="s">
        <v>513</v>
      </c>
      <c r="S15" s="996">
        <v>174</v>
      </c>
      <c r="T15" s="1018">
        <f>IF(S14&gt;=S15, 0, 1)</f>
        <v>0</v>
      </c>
      <c r="U15" s="1003">
        <f>SUM(E15,H15,K15,N15,Q15,T15)</f>
        <v>3</v>
      </c>
      <c r="V15" s="997">
        <f>SUM(D15,G15,J15,M15,P15,S15)</f>
        <v>1013</v>
      </c>
      <c r="W15" s="993">
        <f>AVERAGE(D15,G15,J15,M15,P15,S15)</f>
        <v>168.83333333333334</v>
      </c>
    </row>
    <row r="16" spans="2:23" ht="8.1" customHeight="1" thickBot="1" x14ac:dyDescent="0.25">
      <c r="B16" s="1161"/>
      <c r="C16" s="1162"/>
      <c r="D16" s="1162"/>
      <c r="E16" s="1162"/>
      <c r="F16" s="1162"/>
      <c r="G16" s="1162"/>
      <c r="H16" s="1162"/>
      <c r="I16" s="1162"/>
      <c r="J16" s="1162"/>
      <c r="K16" s="1162"/>
      <c r="L16" s="1162"/>
      <c r="M16" s="1162"/>
      <c r="N16" s="1162"/>
      <c r="O16" s="1162"/>
      <c r="P16" s="1162"/>
      <c r="Q16" s="1162"/>
      <c r="R16" s="1162"/>
      <c r="S16" s="1162"/>
      <c r="T16" s="1162"/>
      <c r="U16" s="1162"/>
      <c r="V16" s="1162"/>
      <c r="W16" s="1163"/>
    </row>
    <row r="17" spans="2:34" ht="24.95" customHeight="1" x14ac:dyDescent="0.2">
      <c r="B17" s="1164">
        <v>5</v>
      </c>
      <c r="C17" s="1005" t="s">
        <v>508</v>
      </c>
      <c r="D17" s="1006">
        <v>172</v>
      </c>
      <c r="E17" s="1017">
        <f>IF(D17&gt;D18, 1, 0)</f>
        <v>1</v>
      </c>
      <c r="F17" s="1124" t="s">
        <v>503</v>
      </c>
      <c r="G17" s="1006">
        <v>172</v>
      </c>
      <c r="H17" s="1017">
        <f>IF(G17&gt;G18, 1, 0)</f>
        <v>0</v>
      </c>
      <c r="I17" s="1005" t="s">
        <v>507</v>
      </c>
      <c r="J17" s="1006">
        <v>152</v>
      </c>
      <c r="K17" s="1017">
        <f>IF(J17&gt;J18, 1, 0)</f>
        <v>0</v>
      </c>
      <c r="L17" s="1005" t="s">
        <v>505</v>
      </c>
      <c r="M17" s="1006">
        <v>166</v>
      </c>
      <c r="N17" s="1017">
        <f>IF(M17&gt;M18, 1, 0)</f>
        <v>1</v>
      </c>
      <c r="O17" s="1005" t="s">
        <v>506</v>
      </c>
      <c r="P17" s="1006">
        <v>184</v>
      </c>
      <c r="Q17" s="1017">
        <f>IF(P17&gt;P18, 1, 0)</f>
        <v>0</v>
      </c>
      <c r="R17" s="1005" t="s">
        <v>504</v>
      </c>
      <c r="S17" s="1006">
        <v>169</v>
      </c>
      <c r="T17" s="1017">
        <f>IF(S17&gt;S18, 1, 0)</f>
        <v>0</v>
      </c>
      <c r="U17" s="1007">
        <f>SUM(E17,H17,K17,N17,Q17,T17)</f>
        <v>2</v>
      </c>
      <c r="V17" s="1008">
        <f>SUM(D17,G17,J17,M17,P17,S17)</f>
        <v>1015</v>
      </c>
      <c r="W17" s="1009">
        <f>AVERAGE(D17,G17,J17,M17,P17,S17)</f>
        <v>169.16666666666666</v>
      </c>
    </row>
    <row r="18" spans="2:34" ht="24.95" customHeight="1" thickBot="1" x14ac:dyDescent="0.25">
      <c r="B18" s="1165"/>
      <c r="C18" s="1002" t="s">
        <v>514</v>
      </c>
      <c r="D18" s="996">
        <v>154</v>
      </c>
      <c r="E18" s="1018">
        <f>IF(D17&gt;=D18, 0, 1)</f>
        <v>0</v>
      </c>
      <c r="F18" s="1002" t="s">
        <v>511</v>
      </c>
      <c r="G18" s="996">
        <v>200</v>
      </c>
      <c r="H18" s="1018">
        <f>IF(G17&gt;=G18, 0, 1)</f>
        <v>1</v>
      </c>
      <c r="I18" s="1002" t="s">
        <v>509</v>
      </c>
      <c r="J18" s="996">
        <v>168</v>
      </c>
      <c r="K18" s="1018">
        <f>IF(J17&gt;=J18, 0, 1)</f>
        <v>1</v>
      </c>
      <c r="L18" s="1002" t="s">
        <v>512</v>
      </c>
      <c r="M18" s="996">
        <v>155</v>
      </c>
      <c r="N18" s="1018">
        <f>IF(M17&gt;=M18, 0, 1)</f>
        <v>0</v>
      </c>
      <c r="O18" s="1002" t="s">
        <v>513</v>
      </c>
      <c r="P18" s="996">
        <v>193</v>
      </c>
      <c r="Q18" s="1018">
        <f>IF(P17&gt;=P18, 0, 1)</f>
        <v>1</v>
      </c>
      <c r="R18" s="1002" t="s">
        <v>510</v>
      </c>
      <c r="S18" s="996">
        <v>191</v>
      </c>
      <c r="T18" s="1018">
        <f>IF(S17&gt;=S18, 0, 1)</f>
        <v>1</v>
      </c>
      <c r="U18" s="1003">
        <f>SUM(E18,H18,K18,N18,Q18,T18)</f>
        <v>4</v>
      </c>
      <c r="V18" s="997">
        <f>SUM(D18,G18,J18,M18,P18,S18)</f>
        <v>1061</v>
      </c>
      <c r="W18" s="993">
        <f>AVERAGE(D18,G18,J18,M18,P18,S18)</f>
        <v>176.83333333333334</v>
      </c>
    </row>
    <row r="19" spans="2:34" ht="8.1" customHeight="1" thickBot="1" x14ac:dyDescent="0.25">
      <c r="B19" s="1161"/>
      <c r="C19" s="1162"/>
      <c r="D19" s="1162"/>
      <c r="E19" s="1162"/>
      <c r="F19" s="1162"/>
      <c r="G19" s="1162"/>
      <c r="H19" s="1162"/>
      <c r="I19" s="1162"/>
      <c r="J19" s="1162"/>
      <c r="K19" s="1162"/>
      <c r="L19" s="1162"/>
      <c r="M19" s="1162"/>
      <c r="N19" s="1162"/>
      <c r="O19" s="1162"/>
      <c r="P19" s="1162"/>
      <c r="Q19" s="1162"/>
      <c r="R19" s="1162"/>
      <c r="S19" s="1162"/>
      <c r="T19" s="1162"/>
      <c r="U19" s="1162"/>
      <c r="V19" s="1162"/>
      <c r="W19" s="1163"/>
    </row>
    <row r="20" spans="2:34" ht="24.95" customHeight="1" x14ac:dyDescent="0.2">
      <c r="B20" s="1164">
        <v>6</v>
      </c>
      <c r="C20" s="1005" t="s">
        <v>504</v>
      </c>
      <c r="D20" s="1137">
        <f>159+10</f>
        <v>169</v>
      </c>
      <c r="E20" s="1017">
        <f>IF(D20&gt;D21, 1, 0)</f>
        <v>1</v>
      </c>
      <c r="F20" s="1005" t="s">
        <v>507</v>
      </c>
      <c r="G20" s="1006">
        <v>165</v>
      </c>
      <c r="H20" s="1017">
        <f>IF(G20&gt;G21, 1, 0)</f>
        <v>0</v>
      </c>
      <c r="I20" s="1005" t="s">
        <v>506</v>
      </c>
      <c r="J20" s="1006">
        <v>167</v>
      </c>
      <c r="K20" s="1017">
        <f>IF(J20&gt;J21, 1, 0)</f>
        <v>0</v>
      </c>
      <c r="L20" s="1124" t="s">
        <v>503</v>
      </c>
      <c r="M20" s="1006">
        <v>176</v>
      </c>
      <c r="N20" s="1017">
        <f>IF(M20&gt;M21, 1, 0)</f>
        <v>1</v>
      </c>
      <c r="O20" s="1005" t="s">
        <v>508</v>
      </c>
      <c r="P20" s="1006">
        <v>148</v>
      </c>
      <c r="Q20" s="1017">
        <f>IF(P20&gt;P21, 1, 0)</f>
        <v>0</v>
      </c>
      <c r="R20" s="1005" t="s">
        <v>505</v>
      </c>
      <c r="S20" s="1006">
        <v>178</v>
      </c>
      <c r="T20" s="1017">
        <f>IF(S20&gt;S21, 1, 0)</f>
        <v>1</v>
      </c>
      <c r="U20" s="1007">
        <f>SUM(E20,H20,K20,N20,Q20,T20)</f>
        <v>3</v>
      </c>
      <c r="V20" s="1008">
        <f>SUM(D20,G20,J20,M20,P20,S20)</f>
        <v>1003</v>
      </c>
      <c r="W20" s="1009">
        <f>AVERAGE(D20,G20,J20,M20,P20,S20)</f>
        <v>167.16666666666666</v>
      </c>
      <c r="X20" s="1141" t="s">
        <v>524</v>
      </c>
    </row>
    <row r="21" spans="2:34" ht="24.95" customHeight="1" thickBot="1" x14ac:dyDescent="0.25">
      <c r="B21" s="1165"/>
      <c r="C21" s="1002" t="s">
        <v>513</v>
      </c>
      <c r="D21" s="1138">
        <f>159+9</f>
        <v>168</v>
      </c>
      <c r="E21" s="1018">
        <f>IF(D20&gt;=D21, 0, 1)</f>
        <v>0</v>
      </c>
      <c r="F21" s="1002" t="s">
        <v>514</v>
      </c>
      <c r="G21" s="996">
        <v>190</v>
      </c>
      <c r="H21" s="1018">
        <f>IF(G20&gt;=G21, 0, 1)</f>
        <v>1</v>
      </c>
      <c r="I21" s="1002" t="s">
        <v>512</v>
      </c>
      <c r="J21" s="996">
        <v>181</v>
      </c>
      <c r="K21" s="1018">
        <f>IF(J20&gt;=J21, 0, 1)</f>
        <v>1</v>
      </c>
      <c r="L21" s="1002" t="s">
        <v>510</v>
      </c>
      <c r="M21" s="996">
        <v>148</v>
      </c>
      <c r="N21" s="1018">
        <f>IF(M20&gt;=M21, 0, 1)</f>
        <v>0</v>
      </c>
      <c r="O21" s="1002" t="s">
        <v>511</v>
      </c>
      <c r="P21" s="996">
        <v>171</v>
      </c>
      <c r="Q21" s="1018">
        <f>IF(P20&gt;=P21, 0, 1)</f>
        <v>1</v>
      </c>
      <c r="R21" s="1002" t="s">
        <v>509</v>
      </c>
      <c r="S21" s="996">
        <v>143</v>
      </c>
      <c r="T21" s="1018">
        <f>IF(S20&gt;=S21, 0, 1)</f>
        <v>0</v>
      </c>
      <c r="U21" s="1003">
        <f>SUM(E21,H21,K21,N21,Q21,T21)</f>
        <v>3</v>
      </c>
      <c r="V21" s="997">
        <f>SUM(D21,G21,J21,M21,P21,S21)</f>
        <v>1001</v>
      </c>
      <c r="W21" s="993">
        <f>AVERAGE(D21,G21,J21,M21,P21,S21)</f>
        <v>166.83333333333334</v>
      </c>
      <c r="X21" s="1141" t="s">
        <v>525</v>
      </c>
    </row>
    <row r="22" spans="2:34" ht="9.9499999999999993" customHeight="1" thickBot="1" x14ac:dyDescent="0.25"/>
    <row r="23" spans="2:34" ht="20.25" x14ac:dyDescent="0.2">
      <c r="B23" s="990"/>
      <c r="C23" s="990"/>
      <c r="D23" s="990"/>
      <c r="E23" s="990"/>
      <c r="F23" s="990"/>
      <c r="G23" s="990"/>
      <c r="H23" s="990"/>
      <c r="I23" s="990"/>
      <c r="J23" s="990"/>
      <c r="K23" s="990"/>
      <c r="L23" s="990"/>
      <c r="M23" s="990"/>
      <c r="N23" s="990"/>
      <c r="O23" s="990"/>
      <c r="P23" s="1166" t="s">
        <v>465</v>
      </c>
      <c r="Q23" s="1167"/>
      <c r="R23" s="1170" t="s">
        <v>463</v>
      </c>
      <c r="S23" s="1171"/>
      <c r="T23" s="1172"/>
      <c r="U23" s="998">
        <f>SUM(U5,U8,U11,U14,U17,U20)</f>
        <v>14</v>
      </c>
      <c r="V23" s="999">
        <f>SUM(V5,V8,V11,V14,V17,V20)</f>
        <v>5949</v>
      </c>
      <c r="W23" s="994">
        <f>AVERAGE(W5,W8,W11,W14,W17,W20)</f>
        <v>165.24999999999997</v>
      </c>
    </row>
    <row r="24" spans="2:34" ht="21" thickBot="1" x14ac:dyDescent="0.25">
      <c r="B24" s="990"/>
      <c r="C24" s="990"/>
      <c r="D24" s="990"/>
      <c r="E24" s="990"/>
      <c r="F24" s="990"/>
      <c r="G24" s="990"/>
      <c r="H24" s="990"/>
      <c r="I24" s="990"/>
      <c r="J24" s="990"/>
      <c r="K24" s="990"/>
      <c r="L24" s="990"/>
      <c r="M24" s="990"/>
      <c r="N24" s="990"/>
      <c r="O24" s="990"/>
      <c r="P24" s="1168"/>
      <c r="Q24" s="1169"/>
      <c r="R24" s="1173" t="s">
        <v>464</v>
      </c>
      <c r="S24" s="1174"/>
      <c r="T24" s="1175"/>
      <c r="U24" s="1000">
        <f>SUM(U6,U9,U12,U15,U18,U21)</f>
        <v>22</v>
      </c>
      <c r="V24" s="1001">
        <f>SUM(V6,V9,V12,V15,V18,V21)</f>
        <v>6258</v>
      </c>
      <c r="W24" s="995">
        <f>AVERAGE(W6,W9,W12,W15,W18,W21)</f>
        <v>173.83333333333334</v>
      </c>
    </row>
    <row r="26" spans="2:34" ht="54.75" customHeight="1" x14ac:dyDescent="0.2">
      <c r="Y26" s="1176" t="s">
        <v>515</v>
      </c>
      <c r="Z26" s="1178" t="s">
        <v>516</v>
      </c>
      <c r="AA26" s="1180" t="s">
        <v>467</v>
      </c>
      <c r="AB26" s="1181"/>
      <c r="AC26" s="1181"/>
      <c r="AD26" s="1181"/>
      <c r="AE26" s="1181"/>
      <c r="AF26" s="1182"/>
      <c r="AG26" s="1178" t="s">
        <v>517</v>
      </c>
      <c r="AH26" s="1178" t="s">
        <v>460</v>
      </c>
    </row>
    <row r="27" spans="2:34" ht="24.95" customHeight="1" x14ac:dyDescent="0.2">
      <c r="C27" s="1142" t="s">
        <v>521</v>
      </c>
      <c r="Y27" s="1177"/>
      <c r="Z27" s="1179"/>
      <c r="AA27" s="1126">
        <v>1</v>
      </c>
      <c r="AB27" s="1126">
        <v>2</v>
      </c>
      <c r="AC27" s="1126">
        <v>3</v>
      </c>
      <c r="AD27" s="1126">
        <v>4</v>
      </c>
      <c r="AE27" s="1126">
        <v>5</v>
      </c>
      <c r="AF27" s="1126">
        <v>6</v>
      </c>
      <c r="AG27" s="1177"/>
      <c r="AH27" s="1177"/>
    </row>
    <row r="28" spans="2:34" ht="24.95" customHeight="1" x14ac:dyDescent="0.2">
      <c r="D28" s="1129">
        <v>218</v>
      </c>
      <c r="E28" s="1139" t="s">
        <v>522</v>
      </c>
      <c r="Y28" s="1127" t="s">
        <v>503</v>
      </c>
      <c r="Z28" s="1128">
        <v>4</v>
      </c>
      <c r="AA28" s="1129">
        <v>184</v>
      </c>
      <c r="AB28" s="1130">
        <v>167</v>
      </c>
      <c r="AC28" s="1130">
        <v>212</v>
      </c>
      <c r="AD28" s="1130">
        <v>206</v>
      </c>
      <c r="AE28" s="1129">
        <v>172</v>
      </c>
      <c r="AF28" s="1130">
        <v>176</v>
      </c>
      <c r="AG28" s="1131">
        <f>SUM(AA28:AF28)</f>
        <v>1117</v>
      </c>
      <c r="AH28" s="1132">
        <f>AVERAGE(AA28:AF28)</f>
        <v>186.16666666666666</v>
      </c>
    </row>
    <row r="29" spans="2:34" ht="24.95" customHeight="1" x14ac:dyDescent="0.2">
      <c r="Y29" s="1127" t="s">
        <v>505</v>
      </c>
      <c r="Z29" s="1128">
        <v>3</v>
      </c>
      <c r="AA29" s="1129">
        <v>145</v>
      </c>
      <c r="AB29" s="1129">
        <v>155</v>
      </c>
      <c r="AC29" s="1130">
        <v>177</v>
      </c>
      <c r="AD29" s="1129">
        <v>173</v>
      </c>
      <c r="AE29" s="1130">
        <v>166</v>
      </c>
      <c r="AF29" s="1130">
        <v>178</v>
      </c>
      <c r="AG29" s="1131">
        <f t="shared" ref="AG29:AG45" si="0">SUM(AA29:AF29)</f>
        <v>994</v>
      </c>
      <c r="AH29" s="1132">
        <f t="shared" ref="AH29:AH45" si="1">AVERAGE(AA29:AF29)</f>
        <v>165.66666666666666</v>
      </c>
    </row>
    <row r="30" spans="2:34" ht="24.95" customHeight="1" x14ac:dyDescent="0.2">
      <c r="D30" s="1140">
        <f>159+10</f>
        <v>169</v>
      </c>
      <c r="E30" s="1191" t="s">
        <v>523</v>
      </c>
      <c r="F30" s="1192"/>
      <c r="G30" s="1192"/>
      <c r="H30" s="1192"/>
      <c r="I30" s="1192"/>
      <c r="Y30" s="1127" t="s">
        <v>508</v>
      </c>
      <c r="Z30" s="1128">
        <v>3</v>
      </c>
      <c r="AA30" s="1130">
        <v>150</v>
      </c>
      <c r="AB30" s="1130">
        <v>168</v>
      </c>
      <c r="AC30" s="1129">
        <v>151</v>
      </c>
      <c r="AD30" s="1129">
        <v>105</v>
      </c>
      <c r="AE30" s="1130">
        <v>172</v>
      </c>
      <c r="AF30" s="1129">
        <v>148</v>
      </c>
      <c r="AG30" s="1131">
        <f t="shared" si="0"/>
        <v>894</v>
      </c>
      <c r="AH30" s="1132">
        <f t="shared" si="1"/>
        <v>149</v>
      </c>
    </row>
    <row r="31" spans="2:34" ht="24.95" customHeight="1" x14ac:dyDescent="0.2">
      <c r="D31" s="1140">
        <f>159+9</f>
        <v>168</v>
      </c>
      <c r="E31" s="1191"/>
      <c r="F31" s="1192"/>
      <c r="G31" s="1192"/>
      <c r="H31" s="1192"/>
      <c r="I31" s="1192"/>
      <c r="Y31" s="1127" t="s">
        <v>504</v>
      </c>
      <c r="Z31" s="1128">
        <v>2</v>
      </c>
      <c r="AA31" s="1129">
        <v>152</v>
      </c>
      <c r="AB31" s="1129">
        <v>170</v>
      </c>
      <c r="AC31" s="1129">
        <v>157</v>
      </c>
      <c r="AD31" s="1130">
        <v>163</v>
      </c>
      <c r="AE31" s="1129">
        <v>169</v>
      </c>
      <c r="AF31" s="1130">
        <v>169</v>
      </c>
      <c r="AG31" s="1131">
        <f t="shared" si="0"/>
        <v>980</v>
      </c>
      <c r="AH31" s="1132">
        <f t="shared" si="1"/>
        <v>163.33333333333334</v>
      </c>
    </row>
    <row r="32" spans="2:34" ht="24.95" customHeight="1" x14ac:dyDescent="0.2">
      <c r="Y32" s="1127" t="s">
        <v>507</v>
      </c>
      <c r="Z32" s="1128">
        <v>1</v>
      </c>
      <c r="AA32" s="1129">
        <v>178</v>
      </c>
      <c r="AB32" s="1129">
        <v>143</v>
      </c>
      <c r="AC32" s="1129">
        <v>169</v>
      </c>
      <c r="AD32" s="1130">
        <v>176</v>
      </c>
      <c r="AE32" s="1129">
        <v>152</v>
      </c>
      <c r="AF32" s="1129">
        <v>165</v>
      </c>
      <c r="AG32" s="1131">
        <f t="shared" si="0"/>
        <v>983</v>
      </c>
      <c r="AH32" s="1132">
        <f t="shared" si="1"/>
        <v>163.83333333333334</v>
      </c>
    </row>
    <row r="33" spans="25:34" ht="24.95" customHeight="1" x14ac:dyDescent="0.2">
      <c r="Y33" s="1127" t="s">
        <v>506</v>
      </c>
      <c r="Z33" s="1128">
        <v>1</v>
      </c>
      <c r="AA33" s="1130">
        <v>160</v>
      </c>
      <c r="AB33" s="1129">
        <v>154</v>
      </c>
      <c r="AC33" s="1129">
        <v>157</v>
      </c>
      <c r="AD33" s="1129">
        <v>159</v>
      </c>
      <c r="AE33" s="1129">
        <v>184</v>
      </c>
      <c r="AF33" s="1129">
        <v>167</v>
      </c>
      <c r="AG33" s="1131">
        <f t="shared" si="0"/>
        <v>981</v>
      </c>
      <c r="AH33" s="1132">
        <f t="shared" si="1"/>
        <v>163.5</v>
      </c>
    </row>
    <row r="34" spans="25:34" ht="24.95" customHeight="1" x14ac:dyDescent="0.2">
      <c r="Y34" s="1183" t="s">
        <v>518</v>
      </c>
      <c r="Z34" s="1184"/>
      <c r="AA34" s="1133">
        <f>SUM(AA28:AA33)</f>
        <v>969</v>
      </c>
      <c r="AB34" s="1133">
        <f t="shared" ref="AB34:AF34" si="2">SUM(AB28:AB33)</f>
        <v>957</v>
      </c>
      <c r="AC34" s="1133">
        <f t="shared" si="2"/>
        <v>1023</v>
      </c>
      <c r="AD34" s="1133">
        <f t="shared" si="2"/>
        <v>982</v>
      </c>
      <c r="AE34" s="1133">
        <f t="shared" si="2"/>
        <v>1015</v>
      </c>
      <c r="AF34" s="1133">
        <f t="shared" si="2"/>
        <v>1003</v>
      </c>
      <c r="AG34" s="1185"/>
      <c r="AH34" s="1186"/>
    </row>
    <row r="35" spans="25:34" ht="24.95" customHeight="1" x14ac:dyDescent="0.2">
      <c r="Y35" s="1193" t="s">
        <v>520</v>
      </c>
      <c r="Z35" s="1194"/>
      <c r="AA35" s="1135">
        <v>2</v>
      </c>
      <c r="AB35" s="1135">
        <v>2</v>
      </c>
      <c r="AC35" s="1135">
        <v>2</v>
      </c>
      <c r="AD35" s="1135">
        <v>3</v>
      </c>
      <c r="AE35" s="1135">
        <v>2</v>
      </c>
      <c r="AF35" s="1135">
        <v>3</v>
      </c>
      <c r="AG35" s="1187"/>
      <c r="AH35" s="1188"/>
    </row>
    <row r="36" spans="25:34" ht="24.95" customHeight="1" x14ac:dyDescent="0.2">
      <c r="Y36" s="1195" t="s">
        <v>519</v>
      </c>
      <c r="Z36" s="1196"/>
      <c r="AA36" s="1143">
        <v>2</v>
      </c>
      <c r="AB36" s="1143">
        <v>4</v>
      </c>
      <c r="AC36" s="1143">
        <v>6</v>
      </c>
      <c r="AD36" s="1143">
        <v>9</v>
      </c>
      <c r="AE36" s="1143">
        <v>11</v>
      </c>
      <c r="AF36" s="1143">
        <v>14</v>
      </c>
      <c r="AG36" s="1187"/>
      <c r="AH36" s="1188"/>
    </row>
    <row r="37" spans="25:34" ht="24.95" customHeight="1" x14ac:dyDescent="0.2">
      <c r="Y37" s="1197" t="s">
        <v>519</v>
      </c>
      <c r="Z37" s="1198"/>
      <c r="AA37" s="1144">
        <v>4</v>
      </c>
      <c r="AB37" s="1144">
        <v>8</v>
      </c>
      <c r="AC37" s="1144">
        <v>12</v>
      </c>
      <c r="AD37" s="1144">
        <v>15</v>
      </c>
      <c r="AE37" s="1144">
        <v>19</v>
      </c>
      <c r="AF37" s="1144">
        <v>22</v>
      </c>
      <c r="AG37" s="1187"/>
      <c r="AH37" s="1188"/>
    </row>
    <row r="38" spans="25:34" ht="24.95" customHeight="1" x14ac:dyDescent="0.2">
      <c r="Y38" s="1199" t="s">
        <v>520</v>
      </c>
      <c r="Z38" s="1200"/>
      <c r="AA38" s="1136">
        <v>4</v>
      </c>
      <c r="AB38" s="1136">
        <v>4</v>
      </c>
      <c r="AC38" s="1136">
        <v>4</v>
      </c>
      <c r="AD38" s="1136">
        <v>3</v>
      </c>
      <c r="AE38" s="1136">
        <v>4</v>
      </c>
      <c r="AF38" s="1136">
        <v>3</v>
      </c>
      <c r="AG38" s="1187"/>
      <c r="AH38" s="1188"/>
    </row>
    <row r="39" spans="25:34" ht="24.95" customHeight="1" x14ac:dyDescent="0.2">
      <c r="Y39" s="1183" t="s">
        <v>518</v>
      </c>
      <c r="Z39" s="1184"/>
      <c r="AA39" s="1133">
        <f>SUM(AA40:AA45)</f>
        <v>1024</v>
      </c>
      <c r="AB39" s="1133">
        <f t="shared" ref="AB39:AF39" si="3">SUM(AB40:AB45)</f>
        <v>1061</v>
      </c>
      <c r="AC39" s="1133">
        <f t="shared" si="3"/>
        <v>1098</v>
      </c>
      <c r="AD39" s="1133">
        <f t="shared" si="3"/>
        <v>1013</v>
      </c>
      <c r="AE39" s="1133">
        <f t="shared" si="3"/>
        <v>1061</v>
      </c>
      <c r="AF39" s="1133">
        <f t="shared" si="3"/>
        <v>1001</v>
      </c>
      <c r="AG39" s="1189"/>
      <c r="AH39" s="1190"/>
    </row>
    <row r="40" spans="25:34" ht="24.95" customHeight="1" x14ac:dyDescent="0.2">
      <c r="Y40" s="1134" t="s">
        <v>511</v>
      </c>
      <c r="Z40" s="1128">
        <v>6</v>
      </c>
      <c r="AA40" s="1130">
        <v>180</v>
      </c>
      <c r="AB40" s="1130">
        <v>173</v>
      </c>
      <c r="AC40" s="1130">
        <v>213</v>
      </c>
      <c r="AD40" s="1130">
        <v>196</v>
      </c>
      <c r="AE40" s="1130">
        <v>200</v>
      </c>
      <c r="AF40" s="1130">
        <v>171</v>
      </c>
      <c r="AG40" s="1131">
        <f t="shared" si="0"/>
        <v>1133</v>
      </c>
      <c r="AH40" s="1132">
        <f t="shared" si="1"/>
        <v>188.83333333333334</v>
      </c>
    </row>
    <row r="41" spans="25:34" ht="24.95" customHeight="1" x14ac:dyDescent="0.2">
      <c r="Y41" s="1134" t="s">
        <v>509</v>
      </c>
      <c r="Z41" s="1128">
        <v>5</v>
      </c>
      <c r="AA41" s="1130">
        <v>205</v>
      </c>
      <c r="AB41" s="1130">
        <v>205</v>
      </c>
      <c r="AC41" s="1130">
        <v>218</v>
      </c>
      <c r="AD41" s="1130">
        <v>175</v>
      </c>
      <c r="AE41" s="1130">
        <v>168</v>
      </c>
      <c r="AF41" s="1129">
        <v>143</v>
      </c>
      <c r="AG41" s="1131">
        <f t="shared" si="0"/>
        <v>1114</v>
      </c>
      <c r="AH41" s="1132">
        <f t="shared" si="1"/>
        <v>185.66666666666666</v>
      </c>
    </row>
    <row r="42" spans="25:34" ht="24.95" customHeight="1" x14ac:dyDescent="0.2">
      <c r="Y42" s="1134" t="s">
        <v>510</v>
      </c>
      <c r="Z42" s="1128">
        <v>3</v>
      </c>
      <c r="AA42" s="1129">
        <v>142</v>
      </c>
      <c r="AB42" s="1130">
        <v>197</v>
      </c>
      <c r="AC42" s="1129">
        <v>169</v>
      </c>
      <c r="AD42" s="1130">
        <v>192</v>
      </c>
      <c r="AE42" s="1130">
        <v>191</v>
      </c>
      <c r="AF42" s="1129">
        <v>148</v>
      </c>
      <c r="AG42" s="1131">
        <f t="shared" si="0"/>
        <v>1039</v>
      </c>
      <c r="AH42" s="1132">
        <f t="shared" si="1"/>
        <v>173.16666666666666</v>
      </c>
    </row>
    <row r="43" spans="25:34" ht="24.95" customHeight="1" x14ac:dyDescent="0.2">
      <c r="Y43" s="1134" t="s">
        <v>513</v>
      </c>
      <c r="Z43" s="1128">
        <v>3</v>
      </c>
      <c r="AA43" s="1130">
        <v>170</v>
      </c>
      <c r="AB43" s="1129">
        <v>159</v>
      </c>
      <c r="AC43" s="1130">
        <v>192</v>
      </c>
      <c r="AD43" s="1129">
        <v>174</v>
      </c>
      <c r="AE43" s="1130">
        <v>193</v>
      </c>
      <c r="AF43" s="1129">
        <v>168</v>
      </c>
      <c r="AG43" s="1131">
        <f t="shared" si="0"/>
        <v>1056</v>
      </c>
      <c r="AH43" s="1132">
        <f t="shared" si="1"/>
        <v>176</v>
      </c>
    </row>
    <row r="44" spans="25:34" ht="24.95" customHeight="1" x14ac:dyDescent="0.2">
      <c r="Y44" s="1134" t="s">
        <v>512</v>
      </c>
      <c r="Z44" s="1128">
        <v>3</v>
      </c>
      <c r="AA44" s="1130">
        <v>175</v>
      </c>
      <c r="AB44" s="1129">
        <v>148</v>
      </c>
      <c r="AC44" s="1130">
        <v>157</v>
      </c>
      <c r="AD44" s="1129">
        <v>146</v>
      </c>
      <c r="AE44" s="1129">
        <v>155</v>
      </c>
      <c r="AF44" s="1130">
        <v>181</v>
      </c>
      <c r="AG44" s="1131">
        <f t="shared" si="0"/>
        <v>962</v>
      </c>
      <c r="AH44" s="1132">
        <f t="shared" si="1"/>
        <v>160.33333333333334</v>
      </c>
    </row>
    <row r="45" spans="25:34" ht="24.95" customHeight="1" x14ac:dyDescent="0.2">
      <c r="Y45" s="1134" t="s">
        <v>514</v>
      </c>
      <c r="Z45" s="1128">
        <v>2</v>
      </c>
      <c r="AA45" s="1129">
        <v>152</v>
      </c>
      <c r="AB45" s="1130">
        <v>179</v>
      </c>
      <c r="AC45" s="1129">
        <v>149</v>
      </c>
      <c r="AD45" s="1129">
        <v>130</v>
      </c>
      <c r="AE45" s="1129">
        <v>154</v>
      </c>
      <c r="AF45" s="1130">
        <v>190</v>
      </c>
      <c r="AG45" s="1131">
        <f t="shared" si="0"/>
        <v>954</v>
      </c>
      <c r="AH45" s="1132">
        <f t="shared" si="1"/>
        <v>159</v>
      </c>
    </row>
  </sheetData>
  <mergeCells count="29">
    <mergeCell ref="Y39:Z39"/>
    <mergeCell ref="AG34:AH39"/>
    <mergeCell ref="E30:I31"/>
    <mergeCell ref="Y34:Z34"/>
    <mergeCell ref="Y35:Z35"/>
    <mergeCell ref="Y36:Z36"/>
    <mergeCell ref="Y37:Z37"/>
    <mergeCell ref="Y38:Z38"/>
    <mergeCell ref="Y26:Y27"/>
    <mergeCell ref="Z26:Z27"/>
    <mergeCell ref="AA26:AF26"/>
    <mergeCell ref="AG26:AG27"/>
    <mergeCell ref="AH26:AH27"/>
    <mergeCell ref="B16:W16"/>
    <mergeCell ref="B17:B18"/>
    <mergeCell ref="B5:B6"/>
    <mergeCell ref="B7:W7"/>
    <mergeCell ref="B8:B9"/>
    <mergeCell ref="B10:W10"/>
    <mergeCell ref="B2:W2"/>
    <mergeCell ref="B3:W3"/>
    <mergeCell ref="B11:B12"/>
    <mergeCell ref="B13:W13"/>
    <mergeCell ref="B14:B15"/>
    <mergeCell ref="B19:W19"/>
    <mergeCell ref="B20:B21"/>
    <mergeCell ref="P23:Q24"/>
    <mergeCell ref="R23:T23"/>
    <mergeCell ref="R24:T24"/>
  </mergeCells>
  <conditionalFormatting sqref="D5:E6 D20:E21 G20:H21 J20:K21 M20:N21 P20:Q21 S20:T21 S17:T18 P17:Q18 M17:N18 J17:K18 G17:H18 D17:E18 D14:E15 G14:H15 J14:K15 M14:N15 P14:Q15 S14:T15 S11:T12 P11:Q12 M11:N12 J11:K12 G11:H12 D11:E12 D8:E9 G8:H9 J8:K9 M8:N9 P8:Q9 S8:T9 S5:T6 P5:Q6 M5:N6 J5:K6 G5:H6">
    <cfRule type="cellIs" dxfId="167" priority="81" stopIfTrue="1" operator="greaterThanOrEqual">
      <formula>200</formula>
    </cfRule>
  </conditionalFormatting>
  <conditionalFormatting sqref="AA33">
    <cfRule type="cellIs" dxfId="166" priority="50" stopIfTrue="1" operator="greaterThanOrEqual">
      <formula>200</formula>
    </cfRule>
  </conditionalFormatting>
  <conditionalFormatting sqref="AB29">
    <cfRule type="cellIs" dxfId="165" priority="73" stopIfTrue="1" operator="greaterThanOrEqual">
      <formula>200</formula>
    </cfRule>
  </conditionalFormatting>
  <conditionalFormatting sqref="AF33">
    <cfRule type="cellIs" dxfId="164" priority="45" stopIfTrue="1" operator="greaterThanOrEqual">
      <formula>200</formula>
    </cfRule>
  </conditionalFormatting>
  <conditionalFormatting sqref="AB33">
    <cfRule type="cellIs" dxfId="163" priority="49" stopIfTrue="1" operator="greaterThanOrEqual">
      <formula>200</formula>
    </cfRule>
  </conditionalFormatting>
  <conditionalFormatting sqref="AD33">
    <cfRule type="cellIs" dxfId="162" priority="47" stopIfTrue="1" operator="greaterThanOrEqual">
      <formula>200</formula>
    </cfRule>
  </conditionalFormatting>
  <conditionalFormatting sqref="AA28">
    <cfRule type="cellIs" dxfId="161" priority="80" stopIfTrue="1" operator="greaterThanOrEqual">
      <formula>200</formula>
    </cfRule>
  </conditionalFormatting>
  <conditionalFormatting sqref="AF45">
    <cfRule type="cellIs" dxfId="160" priority="9" stopIfTrue="1" operator="greaterThanOrEqual">
      <formula>200</formula>
    </cfRule>
  </conditionalFormatting>
  <conditionalFormatting sqref="AB28">
    <cfRule type="cellIs" dxfId="159" priority="79" stopIfTrue="1" operator="greaterThanOrEqual">
      <formula>200</formula>
    </cfRule>
  </conditionalFormatting>
  <conditionalFormatting sqref="AC28">
    <cfRule type="cellIs" dxfId="158" priority="78" stopIfTrue="1" operator="greaterThanOrEqual">
      <formula>200</formula>
    </cfRule>
  </conditionalFormatting>
  <conditionalFormatting sqref="AD29">
    <cfRule type="cellIs" dxfId="157" priority="71" stopIfTrue="1" operator="greaterThanOrEqual">
      <formula>200</formula>
    </cfRule>
  </conditionalFormatting>
  <conditionalFormatting sqref="AE28">
    <cfRule type="cellIs" dxfId="156" priority="76" stopIfTrue="1" operator="greaterThanOrEqual">
      <formula>200</formula>
    </cfRule>
  </conditionalFormatting>
  <conditionalFormatting sqref="AF28">
    <cfRule type="cellIs" dxfId="155" priority="75" stopIfTrue="1" operator="greaterThanOrEqual">
      <formula>200</formula>
    </cfRule>
  </conditionalFormatting>
  <conditionalFormatting sqref="AA29">
    <cfRule type="cellIs" dxfId="154" priority="74" stopIfTrue="1" operator="greaterThanOrEqual">
      <formula>200</formula>
    </cfRule>
  </conditionalFormatting>
  <conditionalFormatting sqref="AD41">
    <cfRule type="cellIs" dxfId="153" priority="35" stopIfTrue="1" operator="greaterThanOrEqual">
      <formula>200</formula>
    </cfRule>
  </conditionalFormatting>
  <conditionalFormatting sqref="AC29">
    <cfRule type="cellIs" dxfId="152" priority="72" stopIfTrue="1" operator="greaterThanOrEqual">
      <formula>200</formula>
    </cfRule>
  </conditionalFormatting>
  <conditionalFormatting sqref="AF29">
    <cfRule type="cellIs" dxfId="151" priority="69" stopIfTrue="1" operator="greaterThanOrEqual">
      <formula>200</formula>
    </cfRule>
  </conditionalFormatting>
  <conditionalFormatting sqref="AE29">
    <cfRule type="cellIs" dxfId="150" priority="70" stopIfTrue="1" operator="greaterThanOrEqual">
      <formula>200</formula>
    </cfRule>
  </conditionalFormatting>
  <conditionalFormatting sqref="AA30">
    <cfRule type="cellIs" dxfId="149" priority="68" stopIfTrue="1" operator="greaterThanOrEqual">
      <formula>200</formula>
    </cfRule>
  </conditionalFormatting>
  <conditionalFormatting sqref="AB30">
    <cfRule type="cellIs" dxfId="148" priority="67" stopIfTrue="1" operator="greaterThanOrEqual">
      <formula>200</formula>
    </cfRule>
  </conditionalFormatting>
  <conditionalFormatting sqref="AC30">
    <cfRule type="cellIs" dxfId="147" priority="66" stopIfTrue="1" operator="greaterThanOrEqual">
      <formula>200</formula>
    </cfRule>
  </conditionalFormatting>
  <conditionalFormatting sqref="AD30">
    <cfRule type="cellIs" dxfId="146" priority="65" stopIfTrue="1" operator="greaterThanOrEqual">
      <formula>200</formula>
    </cfRule>
  </conditionalFormatting>
  <conditionalFormatting sqref="AE30">
    <cfRule type="cellIs" dxfId="145" priority="64" stopIfTrue="1" operator="greaterThanOrEqual">
      <formula>200</formula>
    </cfRule>
  </conditionalFormatting>
  <conditionalFormatting sqref="AF30">
    <cfRule type="cellIs" dxfId="144" priority="63" stopIfTrue="1" operator="greaterThanOrEqual">
      <formula>200</formula>
    </cfRule>
  </conditionalFormatting>
  <conditionalFormatting sqref="AA31">
    <cfRule type="cellIs" dxfId="143" priority="62" stopIfTrue="1" operator="greaterThanOrEqual">
      <formula>200</formula>
    </cfRule>
  </conditionalFormatting>
  <conditionalFormatting sqref="AB31">
    <cfRule type="cellIs" dxfId="142" priority="61" stopIfTrue="1" operator="greaterThanOrEqual">
      <formula>200</formula>
    </cfRule>
  </conditionalFormatting>
  <conditionalFormatting sqref="AC31">
    <cfRule type="cellIs" dxfId="141" priority="60" stopIfTrue="1" operator="greaterThanOrEqual">
      <formula>200</formula>
    </cfRule>
  </conditionalFormatting>
  <conditionalFormatting sqref="AD31">
    <cfRule type="cellIs" dxfId="140" priority="59" stopIfTrue="1" operator="greaterThanOrEqual">
      <formula>200</formula>
    </cfRule>
  </conditionalFormatting>
  <conditionalFormatting sqref="AE31">
    <cfRule type="cellIs" dxfId="139" priority="58" stopIfTrue="1" operator="greaterThanOrEqual">
      <formula>200</formula>
    </cfRule>
  </conditionalFormatting>
  <conditionalFormatting sqref="AF31">
    <cfRule type="cellIs" dxfId="138" priority="57" stopIfTrue="1" operator="greaterThanOrEqual">
      <formula>200</formula>
    </cfRule>
  </conditionalFormatting>
  <conditionalFormatting sqref="AA32">
    <cfRule type="cellIs" dxfId="137" priority="56" stopIfTrue="1" operator="greaterThanOrEqual">
      <formula>200</formula>
    </cfRule>
  </conditionalFormatting>
  <conditionalFormatting sqref="AB32">
    <cfRule type="cellIs" dxfId="136" priority="55" stopIfTrue="1" operator="greaterThanOrEqual">
      <formula>200</formula>
    </cfRule>
  </conditionalFormatting>
  <conditionalFormatting sqref="AC32">
    <cfRule type="cellIs" dxfId="135" priority="54" stopIfTrue="1" operator="greaterThanOrEqual">
      <formula>200</formula>
    </cfRule>
  </conditionalFormatting>
  <conditionalFormatting sqref="AD32">
    <cfRule type="cellIs" dxfId="134" priority="53" stopIfTrue="1" operator="greaterThanOrEqual">
      <formula>200</formula>
    </cfRule>
  </conditionalFormatting>
  <conditionalFormatting sqref="AE32">
    <cfRule type="cellIs" dxfId="133" priority="52" stopIfTrue="1" operator="greaterThanOrEqual">
      <formula>200</formula>
    </cfRule>
  </conditionalFormatting>
  <conditionalFormatting sqref="AF32">
    <cfRule type="cellIs" dxfId="132" priority="51" stopIfTrue="1" operator="greaterThanOrEqual">
      <formula>200</formula>
    </cfRule>
  </conditionalFormatting>
  <conditionalFormatting sqref="AC33">
    <cfRule type="cellIs" dxfId="131" priority="48" stopIfTrue="1" operator="greaterThanOrEqual">
      <formula>200</formula>
    </cfRule>
  </conditionalFormatting>
  <conditionalFormatting sqref="AE33">
    <cfRule type="cellIs" dxfId="130" priority="46" stopIfTrue="1" operator="greaterThanOrEqual">
      <formula>200</formula>
    </cfRule>
  </conditionalFormatting>
  <conditionalFormatting sqref="AA40">
    <cfRule type="cellIs" dxfId="129" priority="44" stopIfTrue="1" operator="greaterThanOrEqual">
      <formula>200</formula>
    </cfRule>
  </conditionalFormatting>
  <conditionalFormatting sqref="AB40">
    <cfRule type="cellIs" dxfId="128" priority="43" stopIfTrue="1" operator="greaterThanOrEqual">
      <formula>200</formula>
    </cfRule>
  </conditionalFormatting>
  <conditionalFormatting sqref="AD40">
    <cfRule type="cellIs" dxfId="127" priority="41" stopIfTrue="1" operator="greaterThanOrEqual">
      <formula>200</formula>
    </cfRule>
  </conditionalFormatting>
  <conditionalFormatting sqref="AE41">
    <cfRule type="cellIs" dxfId="126" priority="34" stopIfTrue="1" operator="greaterThanOrEqual">
      <formula>200</formula>
    </cfRule>
  </conditionalFormatting>
  <conditionalFormatting sqref="AF40">
    <cfRule type="cellIs" dxfId="125" priority="39" stopIfTrue="1" operator="greaterThanOrEqual">
      <formula>200</formula>
    </cfRule>
  </conditionalFormatting>
  <conditionalFormatting sqref="AF41">
    <cfRule type="cellIs" dxfId="124" priority="33" stopIfTrue="1" operator="greaterThanOrEqual">
      <formula>200</formula>
    </cfRule>
  </conditionalFormatting>
  <conditionalFormatting sqref="AB42">
    <cfRule type="cellIs" dxfId="123" priority="31" stopIfTrue="1" operator="greaterThanOrEqual">
      <formula>200</formula>
    </cfRule>
  </conditionalFormatting>
  <conditionalFormatting sqref="AA42">
    <cfRule type="cellIs" dxfId="122" priority="32" stopIfTrue="1" operator="greaterThanOrEqual">
      <formula>200</formula>
    </cfRule>
  </conditionalFormatting>
  <conditionalFormatting sqref="AC42">
    <cfRule type="cellIs" dxfId="121" priority="30" stopIfTrue="1" operator="greaterThanOrEqual">
      <formula>200</formula>
    </cfRule>
  </conditionalFormatting>
  <conditionalFormatting sqref="AD42">
    <cfRule type="cellIs" dxfId="120" priority="29" stopIfTrue="1" operator="greaterThanOrEqual">
      <formula>200</formula>
    </cfRule>
  </conditionalFormatting>
  <conditionalFormatting sqref="AE42">
    <cfRule type="cellIs" dxfId="119" priority="28" stopIfTrue="1" operator="greaterThanOrEqual">
      <formula>200</formula>
    </cfRule>
  </conditionalFormatting>
  <conditionalFormatting sqref="AF42">
    <cfRule type="cellIs" dxfId="118" priority="27" stopIfTrue="1" operator="greaterThanOrEqual">
      <formula>200</formula>
    </cfRule>
  </conditionalFormatting>
  <conditionalFormatting sqref="AA43">
    <cfRule type="cellIs" dxfId="117" priority="26" stopIfTrue="1" operator="greaterThanOrEqual">
      <formula>200</formula>
    </cfRule>
  </conditionalFormatting>
  <conditionalFormatting sqref="AB43">
    <cfRule type="cellIs" dxfId="116" priority="25" stopIfTrue="1" operator="greaterThanOrEqual">
      <formula>200</formula>
    </cfRule>
  </conditionalFormatting>
  <conditionalFormatting sqref="AC43">
    <cfRule type="cellIs" dxfId="115" priority="24" stopIfTrue="1" operator="greaterThanOrEqual">
      <formula>200</formula>
    </cfRule>
  </conditionalFormatting>
  <conditionalFormatting sqref="AD43">
    <cfRule type="cellIs" dxfId="114" priority="23" stopIfTrue="1" operator="greaterThanOrEqual">
      <formula>200</formula>
    </cfRule>
  </conditionalFormatting>
  <conditionalFormatting sqref="AE43">
    <cfRule type="cellIs" dxfId="113" priority="22" stopIfTrue="1" operator="greaterThanOrEqual">
      <formula>200</formula>
    </cfRule>
  </conditionalFormatting>
  <conditionalFormatting sqref="AF43">
    <cfRule type="cellIs" dxfId="112" priority="21" stopIfTrue="1" operator="greaterThanOrEqual">
      <formula>200</formula>
    </cfRule>
  </conditionalFormatting>
  <conditionalFormatting sqref="AA44">
    <cfRule type="cellIs" dxfId="111" priority="20" stopIfTrue="1" operator="greaterThanOrEqual">
      <formula>200</formula>
    </cfRule>
  </conditionalFormatting>
  <conditionalFormatting sqref="AB44">
    <cfRule type="cellIs" dxfId="110" priority="19" stopIfTrue="1" operator="greaterThanOrEqual">
      <formula>200</formula>
    </cfRule>
  </conditionalFormatting>
  <conditionalFormatting sqref="AC44">
    <cfRule type="cellIs" dxfId="109" priority="18" stopIfTrue="1" operator="greaterThanOrEqual">
      <formula>200</formula>
    </cfRule>
  </conditionalFormatting>
  <conditionalFormatting sqref="AD44">
    <cfRule type="cellIs" dxfId="108" priority="17" stopIfTrue="1" operator="greaterThanOrEqual">
      <formula>200</formula>
    </cfRule>
  </conditionalFormatting>
  <conditionalFormatting sqref="AE44">
    <cfRule type="cellIs" dxfId="107" priority="16" stopIfTrue="1" operator="greaterThanOrEqual">
      <formula>200</formula>
    </cfRule>
  </conditionalFormatting>
  <conditionalFormatting sqref="AF44">
    <cfRule type="cellIs" dxfId="106" priority="15" stopIfTrue="1" operator="greaterThanOrEqual">
      <formula>200</formula>
    </cfRule>
  </conditionalFormatting>
  <conditionalFormatting sqref="AA45">
    <cfRule type="cellIs" dxfId="105" priority="14" stopIfTrue="1" operator="greaterThanOrEqual">
      <formula>200</formula>
    </cfRule>
  </conditionalFormatting>
  <conditionalFormatting sqref="AB45">
    <cfRule type="cellIs" dxfId="104" priority="13" stopIfTrue="1" operator="greaterThanOrEqual">
      <formula>200</formula>
    </cfRule>
  </conditionalFormatting>
  <conditionalFormatting sqref="AC45">
    <cfRule type="cellIs" dxfId="103" priority="12" stopIfTrue="1" operator="greaterThanOrEqual">
      <formula>200</formula>
    </cfRule>
  </conditionalFormatting>
  <conditionalFormatting sqref="AD45">
    <cfRule type="cellIs" dxfId="102" priority="11" stopIfTrue="1" operator="greaterThanOrEqual">
      <formula>200</formula>
    </cfRule>
  </conditionalFormatting>
  <conditionalFormatting sqref="AE45">
    <cfRule type="cellIs" dxfId="101" priority="10" stopIfTrue="1" operator="greaterThanOrEqual">
      <formula>200</formula>
    </cfRule>
  </conditionalFormatting>
  <conditionalFormatting sqref="AD28">
    <cfRule type="cellIs" dxfId="100" priority="8" stopIfTrue="1" operator="greaterThanOrEqual">
      <formula>200</formula>
    </cfRule>
  </conditionalFormatting>
  <conditionalFormatting sqref="AC40">
    <cfRule type="cellIs" dxfId="99" priority="7" stopIfTrue="1" operator="greaterThanOrEqual">
      <formula>200</formula>
    </cfRule>
  </conditionalFormatting>
  <conditionalFormatting sqref="AE40">
    <cfRule type="cellIs" dxfId="98" priority="6" stopIfTrue="1" operator="greaterThanOrEqual">
      <formula>200</formula>
    </cfRule>
  </conditionalFormatting>
  <conditionalFormatting sqref="AC41">
    <cfRule type="cellIs" dxfId="97" priority="5" stopIfTrue="1" operator="greaterThanOrEqual">
      <formula>200</formula>
    </cfRule>
  </conditionalFormatting>
  <conditionalFormatting sqref="AB41">
    <cfRule type="cellIs" dxfId="96" priority="4" stopIfTrue="1" operator="greaterThanOrEqual">
      <formula>200</formula>
    </cfRule>
  </conditionalFormatting>
  <conditionalFormatting sqref="AA41">
    <cfRule type="cellIs" dxfId="95" priority="3" stopIfTrue="1" operator="greaterThanOrEqual">
      <formula>200</formula>
    </cfRule>
  </conditionalFormatting>
  <conditionalFormatting sqref="D28">
    <cfRule type="cellIs" dxfId="94" priority="2" stopIfTrue="1" operator="greaterThanOrEqual">
      <formula>200</formula>
    </cfRule>
  </conditionalFormatting>
  <conditionalFormatting sqref="D30:D31">
    <cfRule type="cellIs" dxfId="93" priority="1" stopIfTrue="1" operator="greaterThanOrEqual">
      <formula>200</formula>
    </cfRule>
  </conditionalFormatting>
  <dataValidations count="1">
    <dataValidation type="whole" allowBlank="1" showInputMessage="1" showErrorMessage="1" sqref="E5:E6 E20:E21 K14:K15 N14:N15 K8:K9 N8:N9 Q20:Q21 H14:H15 Q14:Q15 H8:H9 Q8:Q9 T20:T21 E14:E15 T14:T15 E8:E9 T8:T9 T17:T18 E17:E18 T11:T12 E11:E12 T5:T6 Q17:Q18 H17:H18 Q11:Q12 H11:H12 Q5:Q6 N17:N18 K17:K18 N11:N12 K11:K12 N5:N6 K5:K6 H5:H6 H20:H21 K20:K21 N20:N21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L28"/>
  <sheetViews>
    <sheetView zoomScale="75" zoomScaleNormal="75" workbookViewId="0">
      <selection activeCell="B5" sqref="B5:L5"/>
    </sheetView>
  </sheetViews>
  <sheetFormatPr defaultRowHeight="12.75" x14ac:dyDescent="0.2"/>
  <cols>
    <col min="1" max="1" width="4.28515625" customWidth="1"/>
    <col min="3" max="3" width="60" bestFit="1" customWidth="1"/>
    <col min="4" max="4" width="11.42578125" bestFit="1" customWidth="1"/>
    <col min="11" max="11" width="8.7109375" bestFit="1" customWidth="1"/>
    <col min="12" max="12" width="13.7109375" customWidth="1"/>
  </cols>
  <sheetData>
    <row r="2" spans="2:12" x14ac:dyDescent="0.2">
      <c r="B2" s="1019"/>
      <c r="C2" s="1019"/>
      <c r="D2" s="1019"/>
      <c r="E2" s="1019"/>
      <c r="F2" s="1019"/>
      <c r="G2" s="1019"/>
      <c r="H2" s="1019"/>
      <c r="I2" s="1019"/>
      <c r="J2" s="1019"/>
      <c r="K2" s="1019"/>
      <c r="L2" s="1019"/>
    </row>
    <row r="3" spans="2:12" ht="20.25" x14ac:dyDescent="0.2">
      <c r="B3" s="1145" t="s">
        <v>476</v>
      </c>
      <c r="C3" s="1145"/>
      <c r="D3" s="1145"/>
      <c r="E3" s="1145"/>
      <c r="F3" s="1145"/>
      <c r="G3" s="1145"/>
      <c r="H3" s="1145"/>
      <c r="I3" s="1145"/>
      <c r="J3" s="1145"/>
      <c r="K3" s="1145"/>
      <c r="L3" s="1145"/>
    </row>
    <row r="4" spans="2:12" ht="18" x14ac:dyDescent="0.2">
      <c r="B4" s="1146" t="s">
        <v>526</v>
      </c>
      <c r="C4" s="1146"/>
      <c r="D4" s="1146"/>
      <c r="E4" s="1146"/>
      <c r="F4" s="1146"/>
      <c r="G4" s="1146"/>
      <c r="H4" s="1146"/>
      <c r="I4" s="1146"/>
      <c r="J4" s="1146"/>
      <c r="K4" s="1146"/>
      <c r="L4" s="1146"/>
    </row>
    <row r="5" spans="2:12" ht="20.25" x14ac:dyDescent="0.2">
      <c r="B5" s="1147" t="s">
        <v>491</v>
      </c>
      <c r="C5" s="1147"/>
      <c r="D5" s="1147"/>
      <c r="E5" s="1147"/>
      <c r="F5" s="1147"/>
      <c r="G5" s="1147"/>
      <c r="H5" s="1147"/>
      <c r="I5" s="1147"/>
      <c r="J5" s="1147"/>
      <c r="K5" s="1147"/>
      <c r="L5" s="1147"/>
    </row>
    <row r="6" spans="2:12" ht="20.25" x14ac:dyDescent="0.2">
      <c r="B6" s="1020"/>
      <c r="C6" s="1020"/>
      <c r="D6" s="1020"/>
      <c r="E6" s="1020"/>
      <c r="F6" s="1020"/>
      <c r="G6" s="1020"/>
      <c r="H6" s="1020"/>
      <c r="I6" s="1020"/>
      <c r="J6" s="1020"/>
      <c r="K6" s="1020"/>
      <c r="L6" s="1020"/>
    </row>
    <row r="7" spans="2:12" ht="21" thickBot="1" x14ac:dyDescent="0.25">
      <c r="B7" s="1204" t="s">
        <v>477</v>
      </c>
      <c r="C7" s="1204"/>
      <c r="D7" s="1020"/>
      <c r="E7" s="1020"/>
      <c r="F7" s="1020"/>
      <c r="G7" s="1020"/>
      <c r="H7" s="1020"/>
      <c r="I7" s="1020"/>
      <c r="J7" s="1020"/>
      <c r="K7" s="1020"/>
      <c r="L7" s="1020"/>
    </row>
    <row r="8" spans="2:12" ht="30" customHeight="1" x14ac:dyDescent="0.2">
      <c r="B8" s="1152" t="s">
        <v>5</v>
      </c>
      <c r="C8" s="1202" t="s">
        <v>458</v>
      </c>
      <c r="D8" s="1156" t="s">
        <v>479</v>
      </c>
      <c r="E8" s="1154" t="s">
        <v>7</v>
      </c>
      <c r="F8" s="1158"/>
      <c r="G8" s="1158"/>
      <c r="H8" s="1158"/>
      <c r="I8" s="1158"/>
      <c r="J8" s="1159"/>
      <c r="K8" s="1148" t="s">
        <v>459</v>
      </c>
      <c r="L8" s="1150" t="s">
        <v>460</v>
      </c>
    </row>
    <row r="9" spans="2:12" ht="30" customHeight="1" thickBot="1" x14ac:dyDescent="0.25">
      <c r="B9" s="1153"/>
      <c r="C9" s="1203"/>
      <c r="D9" s="1157"/>
      <c r="E9" s="1027" t="s">
        <v>1</v>
      </c>
      <c r="F9" s="1028" t="s">
        <v>2</v>
      </c>
      <c r="G9" s="1028" t="s">
        <v>3</v>
      </c>
      <c r="H9" s="1028" t="s">
        <v>6</v>
      </c>
      <c r="I9" s="1028" t="s">
        <v>207</v>
      </c>
      <c r="J9" s="1029" t="s">
        <v>208</v>
      </c>
      <c r="K9" s="1149"/>
      <c r="L9" s="1151"/>
    </row>
    <row r="10" spans="2:12" ht="24.95" customHeight="1" x14ac:dyDescent="0.2">
      <c r="B10" s="1071"/>
      <c r="C10" s="1023"/>
      <c r="D10" s="1074"/>
      <c r="E10" s="1078"/>
      <c r="F10" s="1036"/>
      <c r="G10" s="1036"/>
      <c r="H10" s="1036"/>
      <c r="I10" s="1036"/>
      <c r="J10" s="1037"/>
      <c r="K10" s="1050">
        <f t="shared" ref="K10:K18" si="0">SUM(E10:J10)</f>
        <v>0</v>
      </c>
      <c r="L10" s="1068">
        <f t="shared" ref="L10:L18" si="1">ROUND(K10/6,1)</f>
        <v>0</v>
      </c>
    </row>
    <row r="11" spans="2:12" ht="24.95" customHeight="1" x14ac:dyDescent="0.2">
      <c r="B11" s="1067"/>
      <c r="C11" s="1025"/>
      <c r="D11" s="1075"/>
      <c r="E11" s="1079"/>
      <c r="F11" s="1030"/>
      <c r="G11" s="1030"/>
      <c r="H11" s="1030"/>
      <c r="I11" s="1030"/>
      <c r="J11" s="1038"/>
      <c r="K11" s="1034">
        <f t="shared" si="0"/>
        <v>0</v>
      </c>
      <c r="L11" s="1069">
        <f t="shared" si="1"/>
        <v>0</v>
      </c>
    </row>
    <row r="12" spans="2:12" ht="24.95" customHeight="1" x14ac:dyDescent="0.2">
      <c r="B12" s="1067"/>
      <c r="C12" s="1025"/>
      <c r="D12" s="1075"/>
      <c r="E12" s="1079"/>
      <c r="F12" s="1030"/>
      <c r="G12" s="1030"/>
      <c r="H12" s="1030"/>
      <c r="I12" s="1030"/>
      <c r="J12" s="1038"/>
      <c r="K12" s="1034">
        <f t="shared" si="0"/>
        <v>0</v>
      </c>
      <c r="L12" s="1069">
        <f t="shared" si="1"/>
        <v>0</v>
      </c>
    </row>
    <row r="13" spans="2:12" ht="24.95" customHeight="1" x14ac:dyDescent="0.2">
      <c r="B13" s="1072"/>
      <c r="C13" s="1073"/>
      <c r="D13" s="1075"/>
      <c r="E13" s="1079"/>
      <c r="F13" s="1030"/>
      <c r="G13" s="1030"/>
      <c r="H13" s="1030"/>
      <c r="I13" s="1030"/>
      <c r="J13" s="1038"/>
      <c r="K13" s="1034">
        <f t="shared" ref="K13:K14" si="2">SUM(E13:J13)</f>
        <v>0</v>
      </c>
      <c r="L13" s="1069">
        <f t="shared" ref="L13:L14" si="3">ROUND(K13/6,1)</f>
        <v>0</v>
      </c>
    </row>
    <row r="14" spans="2:12" ht="24.95" customHeight="1" x14ac:dyDescent="0.2">
      <c r="B14" s="1072"/>
      <c r="C14" s="1073"/>
      <c r="D14" s="1075"/>
      <c r="E14" s="1079"/>
      <c r="F14" s="1030"/>
      <c r="G14" s="1030"/>
      <c r="H14" s="1030"/>
      <c r="I14" s="1030"/>
      <c r="J14" s="1038"/>
      <c r="K14" s="1034">
        <f t="shared" si="2"/>
        <v>0</v>
      </c>
      <c r="L14" s="1069">
        <f t="shared" si="3"/>
        <v>0</v>
      </c>
    </row>
    <row r="15" spans="2:12" ht="24.95" customHeight="1" x14ac:dyDescent="0.2">
      <c r="B15" s="1072"/>
      <c r="C15" s="1073"/>
      <c r="D15" s="1075"/>
      <c r="E15" s="1079"/>
      <c r="F15" s="1030"/>
      <c r="G15" s="1030"/>
      <c r="H15" s="1030"/>
      <c r="I15" s="1030"/>
      <c r="J15" s="1038"/>
      <c r="K15" s="1034">
        <f t="shared" si="0"/>
        <v>0</v>
      </c>
      <c r="L15" s="1069">
        <f t="shared" si="1"/>
        <v>0</v>
      </c>
    </row>
    <row r="16" spans="2:12" ht="24.95" customHeight="1" x14ac:dyDescent="0.2">
      <c r="B16" s="1072"/>
      <c r="C16" s="1073"/>
      <c r="D16" s="1075"/>
      <c r="E16" s="1079"/>
      <c r="F16" s="1030"/>
      <c r="G16" s="1030"/>
      <c r="H16" s="1030"/>
      <c r="I16" s="1030"/>
      <c r="J16" s="1038"/>
      <c r="K16" s="1034">
        <f t="shared" ref="K16" si="4">SUM(E16:J16)</f>
        <v>0</v>
      </c>
      <c r="L16" s="1069">
        <f t="shared" ref="L16" si="5">ROUND(K16/6,1)</f>
        <v>0</v>
      </c>
    </row>
    <row r="17" spans="2:12" ht="24.95" customHeight="1" x14ac:dyDescent="0.2">
      <c r="B17" s="1072"/>
      <c r="C17" s="1073"/>
      <c r="D17" s="1075"/>
      <c r="E17" s="1079"/>
      <c r="F17" s="1030"/>
      <c r="G17" s="1030"/>
      <c r="H17" s="1030"/>
      <c r="I17" s="1030"/>
      <c r="J17" s="1038"/>
      <c r="K17" s="1034">
        <f t="shared" si="0"/>
        <v>0</v>
      </c>
      <c r="L17" s="1069">
        <f t="shared" si="1"/>
        <v>0</v>
      </c>
    </row>
    <row r="18" spans="2:12" ht="24.95" customHeight="1" thickBot="1" x14ac:dyDescent="0.25">
      <c r="B18" s="1048"/>
      <c r="C18" s="1033"/>
      <c r="D18" s="1076"/>
      <c r="E18" s="1080"/>
      <c r="F18" s="1040"/>
      <c r="G18" s="1040"/>
      <c r="H18" s="1040"/>
      <c r="I18" s="1040"/>
      <c r="J18" s="1041"/>
      <c r="K18" s="1077">
        <f t="shared" si="0"/>
        <v>0</v>
      </c>
      <c r="L18" s="1070">
        <f t="shared" si="1"/>
        <v>0</v>
      </c>
    </row>
    <row r="21" spans="2:12" ht="21" thickBot="1" x14ac:dyDescent="0.25">
      <c r="B21" s="1201" t="s">
        <v>478</v>
      </c>
      <c r="C21" s="1201"/>
      <c r="D21" s="1020"/>
      <c r="E21" s="1020"/>
      <c r="F21" s="1020"/>
      <c r="G21" s="1020"/>
      <c r="H21" s="1020"/>
      <c r="I21" s="1020"/>
      <c r="J21" s="1020"/>
      <c r="K21" s="1020"/>
      <c r="L21" s="1020"/>
    </row>
    <row r="22" spans="2:12" ht="30" customHeight="1" x14ac:dyDescent="0.2">
      <c r="B22" s="1152" t="s">
        <v>5</v>
      </c>
      <c r="C22" s="1202" t="s">
        <v>458</v>
      </c>
      <c r="D22" s="1156" t="s">
        <v>479</v>
      </c>
      <c r="E22" s="1154" t="s">
        <v>7</v>
      </c>
      <c r="F22" s="1158"/>
      <c r="G22" s="1158"/>
      <c r="H22" s="1158"/>
      <c r="I22" s="1158"/>
      <c r="J22" s="1159"/>
      <c r="K22" s="1148" t="s">
        <v>459</v>
      </c>
      <c r="L22" s="1150" t="s">
        <v>460</v>
      </c>
    </row>
    <row r="23" spans="2:12" ht="30" customHeight="1" thickBot="1" x14ac:dyDescent="0.25">
      <c r="B23" s="1153"/>
      <c r="C23" s="1203"/>
      <c r="D23" s="1157"/>
      <c r="E23" s="1027" t="s">
        <v>1</v>
      </c>
      <c r="F23" s="1028" t="s">
        <v>2</v>
      </c>
      <c r="G23" s="1028" t="s">
        <v>3</v>
      </c>
      <c r="H23" s="1028" t="s">
        <v>6</v>
      </c>
      <c r="I23" s="1028" t="s">
        <v>207</v>
      </c>
      <c r="J23" s="1029" t="s">
        <v>208</v>
      </c>
      <c r="K23" s="1149"/>
      <c r="L23" s="1151"/>
    </row>
    <row r="24" spans="2:12" ht="24.95" customHeight="1" x14ac:dyDescent="0.2">
      <c r="B24" s="1088"/>
      <c r="C24" s="1082"/>
      <c r="D24" s="1091"/>
      <c r="E24" s="1096"/>
      <c r="F24" s="1085"/>
      <c r="G24" s="1085"/>
      <c r="H24" s="1085"/>
      <c r="I24" s="1085"/>
      <c r="J24" s="1097"/>
      <c r="K24" s="1094">
        <f t="shared" ref="K24:K28" si="6">SUM(E24:J24)</f>
        <v>0</v>
      </c>
      <c r="L24" s="1049">
        <f t="shared" ref="L24:L28" si="7">ROUND(K24/6,1)</f>
        <v>0</v>
      </c>
    </row>
    <row r="25" spans="2:12" ht="24.95" customHeight="1" x14ac:dyDescent="0.2">
      <c r="B25" s="1081"/>
      <c r="C25" s="1083"/>
      <c r="D25" s="1092"/>
      <c r="E25" s="1098"/>
      <c r="F25" s="1031"/>
      <c r="G25" s="1031"/>
      <c r="H25" s="1031"/>
      <c r="I25" s="1031"/>
      <c r="J25" s="1039"/>
      <c r="K25" s="1035">
        <f t="shared" si="6"/>
        <v>0</v>
      </c>
      <c r="L25" s="1044">
        <f t="shared" si="7"/>
        <v>0</v>
      </c>
    </row>
    <row r="26" spans="2:12" ht="24.95" customHeight="1" x14ac:dyDescent="0.2">
      <c r="B26" s="1084"/>
      <c r="C26" s="1026"/>
      <c r="D26" s="1092"/>
      <c r="E26" s="1098"/>
      <c r="F26" s="1031"/>
      <c r="G26" s="1031"/>
      <c r="H26" s="1031"/>
      <c r="I26" s="1031"/>
      <c r="J26" s="1039"/>
      <c r="K26" s="1035">
        <f t="shared" si="6"/>
        <v>0</v>
      </c>
      <c r="L26" s="1044">
        <f t="shared" si="7"/>
        <v>0</v>
      </c>
    </row>
    <row r="27" spans="2:12" ht="24.95" customHeight="1" x14ac:dyDescent="0.2">
      <c r="B27" s="1047"/>
      <c r="C27" s="1032"/>
      <c r="D27" s="1092"/>
      <c r="E27" s="1098"/>
      <c r="F27" s="1031"/>
      <c r="G27" s="1031"/>
      <c r="H27" s="1031"/>
      <c r="I27" s="1031"/>
      <c r="J27" s="1039"/>
      <c r="K27" s="1035">
        <f t="shared" si="6"/>
        <v>0</v>
      </c>
      <c r="L27" s="1044">
        <f t="shared" si="7"/>
        <v>0</v>
      </c>
    </row>
    <row r="28" spans="2:12" ht="24.95" customHeight="1" thickBot="1" x14ac:dyDescent="0.25">
      <c r="B28" s="1089"/>
      <c r="C28" s="1090"/>
      <c r="D28" s="1093"/>
      <c r="E28" s="1099"/>
      <c r="F28" s="1086"/>
      <c r="G28" s="1086"/>
      <c r="H28" s="1086"/>
      <c r="I28" s="1086"/>
      <c r="J28" s="1100"/>
      <c r="K28" s="1095">
        <f t="shared" si="6"/>
        <v>0</v>
      </c>
      <c r="L28" s="1087">
        <f t="shared" si="7"/>
        <v>0</v>
      </c>
    </row>
  </sheetData>
  <mergeCells count="17">
    <mergeCell ref="B3:L3"/>
    <mergeCell ref="B4:L4"/>
    <mergeCell ref="B5:L5"/>
    <mergeCell ref="B8:B9"/>
    <mergeCell ref="C8:C9"/>
    <mergeCell ref="D8:D9"/>
    <mergeCell ref="E8:J8"/>
    <mergeCell ref="K8:K9"/>
    <mergeCell ref="L8:L9"/>
    <mergeCell ref="B7:C7"/>
    <mergeCell ref="L22:L23"/>
    <mergeCell ref="B21:C21"/>
    <mergeCell ref="B22:B23"/>
    <mergeCell ref="C22:C23"/>
    <mergeCell ref="D22:D23"/>
    <mergeCell ref="E22:J22"/>
    <mergeCell ref="K22:K23"/>
  </mergeCells>
  <pageMargins left="0.7" right="0.7" top="0.75" bottom="0.75" header="0.3" footer="0.3"/>
  <pageSetup paperSize="9" orientation="portrait" r:id="rId1"/>
  <ignoredErrors>
    <ignoredError sqref="K1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abSelected="1" zoomScale="75" zoomScaleNormal="75" workbookViewId="0">
      <selection activeCell="B5" sqref="B5:L5"/>
    </sheetView>
  </sheetViews>
  <sheetFormatPr defaultRowHeight="12.75" x14ac:dyDescent="0.2"/>
  <cols>
    <col min="1" max="1" width="4.28515625" customWidth="1"/>
    <col min="3" max="3" width="63.85546875" bestFit="1" customWidth="1"/>
    <col min="4" max="4" width="11.42578125" bestFit="1" customWidth="1"/>
    <col min="11" max="11" width="8.7109375" bestFit="1" customWidth="1"/>
    <col min="12" max="12" width="13.7109375" customWidth="1"/>
  </cols>
  <sheetData>
    <row r="2" spans="2:12" x14ac:dyDescent="0.2">
      <c r="B2" s="1019"/>
      <c r="C2" s="1019"/>
      <c r="D2" s="1019"/>
      <c r="E2" s="1019"/>
      <c r="F2" s="1019"/>
      <c r="G2" s="1019"/>
      <c r="H2" s="1019"/>
      <c r="I2" s="1019"/>
      <c r="J2" s="1019"/>
      <c r="K2" s="1019"/>
      <c r="L2" s="1019"/>
    </row>
    <row r="3" spans="2:12" ht="20.25" x14ac:dyDescent="0.2">
      <c r="B3" s="1145" t="s">
        <v>476</v>
      </c>
      <c r="C3" s="1145"/>
      <c r="D3" s="1145"/>
      <c r="E3" s="1145"/>
      <c r="F3" s="1145"/>
      <c r="G3" s="1145"/>
      <c r="H3" s="1145"/>
      <c r="I3" s="1145"/>
      <c r="J3" s="1145"/>
      <c r="K3" s="1145"/>
      <c r="L3" s="1145"/>
    </row>
    <row r="4" spans="2:12" ht="18" x14ac:dyDescent="0.2">
      <c r="B4" s="1146" t="s">
        <v>526</v>
      </c>
      <c r="C4" s="1146"/>
      <c r="D4" s="1146"/>
      <c r="E4" s="1146"/>
      <c r="F4" s="1146"/>
      <c r="G4" s="1146"/>
      <c r="H4" s="1146"/>
      <c r="I4" s="1146"/>
      <c r="J4" s="1146"/>
      <c r="K4" s="1146"/>
      <c r="L4" s="1146"/>
    </row>
    <row r="5" spans="2:12" ht="20.25" x14ac:dyDescent="0.2">
      <c r="B5" s="1147" t="s">
        <v>492</v>
      </c>
      <c r="C5" s="1147"/>
      <c r="D5" s="1147"/>
      <c r="E5" s="1147"/>
      <c r="F5" s="1147"/>
      <c r="G5" s="1147"/>
      <c r="H5" s="1147"/>
      <c r="I5" s="1147"/>
      <c r="J5" s="1147"/>
      <c r="K5" s="1147"/>
      <c r="L5" s="1147"/>
    </row>
    <row r="6" spans="2:12" ht="20.25" x14ac:dyDescent="0.2">
      <c r="B6" s="1021"/>
      <c r="C6" s="1021"/>
      <c r="D6" s="1021"/>
      <c r="E6" s="1021"/>
      <c r="F6" s="1021"/>
      <c r="G6" s="1021"/>
      <c r="H6" s="1021"/>
      <c r="I6" s="1021"/>
      <c r="J6" s="1021"/>
      <c r="K6" s="1021"/>
      <c r="L6" s="1021"/>
    </row>
    <row r="7" spans="2:12" ht="21" thickBot="1" x14ac:dyDescent="0.25">
      <c r="B7" s="1204"/>
      <c r="C7" s="1204"/>
      <c r="D7" s="1021"/>
      <c r="E7" s="1021"/>
      <c r="F7" s="1021"/>
      <c r="G7" s="1021"/>
      <c r="H7" s="1021"/>
      <c r="I7" s="1021"/>
      <c r="J7" s="1021"/>
      <c r="K7" s="1021"/>
      <c r="L7" s="1021"/>
    </row>
    <row r="8" spans="2:12" ht="30" customHeight="1" x14ac:dyDescent="0.2">
      <c r="B8" s="1152" t="s">
        <v>5</v>
      </c>
      <c r="C8" s="1202" t="s">
        <v>458</v>
      </c>
      <c r="D8" s="1156" t="s">
        <v>479</v>
      </c>
      <c r="E8" s="1154" t="s">
        <v>7</v>
      </c>
      <c r="F8" s="1158"/>
      <c r="G8" s="1158"/>
      <c r="H8" s="1158"/>
      <c r="I8" s="1158"/>
      <c r="J8" s="1159"/>
      <c r="K8" s="1148" t="s">
        <v>459</v>
      </c>
      <c r="L8" s="1150" t="s">
        <v>460</v>
      </c>
    </row>
    <row r="9" spans="2:12" ht="30" customHeight="1" thickBot="1" x14ac:dyDescent="0.25">
      <c r="B9" s="1153"/>
      <c r="C9" s="1203"/>
      <c r="D9" s="1157"/>
      <c r="E9" s="1027" t="s">
        <v>1</v>
      </c>
      <c r="F9" s="1028" t="s">
        <v>2</v>
      </c>
      <c r="G9" s="1028" t="s">
        <v>3</v>
      </c>
      <c r="H9" s="1028" t="s">
        <v>6</v>
      </c>
      <c r="I9" s="1028" t="s">
        <v>207</v>
      </c>
      <c r="J9" s="1029" t="s">
        <v>208</v>
      </c>
      <c r="K9" s="1149"/>
      <c r="L9" s="1151"/>
    </row>
    <row r="10" spans="2:12" ht="24.95" customHeight="1" x14ac:dyDescent="0.2">
      <c r="B10" s="1071"/>
      <c r="C10" s="1023"/>
      <c r="D10" s="1074"/>
      <c r="E10" s="1078"/>
      <c r="F10" s="1036"/>
      <c r="G10" s="1036"/>
      <c r="H10" s="1036"/>
      <c r="I10" s="1036"/>
      <c r="J10" s="1037"/>
      <c r="K10" s="1094">
        <f t="shared" ref="K10:K12" si="0">SUM(E10:J10)</f>
        <v>0</v>
      </c>
      <c r="L10" s="1068">
        <f t="shared" ref="L10:L28" si="1">ROUND(K10/6,1)</f>
        <v>0</v>
      </c>
    </row>
    <row r="11" spans="2:12" ht="24.95" customHeight="1" x14ac:dyDescent="0.2">
      <c r="B11" s="1067"/>
      <c r="C11" s="1025"/>
      <c r="D11" s="1075"/>
      <c r="E11" s="1079"/>
      <c r="F11" s="1030"/>
      <c r="G11" s="1030"/>
      <c r="H11" s="1030"/>
      <c r="I11" s="1030"/>
      <c r="J11" s="1038"/>
      <c r="K11" s="1035">
        <f t="shared" si="0"/>
        <v>0</v>
      </c>
      <c r="L11" s="1069">
        <f t="shared" si="1"/>
        <v>0</v>
      </c>
    </row>
    <row r="12" spans="2:12" ht="24.95" customHeight="1" x14ac:dyDescent="0.2">
      <c r="B12" s="1067"/>
      <c r="C12" s="1025"/>
      <c r="D12" s="1075"/>
      <c r="E12" s="1079"/>
      <c r="F12" s="1030"/>
      <c r="G12" s="1030"/>
      <c r="H12" s="1030"/>
      <c r="I12" s="1030"/>
      <c r="J12" s="1038"/>
      <c r="K12" s="1035">
        <f t="shared" si="0"/>
        <v>0</v>
      </c>
      <c r="L12" s="1069">
        <f t="shared" si="1"/>
        <v>0</v>
      </c>
    </row>
    <row r="13" spans="2:12" ht="24.95" customHeight="1" x14ac:dyDescent="0.2">
      <c r="B13" s="1072"/>
      <c r="C13" s="1073"/>
      <c r="D13" s="1075"/>
      <c r="E13" s="1079"/>
      <c r="F13" s="1030"/>
      <c r="G13" s="1030"/>
      <c r="H13" s="1030"/>
      <c r="I13" s="1030"/>
      <c r="J13" s="1038"/>
      <c r="K13" s="1035">
        <f t="shared" ref="K13" si="2">SUM(E13:J13)</f>
        <v>0</v>
      </c>
      <c r="L13" s="1069">
        <f t="shared" si="1"/>
        <v>0</v>
      </c>
    </row>
    <row r="14" spans="2:12" ht="24.95" customHeight="1" x14ac:dyDescent="0.2">
      <c r="B14" s="1072"/>
      <c r="C14" s="1073"/>
      <c r="D14" s="1075"/>
      <c r="E14" s="1079"/>
      <c r="F14" s="1030"/>
      <c r="G14" s="1030"/>
      <c r="H14" s="1030"/>
      <c r="I14" s="1030"/>
      <c r="J14" s="1038"/>
      <c r="K14" s="1035">
        <f t="shared" ref="K14" si="3">SUM(E14:J14)</f>
        <v>0</v>
      </c>
      <c r="L14" s="1069">
        <f t="shared" si="1"/>
        <v>0</v>
      </c>
    </row>
    <row r="15" spans="2:12" ht="24.95" customHeight="1" x14ac:dyDescent="0.2">
      <c r="B15" s="1072"/>
      <c r="C15" s="1073"/>
      <c r="D15" s="1075"/>
      <c r="E15" s="1079"/>
      <c r="F15" s="1030"/>
      <c r="G15" s="1030"/>
      <c r="H15" s="1030"/>
      <c r="I15" s="1030"/>
      <c r="J15" s="1038"/>
      <c r="K15" s="1035">
        <f t="shared" ref="K15" si="4">SUM(E15:J15)</f>
        <v>0</v>
      </c>
      <c r="L15" s="1069">
        <f t="shared" si="1"/>
        <v>0</v>
      </c>
    </row>
    <row r="16" spans="2:12" ht="24.95" customHeight="1" x14ac:dyDescent="0.2">
      <c r="B16" s="1072"/>
      <c r="C16" s="1073"/>
      <c r="D16" s="1075"/>
      <c r="E16" s="1079"/>
      <c r="F16" s="1030"/>
      <c r="G16" s="1030"/>
      <c r="H16" s="1030"/>
      <c r="I16" s="1030"/>
      <c r="J16" s="1038"/>
      <c r="K16" s="1035">
        <f t="shared" ref="K16" si="5">SUM(E16:J16)</f>
        <v>0</v>
      </c>
      <c r="L16" s="1069">
        <f t="shared" si="1"/>
        <v>0</v>
      </c>
    </row>
    <row r="17" spans="2:12" ht="24.95" customHeight="1" x14ac:dyDescent="0.2">
      <c r="B17" s="1072"/>
      <c r="C17" s="1073"/>
      <c r="D17" s="1075"/>
      <c r="E17" s="1079"/>
      <c r="F17" s="1030"/>
      <c r="G17" s="1030"/>
      <c r="H17" s="1030"/>
      <c r="I17" s="1030"/>
      <c r="J17" s="1038"/>
      <c r="K17" s="1035">
        <f t="shared" ref="K17:K18" si="6">SUM(E17:J17)</f>
        <v>0</v>
      </c>
      <c r="L17" s="1069">
        <f t="shared" ref="L17:L21" si="7">ROUND(K17/6,1)</f>
        <v>0</v>
      </c>
    </row>
    <row r="18" spans="2:12" ht="24.95" customHeight="1" x14ac:dyDescent="0.2">
      <c r="B18" s="1072"/>
      <c r="C18" s="1073"/>
      <c r="D18" s="1075"/>
      <c r="E18" s="1079"/>
      <c r="F18" s="1030"/>
      <c r="G18" s="1030"/>
      <c r="H18" s="1030"/>
      <c r="I18" s="1030"/>
      <c r="J18" s="1038"/>
      <c r="K18" s="1035">
        <f t="shared" si="6"/>
        <v>0</v>
      </c>
      <c r="L18" s="1069">
        <f t="shared" si="7"/>
        <v>0</v>
      </c>
    </row>
    <row r="19" spans="2:12" ht="24.95" customHeight="1" x14ac:dyDescent="0.2">
      <c r="B19" s="1072"/>
      <c r="C19" s="1073"/>
      <c r="D19" s="1075"/>
      <c r="E19" s="1079"/>
      <c r="F19" s="1030"/>
      <c r="G19" s="1030"/>
      <c r="H19" s="1030"/>
      <c r="I19" s="1030"/>
      <c r="J19" s="1038"/>
      <c r="K19" s="1035">
        <f t="shared" ref="K19" si="8">SUM(E19:J19)</f>
        <v>0</v>
      </c>
      <c r="L19" s="1069">
        <f t="shared" si="7"/>
        <v>0</v>
      </c>
    </row>
    <row r="20" spans="2:12" ht="24.95" customHeight="1" x14ac:dyDescent="0.2">
      <c r="B20" s="1072"/>
      <c r="C20" s="1073"/>
      <c r="D20" s="1075"/>
      <c r="E20" s="1079"/>
      <c r="F20" s="1030"/>
      <c r="G20" s="1030"/>
      <c r="H20" s="1030"/>
      <c r="I20" s="1030"/>
      <c r="J20" s="1038"/>
      <c r="K20" s="1035">
        <f t="shared" ref="K20" si="9">SUM(E20:J20)</f>
        <v>0</v>
      </c>
      <c r="L20" s="1069">
        <f t="shared" si="7"/>
        <v>0</v>
      </c>
    </row>
    <row r="21" spans="2:12" ht="24.95" customHeight="1" x14ac:dyDescent="0.2">
      <c r="B21" s="1072"/>
      <c r="C21" s="1073"/>
      <c r="D21" s="1075"/>
      <c r="E21" s="1079"/>
      <c r="F21" s="1030"/>
      <c r="G21" s="1030"/>
      <c r="H21" s="1030"/>
      <c r="I21" s="1030"/>
      <c r="J21" s="1038"/>
      <c r="K21" s="1035">
        <f t="shared" ref="K21" si="10">SUM(E21:J21)</f>
        <v>0</v>
      </c>
      <c r="L21" s="1069">
        <f t="shared" si="7"/>
        <v>0</v>
      </c>
    </row>
    <row r="22" spans="2:12" ht="24.95" customHeight="1" x14ac:dyDescent="0.2">
      <c r="B22" s="1072"/>
      <c r="C22" s="1073"/>
      <c r="D22" s="1075"/>
      <c r="E22" s="1079"/>
      <c r="F22" s="1030"/>
      <c r="G22" s="1030"/>
      <c r="H22" s="1030"/>
      <c r="I22" s="1030"/>
      <c r="J22" s="1038"/>
      <c r="K22" s="1035">
        <f t="shared" ref="K22:K23" si="11">SUM(E22:J22)</f>
        <v>0</v>
      </c>
      <c r="L22" s="1069">
        <f t="shared" ref="L22:L26" si="12">ROUND(K22/6,1)</f>
        <v>0</v>
      </c>
    </row>
    <row r="23" spans="2:12" ht="24.95" customHeight="1" x14ac:dyDescent="0.2">
      <c r="B23" s="1072"/>
      <c r="C23" s="1073"/>
      <c r="D23" s="1075"/>
      <c r="E23" s="1079"/>
      <c r="F23" s="1030"/>
      <c r="G23" s="1030"/>
      <c r="H23" s="1030"/>
      <c r="I23" s="1030"/>
      <c r="J23" s="1038"/>
      <c r="K23" s="1035">
        <f t="shared" si="11"/>
        <v>0</v>
      </c>
      <c r="L23" s="1069">
        <f t="shared" si="12"/>
        <v>0</v>
      </c>
    </row>
    <row r="24" spans="2:12" ht="24.95" customHeight="1" x14ac:dyDescent="0.2">
      <c r="B24" s="1072"/>
      <c r="C24" s="1073"/>
      <c r="D24" s="1075"/>
      <c r="E24" s="1079"/>
      <c r="F24" s="1030"/>
      <c r="G24" s="1030"/>
      <c r="H24" s="1030"/>
      <c r="I24" s="1030"/>
      <c r="J24" s="1038"/>
      <c r="K24" s="1035">
        <f t="shared" ref="K24" si="13">SUM(E24:J24)</f>
        <v>0</v>
      </c>
      <c r="L24" s="1069">
        <f t="shared" si="12"/>
        <v>0</v>
      </c>
    </row>
    <row r="25" spans="2:12" ht="24.95" customHeight="1" x14ac:dyDescent="0.2">
      <c r="B25" s="1072"/>
      <c r="C25" s="1073"/>
      <c r="D25" s="1075"/>
      <c r="E25" s="1079"/>
      <c r="F25" s="1030"/>
      <c r="G25" s="1030"/>
      <c r="H25" s="1030"/>
      <c r="I25" s="1030"/>
      <c r="J25" s="1038"/>
      <c r="K25" s="1035">
        <f t="shared" ref="K25" si="14">SUM(E25:J25)</f>
        <v>0</v>
      </c>
      <c r="L25" s="1069">
        <f t="shared" si="12"/>
        <v>0</v>
      </c>
    </row>
    <row r="26" spans="2:12" ht="24.95" customHeight="1" x14ac:dyDescent="0.2">
      <c r="B26" s="1072"/>
      <c r="C26" s="1073"/>
      <c r="D26" s="1075"/>
      <c r="E26" s="1079"/>
      <c r="F26" s="1030"/>
      <c r="G26" s="1030"/>
      <c r="H26" s="1030"/>
      <c r="I26" s="1030"/>
      <c r="J26" s="1038"/>
      <c r="K26" s="1035">
        <f t="shared" ref="K26" si="15">SUM(E26:J26)</f>
        <v>0</v>
      </c>
      <c r="L26" s="1069">
        <f t="shared" si="12"/>
        <v>0</v>
      </c>
    </row>
    <row r="27" spans="2:12" ht="24.95" customHeight="1" x14ac:dyDescent="0.2">
      <c r="B27" s="1072"/>
      <c r="C27" s="1073"/>
      <c r="D27" s="1075"/>
      <c r="E27" s="1079"/>
      <c r="F27" s="1030"/>
      <c r="G27" s="1030"/>
      <c r="H27" s="1030"/>
      <c r="I27" s="1030"/>
      <c r="J27" s="1038"/>
      <c r="K27" s="1035">
        <f t="shared" ref="K27:K28" si="16">SUM(E27:J27)</f>
        <v>0</v>
      </c>
      <c r="L27" s="1069">
        <f t="shared" si="1"/>
        <v>0</v>
      </c>
    </row>
    <row r="28" spans="2:12" ht="24.95" customHeight="1" thickBot="1" x14ac:dyDescent="0.25">
      <c r="B28" s="1048"/>
      <c r="C28" s="1033"/>
      <c r="D28" s="1076"/>
      <c r="E28" s="1080"/>
      <c r="F28" s="1040"/>
      <c r="G28" s="1040"/>
      <c r="H28" s="1040"/>
      <c r="I28" s="1040"/>
      <c r="J28" s="1041"/>
      <c r="K28" s="1095">
        <f t="shared" si="16"/>
        <v>0</v>
      </c>
      <c r="L28" s="1070">
        <f t="shared" si="1"/>
        <v>0</v>
      </c>
    </row>
  </sheetData>
  <mergeCells count="10">
    <mergeCell ref="B3:L3"/>
    <mergeCell ref="B4:L4"/>
    <mergeCell ref="B5:L5"/>
    <mergeCell ref="B7:C7"/>
    <mergeCell ref="B8:B9"/>
    <mergeCell ref="C8:C9"/>
    <mergeCell ref="D8:D9"/>
    <mergeCell ref="E8:J8"/>
    <mergeCell ref="K8:K9"/>
    <mergeCell ref="L8:L9"/>
  </mergeCells>
  <pageMargins left="0.7" right="0.7" top="0.75" bottom="0.75" header="0.3" footer="0.3"/>
  <pageSetup paperSize="9" orientation="portrait" r:id="rId1"/>
  <ignoredErrors>
    <ignoredError sqref="K13:K16 K19:K20 K21 K24:K25 K2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A143"/>
  <sheetViews>
    <sheetView topLeftCell="A50" zoomScale="75" zoomScaleNormal="75" workbookViewId="0">
      <selection activeCell="I110" sqref="I110"/>
    </sheetView>
  </sheetViews>
  <sheetFormatPr defaultColWidth="11.42578125" defaultRowHeight="14.25" outlineLevelRow="1" x14ac:dyDescent="0.2"/>
  <cols>
    <col min="1" max="1" width="9.28515625" style="312" bestFit="1" customWidth="1"/>
    <col min="2" max="2" width="8.42578125" style="313" customWidth="1"/>
    <col min="3" max="3" width="26" style="313" bestFit="1" customWidth="1"/>
    <col min="4" max="4" width="13" style="311" bestFit="1" customWidth="1"/>
    <col min="5" max="5" width="23.140625" style="311" bestFit="1" customWidth="1"/>
    <col min="6" max="6" width="8" style="312" bestFit="1" customWidth="1"/>
    <col min="7" max="7" width="23.85546875" style="312" customWidth="1"/>
    <col min="8" max="8" width="10" style="312" bestFit="1" customWidth="1"/>
    <col min="9" max="9" width="24.140625" style="312" bestFit="1" customWidth="1"/>
    <col min="10" max="10" width="8.42578125" style="312" bestFit="1" customWidth="1"/>
    <col min="11" max="11" width="4.140625" style="312" customWidth="1"/>
    <col min="12" max="12" width="7.85546875" style="369" customWidth="1"/>
    <col min="13" max="13" width="28" style="312" bestFit="1" customWidth="1"/>
    <col min="14" max="14" width="14.28515625" style="369" bestFit="1" customWidth="1"/>
    <col min="15" max="17" width="7.85546875" style="312" bestFit="1" customWidth="1"/>
    <col min="18" max="18" width="9.28515625" style="312" bestFit="1" customWidth="1"/>
    <col min="19" max="19" width="6.42578125" style="312" bestFit="1" customWidth="1"/>
    <col min="20" max="20" width="6.5703125" style="312" bestFit="1" customWidth="1"/>
    <col min="21" max="21" width="10.85546875" style="312" bestFit="1" customWidth="1"/>
    <col min="22" max="22" width="6.140625" style="312" customWidth="1"/>
    <col min="23" max="23" width="7.28515625" style="312" bestFit="1" customWidth="1"/>
    <col min="24" max="24" width="21.5703125" style="420" bestFit="1" customWidth="1"/>
    <col min="25" max="25" width="10" style="312" bestFit="1" customWidth="1"/>
    <col min="26" max="16384" width="11.42578125" style="312"/>
  </cols>
  <sheetData>
    <row r="1" spans="1:25" s="315" customFormat="1" ht="19.5" x14ac:dyDescent="0.25">
      <c r="B1" s="1209" t="s">
        <v>178</v>
      </c>
      <c r="C1" s="1209"/>
      <c r="D1" s="1209"/>
      <c r="E1" s="1209"/>
      <c r="F1" s="1209"/>
      <c r="G1" s="1209"/>
      <c r="H1" s="1209"/>
      <c r="I1" s="1209"/>
      <c r="L1" s="367"/>
      <c r="N1" s="367"/>
      <c r="U1" s="314"/>
      <c r="V1" s="316"/>
      <c r="X1" s="417"/>
    </row>
    <row r="2" spans="1:25" s="315" customFormat="1" ht="19.5" x14ac:dyDescent="0.25">
      <c r="A2" s="1213" t="s">
        <v>75</v>
      </c>
      <c r="B2" s="1213"/>
      <c r="C2" s="1213"/>
      <c r="D2" s="1213"/>
      <c r="E2" s="468"/>
      <c r="F2" s="314"/>
      <c r="G2" s="314"/>
      <c r="H2" s="314"/>
      <c r="I2" s="314"/>
      <c r="L2" s="367"/>
      <c r="N2" s="367"/>
      <c r="U2" s="314"/>
      <c r="V2" s="316"/>
      <c r="X2" s="417"/>
    </row>
    <row r="3" spans="1:25" s="318" customFormat="1" ht="19.5" hidden="1" outlineLevel="1" thickTop="1" thickBot="1" x14ac:dyDescent="0.25">
      <c r="B3" s="1210" t="s">
        <v>129</v>
      </c>
      <c r="C3" s="1211"/>
      <c r="D3" s="1211"/>
      <c r="E3" s="1211"/>
      <c r="F3" s="1211"/>
      <c r="G3" s="1211"/>
      <c r="H3" s="1211"/>
      <c r="I3" s="1211"/>
      <c r="J3" s="1212"/>
      <c r="K3" s="317"/>
      <c r="L3" s="1205" t="s">
        <v>131</v>
      </c>
      <c r="M3" s="1219" t="s">
        <v>130</v>
      </c>
      <c r="N3" s="1220"/>
      <c r="O3" s="1220"/>
      <c r="P3" s="1220"/>
      <c r="Q3" s="1220"/>
      <c r="R3" s="1220"/>
      <c r="S3" s="1220"/>
      <c r="T3" s="1221"/>
      <c r="U3" s="1222" t="s">
        <v>0</v>
      </c>
      <c r="W3" s="1215" t="s">
        <v>175</v>
      </c>
      <c r="X3" s="1216"/>
      <c r="Y3" s="1217"/>
    </row>
    <row r="4" spans="1:25" s="462" customFormat="1" ht="15" hidden="1" outlineLevel="1" thickBot="1" x14ac:dyDescent="0.25">
      <c r="B4" s="1214">
        <v>1</v>
      </c>
      <c r="C4" s="463" t="s">
        <v>108</v>
      </c>
      <c r="D4" s="463" t="s">
        <v>69</v>
      </c>
      <c r="E4" s="463" t="s">
        <v>109</v>
      </c>
      <c r="F4" s="463" t="s">
        <v>69</v>
      </c>
      <c r="G4" s="463" t="s">
        <v>110</v>
      </c>
      <c r="H4" s="463" t="s">
        <v>69</v>
      </c>
      <c r="I4" s="463" t="s">
        <v>111</v>
      </c>
      <c r="J4" s="319" t="s">
        <v>69</v>
      </c>
      <c r="K4" s="464"/>
      <c r="L4" s="1206"/>
      <c r="M4" s="454" t="s">
        <v>44</v>
      </c>
      <c r="N4" s="455" t="s">
        <v>119</v>
      </c>
      <c r="O4" s="456" t="s">
        <v>1</v>
      </c>
      <c r="P4" s="456" t="s">
        <v>2</v>
      </c>
      <c r="Q4" s="456" t="s">
        <v>3</v>
      </c>
      <c r="R4" s="457" t="s">
        <v>81</v>
      </c>
      <c r="S4" s="458" t="s">
        <v>45</v>
      </c>
      <c r="T4" s="459" t="s">
        <v>74</v>
      </c>
      <c r="U4" s="1223"/>
      <c r="W4" s="542" t="s">
        <v>48</v>
      </c>
      <c r="X4" s="543" t="s">
        <v>176</v>
      </c>
      <c r="Y4" s="544" t="s">
        <v>0</v>
      </c>
    </row>
    <row r="5" spans="1:25" s="318" customFormat="1" hidden="1" outlineLevel="1" x14ac:dyDescent="0.2">
      <c r="B5" s="1207"/>
      <c r="C5" s="321" t="str">
        <f>$M$5</f>
        <v>Эммерих Эдуард</v>
      </c>
      <c r="D5" s="322">
        <v>149</v>
      </c>
      <c r="E5" s="321" t="str">
        <f>$M$6</f>
        <v>Пушкарев Александр</v>
      </c>
      <c r="F5" s="322">
        <v>162</v>
      </c>
      <c r="G5" s="321" t="str">
        <f>$M$7</f>
        <v>Клюева Наталья</v>
      </c>
      <c r="H5" s="322">
        <v>156</v>
      </c>
      <c r="I5" s="321" t="str">
        <f>$M$8</f>
        <v>Женихова Евгения</v>
      </c>
      <c r="J5" s="323">
        <v>154</v>
      </c>
      <c r="K5" s="320"/>
      <c r="L5" s="381">
        <f t="shared" ref="L5:L16" si="0">L4+1</f>
        <v>1</v>
      </c>
      <c r="M5" s="382" t="s">
        <v>28</v>
      </c>
      <c r="N5" s="439" t="s">
        <v>57</v>
      </c>
      <c r="O5" s="383">
        <f>D5</f>
        <v>149</v>
      </c>
      <c r="P5" s="383">
        <f>F12</f>
        <v>143</v>
      </c>
      <c r="Q5" s="383">
        <f>H16</f>
        <v>173</v>
      </c>
      <c r="R5" s="384">
        <f>F44</f>
        <v>146</v>
      </c>
      <c r="S5" s="385">
        <f>SUM(O5:R5)-MIN(O5:R5)</f>
        <v>468</v>
      </c>
      <c r="T5" s="402"/>
      <c r="U5" s="558">
        <f>(S5+(T5*3))/3</f>
        <v>156</v>
      </c>
      <c r="W5" s="545" t="s">
        <v>83</v>
      </c>
      <c r="X5" s="546" t="s">
        <v>29</v>
      </c>
      <c r="Y5" s="547">
        <v>205.33333333333334</v>
      </c>
    </row>
    <row r="6" spans="1:25" s="318" customFormat="1" hidden="1" outlineLevel="1" x14ac:dyDescent="0.2">
      <c r="B6" s="1207"/>
      <c r="C6" s="321" t="str">
        <f>$M$9</f>
        <v>Чуруксаева Людмила</v>
      </c>
      <c r="D6" s="322">
        <v>136</v>
      </c>
      <c r="E6" s="321" t="str">
        <f>$M$10</f>
        <v>Захаров Андрей</v>
      </c>
      <c r="F6" s="322">
        <v>168</v>
      </c>
      <c r="G6" s="321" t="str">
        <f>$M$11</f>
        <v>Куклин Игорь</v>
      </c>
      <c r="H6" s="322">
        <v>129</v>
      </c>
      <c r="I6" s="321" t="str">
        <f>$M$12</f>
        <v>Бурнаев Роман</v>
      </c>
      <c r="J6" s="323">
        <v>171</v>
      </c>
      <c r="K6" s="320"/>
      <c r="L6" s="387">
        <f t="shared" si="0"/>
        <v>2</v>
      </c>
      <c r="M6" s="388" t="s">
        <v>12</v>
      </c>
      <c r="N6" s="440" t="s">
        <v>59</v>
      </c>
      <c r="O6" s="389">
        <f>F5</f>
        <v>162</v>
      </c>
      <c r="P6" s="389">
        <f>H12</f>
        <v>165</v>
      </c>
      <c r="Q6" s="389">
        <f>J16</f>
        <v>169</v>
      </c>
      <c r="R6" s="390">
        <f>F48</f>
        <v>158</v>
      </c>
      <c r="S6" s="391">
        <f t="shared" ref="S6:S16" si="1">SUM(O6:R6)-MIN(O6:R6)</f>
        <v>496</v>
      </c>
      <c r="T6" s="403"/>
      <c r="U6" s="559">
        <f>(S6+(T6*3))/3</f>
        <v>165.33333333333334</v>
      </c>
      <c r="W6" s="548" t="s">
        <v>84</v>
      </c>
      <c r="X6" s="549" t="s">
        <v>55</v>
      </c>
      <c r="Y6" s="550">
        <v>193</v>
      </c>
    </row>
    <row r="7" spans="1:25" s="318" customFormat="1" hidden="1" outlineLevel="1" x14ac:dyDescent="0.2">
      <c r="B7" s="1207"/>
      <c r="C7" s="321" t="str">
        <f>$M$13</f>
        <v>Городилов Сергей</v>
      </c>
      <c r="D7" s="322">
        <v>156</v>
      </c>
      <c r="E7" s="321" t="str">
        <f>$M$14</f>
        <v>Тимохин Владимир</v>
      </c>
      <c r="F7" s="322">
        <v>138</v>
      </c>
      <c r="G7" s="321" t="str">
        <f>$M$15</f>
        <v>Гаврицков Владимир</v>
      </c>
      <c r="H7" s="322">
        <v>130</v>
      </c>
      <c r="I7" s="321" t="str">
        <f>$M$16</f>
        <v>Кравченко Оксана</v>
      </c>
      <c r="J7" s="334">
        <v>158</v>
      </c>
      <c r="K7" s="320"/>
      <c r="L7" s="387">
        <f t="shared" si="0"/>
        <v>3</v>
      </c>
      <c r="M7" s="393" t="s">
        <v>34</v>
      </c>
      <c r="N7" s="441" t="s">
        <v>60</v>
      </c>
      <c r="O7" s="389">
        <f>H5</f>
        <v>156</v>
      </c>
      <c r="P7" s="389">
        <f>J12</f>
        <v>152</v>
      </c>
      <c r="Q7" s="389">
        <f>D16</f>
        <v>163</v>
      </c>
      <c r="R7" s="390">
        <f>J48</f>
        <v>158</v>
      </c>
      <c r="S7" s="391">
        <f t="shared" si="1"/>
        <v>477</v>
      </c>
      <c r="T7" s="403">
        <v>8</v>
      </c>
      <c r="U7" s="559">
        <f t="shared" ref="U7:U12" si="2">(S7+(T7*3))/3</f>
        <v>167</v>
      </c>
      <c r="W7" s="548" t="s">
        <v>85</v>
      </c>
      <c r="X7" s="549" t="s">
        <v>11</v>
      </c>
      <c r="Y7" s="550">
        <v>188.33333333333334</v>
      </c>
    </row>
    <row r="8" spans="1:25" s="318" customFormat="1" ht="15" hidden="1" outlineLevel="1" thickBot="1" x14ac:dyDescent="0.25">
      <c r="B8" s="335"/>
      <c r="C8" s="320"/>
      <c r="D8" s="320"/>
      <c r="E8" s="320"/>
      <c r="F8" s="320"/>
      <c r="G8" s="320"/>
      <c r="H8" s="320"/>
      <c r="I8" s="320"/>
      <c r="J8" s="336"/>
      <c r="K8" s="320"/>
      <c r="L8" s="394">
        <f t="shared" si="0"/>
        <v>4</v>
      </c>
      <c r="M8" s="395" t="s">
        <v>38</v>
      </c>
      <c r="N8" s="442" t="s">
        <v>61</v>
      </c>
      <c r="O8" s="396">
        <f>J5</f>
        <v>154</v>
      </c>
      <c r="P8" s="396">
        <f>D12</f>
        <v>145</v>
      </c>
      <c r="Q8" s="396">
        <f>F16</f>
        <v>106</v>
      </c>
      <c r="R8" s="397">
        <f>H49</f>
        <v>108</v>
      </c>
      <c r="S8" s="398">
        <f t="shared" si="1"/>
        <v>407</v>
      </c>
      <c r="T8" s="404">
        <v>8</v>
      </c>
      <c r="U8" s="560">
        <f t="shared" si="2"/>
        <v>143.66666666666666</v>
      </c>
      <c r="W8" s="548" t="s">
        <v>86</v>
      </c>
      <c r="X8" s="549" t="s">
        <v>10</v>
      </c>
      <c r="Y8" s="550">
        <v>181</v>
      </c>
    </row>
    <row r="9" spans="1:25" s="318" customFormat="1" hidden="1" outlineLevel="1" x14ac:dyDescent="0.2">
      <c r="B9" s="1207">
        <v>2</v>
      </c>
      <c r="C9" s="337" t="s">
        <v>140</v>
      </c>
      <c r="D9" s="338" t="s">
        <v>69</v>
      </c>
      <c r="E9" s="337" t="s">
        <v>109</v>
      </c>
      <c r="F9" s="337" t="s">
        <v>69</v>
      </c>
      <c r="G9" s="337" t="s">
        <v>110</v>
      </c>
      <c r="H9" s="337" t="s">
        <v>69</v>
      </c>
      <c r="I9" s="337" t="s">
        <v>111</v>
      </c>
      <c r="J9" s="410" t="s">
        <v>69</v>
      </c>
      <c r="K9" s="320"/>
      <c r="L9" s="324">
        <f t="shared" si="0"/>
        <v>5</v>
      </c>
      <c r="M9" s="399" t="s">
        <v>8</v>
      </c>
      <c r="N9" s="443" t="s">
        <v>62</v>
      </c>
      <c r="O9" s="326">
        <f>D6</f>
        <v>136</v>
      </c>
      <c r="P9" s="326">
        <f>F10</f>
        <v>120</v>
      </c>
      <c r="Q9" s="326">
        <f>H17</f>
        <v>129</v>
      </c>
      <c r="R9" s="327">
        <f>H43</f>
        <v>140</v>
      </c>
      <c r="S9" s="328">
        <f t="shared" si="1"/>
        <v>405</v>
      </c>
      <c r="T9" s="405">
        <v>8</v>
      </c>
      <c r="U9" s="558">
        <f>(S9+(T9*3))/3</f>
        <v>143</v>
      </c>
      <c r="V9" s="339"/>
      <c r="W9" s="548" t="s">
        <v>87</v>
      </c>
      <c r="X9" s="549" t="s">
        <v>16</v>
      </c>
      <c r="Y9" s="550">
        <v>180.66666666666666</v>
      </c>
    </row>
    <row r="10" spans="1:25" s="339" customFormat="1" hidden="1" outlineLevel="1" x14ac:dyDescent="0.2">
      <c r="B10" s="1207"/>
      <c r="C10" s="321" t="str">
        <f>$M$12</f>
        <v>Бурнаев Роман</v>
      </c>
      <c r="D10" s="323">
        <v>184</v>
      </c>
      <c r="E10" s="321" t="str">
        <f>$M$9</f>
        <v>Чуруксаева Людмила</v>
      </c>
      <c r="F10" s="322">
        <v>120</v>
      </c>
      <c r="G10" s="321" t="str">
        <f>$M$10</f>
        <v>Захаров Андрей</v>
      </c>
      <c r="H10" s="322">
        <v>164</v>
      </c>
      <c r="I10" s="321" t="str">
        <f>$M$11</f>
        <v>Куклин Игорь</v>
      </c>
      <c r="J10" s="323">
        <v>143</v>
      </c>
      <c r="K10" s="341"/>
      <c r="L10" s="329">
        <f t="shared" si="0"/>
        <v>6</v>
      </c>
      <c r="M10" s="330" t="s">
        <v>35</v>
      </c>
      <c r="N10" s="444" t="s">
        <v>63</v>
      </c>
      <c r="O10" s="331">
        <f>F6</f>
        <v>168</v>
      </c>
      <c r="P10" s="331">
        <f>H10</f>
        <v>164</v>
      </c>
      <c r="Q10" s="331">
        <f>J17</f>
        <v>149</v>
      </c>
      <c r="R10" s="332">
        <f>F43</f>
        <v>195</v>
      </c>
      <c r="S10" s="333">
        <f t="shared" si="1"/>
        <v>527</v>
      </c>
      <c r="T10" s="406"/>
      <c r="U10" s="559">
        <f>(S10+(T10*3))/3</f>
        <v>175.66666666666666</v>
      </c>
      <c r="W10" s="548" t="s">
        <v>88</v>
      </c>
      <c r="X10" s="549" t="s">
        <v>35</v>
      </c>
      <c r="Y10" s="550">
        <v>175.66666666666666</v>
      </c>
    </row>
    <row r="11" spans="1:25" s="339" customFormat="1" hidden="1" outlineLevel="1" x14ac:dyDescent="0.2">
      <c r="B11" s="1207"/>
      <c r="C11" s="321" t="str">
        <f>$M$16</f>
        <v>Кравченко Оксана</v>
      </c>
      <c r="D11" s="334">
        <v>126</v>
      </c>
      <c r="E11" s="321" t="str">
        <f>$M$13</f>
        <v>Городилов Сергей</v>
      </c>
      <c r="F11" s="322">
        <v>166</v>
      </c>
      <c r="G11" s="321" t="str">
        <f>$M$14</f>
        <v>Тимохин Владимир</v>
      </c>
      <c r="H11" s="322">
        <v>161</v>
      </c>
      <c r="I11" s="321" t="str">
        <f>$M$15</f>
        <v>Гаврицков Владимир</v>
      </c>
      <c r="J11" s="323">
        <v>134</v>
      </c>
      <c r="K11" s="341"/>
      <c r="L11" s="329">
        <f t="shared" si="0"/>
        <v>7</v>
      </c>
      <c r="M11" s="330" t="s">
        <v>13</v>
      </c>
      <c r="N11" s="444" t="s">
        <v>64</v>
      </c>
      <c r="O11" s="331">
        <f>H6</f>
        <v>129</v>
      </c>
      <c r="P11" s="331">
        <f>J10</f>
        <v>143</v>
      </c>
      <c r="Q11" s="331">
        <f>D17</f>
        <v>191</v>
      </c>
      <c r="R11" s="332">
        <f>J43</f>
        <v>189</v>
      </c>
      <c r="S11" s="333">
        <f t="shared" si="1"/>
        <v>523</v>
      </c>
      <c r="T11" s="406"/>
      <c r="U11" s="559">
        <f t="shared" si="2"/>
        <v>174.33333333333334</v>
      </c>
      <c r="W11" s="548" t="s">
        <v>89</v>
      </c>
      <c r="X11" s="546" t="s">
        <v>13</v>
      </c>
      <c r="Y11" s="551">
        <v>174.33333333333334</v>
      </c>
    </row>
    <row r="12" spans="1:25" s="339" customFormat="1" ht="15" hidden="1" outlineLevel="1" thickBot="1" x14ac:dyDescent="0.25">
      <c r="B12" s="1207"/>
      <c r="C12" s="321" t="str">
        <f>$M$8</f>
        <v>Женихова Евгения</v>
      </c>
      <c r="D12" s="323">
        <v>145</v>
      </c>
      <c r="E12" s="321" t="str">
        <f>$M$5</f>
        <v>Эммерих Эдуард</v>
      </c>
      <c r="F12" s="322">
        <v>143</v>
      </c>
      <c r="G12" s="321" t="str">
        <f>$M$6</f>
        <v>Пушкарев Александр</v>
      </c>
      <c r="H12" s="322">
        <v>165</v>
      </c>
      <c r="I12" s="321" t="str">
        <f>$M$7</f>
        <v>Клюева Наталья</v>
      </c>
      <c r="J12" s="323">
        <v>152</v>
      </c>
      <c r="K12" s="341"/>
      <c r="L12" s="400">
        <f t="shared" si="0"/>
        <v>8</v>
      </c>
      <c r="M12" s="401" t="s">
        <v>121</v>
      </c>
      <c r="N12" s="445" t="s">
        <v>65</v>
      </c>
      <c r="O12" s="355">
        <f>J6</f>
        <v>171</v>
      </c>
      <c r="P12" s="355">
        <f>D10</f>
        <v>184</v>
      </c>
      <c r="Q12" s="355">
        <f>F17</f>
        <v>156</v>
      </c>
      <c r="R12" s="356">
        <v>0</v>
      </c>
      <c r="S12" s="357">
        <f t="shared" si="1"/>
        <v>511</v>
      </c>
      <c r="T12" s="407"/>
      <c r="U12" s="561">
        <f t="shared" si="2"/>
        <v>170.33333333333334</v>
      </c>
      <c r="V12" s="318"/>
      <c r="W12" s="548" t="s">
        <v>90</v>
      </c>
      <c r="X12" s="552" t="s">
        <v>31</v>
      </c>
      <c r="Y12" s="550">
        <v>172</v>
      </c>
    </row>
    <row r="13" spans="1:25" s="318" customFormat="1" hidden="1" outlineLevel="1" x14ac:dyDescent="0.2">
      <c r="B13" s="335"/>
      <c r="C13" s="320"/>
      <c r="D13" s="320"/>
      <c r="E13" s="320"/>
      <c r="F13" s="320"/>
      <c r="G13" s="320"/>
      <c r="H13" s="320"/>
      <c r="I13" s="320"/>
      <c r="J13" s="320"/>
      <c r="K13" s="320"/>
      <c r="L13" s="345">
        <f t="shared" si="0"/>
        <v>9</v>
      </c>
      <c r="M13" s="346" t="s">
        <v>107</v>
      </c>
      <c r="N13" s="446" t="s">
        <v>66</v>
      </c>
      <c r="O13" s="347">
        <f>D7</f>
        <v>156</v>
      </c>
      <c r="P13" s="347">
        <f>F11</f>
        <v>166</v>
      </c>
      <c r="Q13" s="347">
        <f>H15</f>
        <v>173</v>
      </c>
      <c r="R13" s="348">
        <v>0</v>
      </c>
      <c r="S13" s="349">
        <f t="shared" si="1"/>
        <v>495</v>
      </c>
      <c r="T13" s="408"/>
      <c r="U13" s="562">
        <f>(S13+(T13*3))/3</f>
        <v>165</v>
      </c>
      <c r="V13" s="339"/>
      <c r="W13" s="548" t="s">
        <v>91</v>
      </c>
      <c r="X13" s="549" t="s">
        <v>160</v>
      </c>
      <c r="Y13" s="553">
        <v>171.66666666666666</v>
      </c>
    </row>
    <row r="14" spans="1:25" s="339" customFormat="1" hidden="1" outlineLevel="1" x14ac:dyDescent="0.2">
      <c r="B14" s="1207">
        <v>3</v>
      </c>
      <c r="C14" s="337" t="s">
        <v>140</v>
      </c>
      <c r="D14" s="337" t="s">
        <v>69</v>
      </c>
      <c r="E14" s="337" t="s">
        <v>109</v>
      </c>
      <c r="F14" s="422" t="s">
        <v>69</v>
      </c>
      <c r="G14" s="337" t="s">
        <v>110</v>
      </c>
      <c r="H14" s="337" t="s">
        <v>69</v>
      </c>
      <c r="I14" s="337" t="s">
        <v>111</v>
      </c>
      <c r="J14" s="410" t="s">
        <v>69</v>
      </c>
      <c r="K14" s="341"/>
      <c r="L14" s="329">
        <f t="shared" si="0"/>
        <v>10</v>
      </c>
      <c r="M14" s="330" t="s">
        <v>52</v>
      </c>
      <c r="N14" s="444" t="s">
        <v>67</v>
      </c>
      <c r="O14" s="331">
        <f>F7</f>
        <v>138</v>
      </c>
      <c r="P14" s="331">
        <f>H11</f>
        <v>161</v>
      </c>
      <c r="Q14" s="331">
        <f>J15</f>
        <v>149</v>
      </c>
      <c r="R14" s="332">
        <v>0</v>
      </c>
      <c r="S14" s="333">
        <f t="shared" si="1"/>
        <v>448</v>
      </c>
      <c r="T14" s="406"/>
      <c r="U14" s="559">
        <f>(S14+(T14*3))/3</f>
        <v>149.33333333333334</v>
      </c>
      <c r="V14" s="318"/>
      <c r="W14" s="548" t="s">
        <v>92</v>
      </c>
      <c r="X14" s="549" t="s">
        <v>9</v>
      </c>
      <c r="Y14" s="550">
        <v>170.66666666666666</v>
      </c>
    </row>
    <row r="15" spans="1:25" s="318" customFormat="1" hidden="1" outlineLevel="1" x14ac:dyDescent="0.2">
      <c r="B15" s="1207"/>
      <c r="C15" s="321" t="str">
        <f>$M$15</f>
        <v>Гаврицков Владимир</v>
      </c>
      <c r="D15" s="322">
        <v>104</v>
      </c>
      <c r="E15" s="321" t="str">
        <f>$M$16</f>
        <v>Кравченко Оксана</v>
      </c>
      <c r="F15" s="423">
        <v>128</v>
      </c>
      <c r="G15" s="321" t="str">
        <f>$M$13</f>
        <v>Городилов Сергей</v>
      </c>
      <c r="H15" s="322">
        <v>173</v>
      </c>
      <c r="I15" s="321" t="str">
        <f>$M$14</f>
        <v>Тимохин Владимир</v>
      </c>
      <c r="J15" s="323">
        <v>149</v>
      </c>
      <c r="K15" s="320"/>
      <c r="L15" s="351">
        <f t="shared" si="0"/>
        <v>11</v>
      </c>
      <c r="M15" s="352" t="s">
        <v>39</v>
      </c>
      <c r="N15" s="447" t="s">
        <v>58</v>
      </c>
      <c r="O15" s="331">
        <f>H7</f>
        <v>130</v>
      </c>
      <c r="P15" s="331">
        <f>J11</f>
        <v>134</v>
      </c>
      <c r="Q15" s="331">
        <f>D15</f>
        <v>104</v>
      </c>
      <c r="R15" s="332">
        <f>D49</f>
        <v>140</v>
      </c>
      <c r="S15" s="333">
        <f t="shared" si="1"/>
        <v>404</v>
      </c>
      <c r="T15" s="406"/>
      <c r="U15" s="559">
        <f>(S15+(T15*3))/3</f>
        <v>134.66666666666666</v>
      </c>
      <c r="V15" s="339"/>
      <c r="W15" s="548" t="s">
        <v>93</v>
      </c>
      <c r="X15" s="554" t="s">
        <v>121</v>
      </c>
      <c r="Y15" s="550">
        <v>170.33333333333334</v>
      </c>
    </row>
    <row r="16" spans="1:25" s="339" customFormat="1" ht="15" hidden="1" outlineLevel="1" thickBot="1" x14ac:dyDescent="0.25">
      <c r="B16" s="1207"/>
      <c r="C16" s="321" t="str">
        <f>$M$7</f>
        <v>Клюева Наталья</v>
      </c>
      <c r="D16" s="322">
        <v>163</v>
      </c>
      <c r="E16" s="321" t="str">
        <f>$M$8</f>
        <v>Женихова Евгения</v>
      </c>
      <c r="F16" s="424">
        <v>106</v>
      </c>
      <c r="G16" s="321" t="str">
        <f>$M$5</f>
        <v>Эммерих Эдуард</v>
      </c>
      <c r="H16" s="322">
        <v>173</v>
      </c>
      <c r="I16" s="321" t="str">
        <f>$M$6</f>
        <v>Пушкарев Александр</v>
      </c>
      <c r="J16" s="323">
        <v>169</v>
      </c>
      <c r="K16" s="341"/>
      <c r="L16" s="353">
        <f t="shared" si="0"/>
        <v>12</v>
      </c>
      <c r="M16" s="379" t="s">
        <v>14</v>
      </c>
      <c r="N16" s="448" t="s">
        <v>68</v>
      </c>
      <c r="O16" s="355">
        <f>J7</f>
        <v>158</v>
      </c>
      <c r="P16" s="355">
        <f>D11</f>
        <v>126</v>
      </c>
      <c r="Q16" s="355">
        <f>F15</f>
        <v>128</v>
      </c>
      <c r="R16" s="356">
        <f>D48</f>
        <v>135</v>
      </c>
      <c r="S16" s="357">
        <f t="shared" si="1"/>
        <v>421</v>
      </c>
      <c r="T16" s="407">
        <v>8</v>
      </c>
      <c r="U16" s="561">
        <f>(S16+(T16*3))/3</f>
        <v>148.33333333333334</v>
      </c>
      <c r="V16" s="318"/>
      <c r="W16" s="548" t="s">
        <v>94</v>
      </c>
      <c r="X16" s="552" t="s">
        <v>145</v>
      </c>
      <c r="Y16" s="550">
        <v>167.33333333333334</v>
      </c>
    </row>
    <row r="17" spans="2:26" s="318" customFormat="1" ht="15" hidden="1" outlineLevel="1" thickBot="1" x14ac:dyDescent="0.25">
      <c r="B17" s="1208"/>
      <c r="C17" s="411" t="str">
        <f>$M$11</f>
        <v>Куклин Игорь</v>
      </c>
      <c r="D17" s="412">
        <v>191</v>
      </c>
      <c r="E17" s="411" t="str">
        <f>$M$12</f>
        <v>Бурнаев Роман</v>
      </c>
      <c r="F17" s="425">
        <v>156</v>
      </c>
      <c r="G17" s="411" t="str">
        <f>$M$9</f>
        <v>Чуруксаева Людмила</v>
      </c>
      <c r="H17" s="412">
        <v>129</v>
      </c>
      <c r="I17" s="411" t="str">
        <f>$M$10</f>
        <v>Захаров Андрей</v>
      </c>
      <c r="J17" s="413">
        <v>149</v>
      </c>
      <c r="K17" s="341"/>
      <c r="L17" s="368"/>
      <c r="M17" s="320"/>
      <c r="N17" s="449"/>
      <c r="O17" s="320"/>
      <c r="P17" s="320"/>
      <c r="Q17" s="320"/>
      <c r="R17" s="320"/>
      <c r="S17" s="320"/>
      <c r="T17" s="320"/>
      <c r="U17" s="336"/>
      <c r="W17" s="548" t="s">
        <v>95</v>
      </c>
      <c r="X17" s="549" t="s">
        <v>34</v>
      </c>
      <c r="Y17" s="553">
        <v>167</v>
      </c>
    </row>
    <row r="18" spans="2:26" s="318" customFormat="1" ht="15.75" hidden="1" outlineLevel="1" thickTop="1" thickBot="1" x14ac:dyDescent="0.25">
      <c r="B18" s="563"/>
      <c r="C18" s="320"/>
      <c r="D18" s="320"/>
      <c r="E18" s="320"/>
      <c r="F18" s="320"/>
      <c r="G18" s="320"/>
      <c r="H18" s="320"/>
      <c r="I18" s="320"/>
      <c r="J18" s="320"/>
      <c r="K18" s="341"/>
      <c r="L18" s="368"/>
      <c r="M18" s="320"/>
      <c r="N18" s="449"/>
      <c r="O18" s="320"/>
      <c r="P18" s="320"/>
      <c r="Q18" s="320"/>
      <c r="R18" s="320"/>
      <c r="S18" s="320"/>
      <c r="T18" s="320"/>
      <c r="U18" s="336"/>
      <c r="W18" s="548" t="s">
        <v>96</v>
      </c>
      <c r="X18" s="549" t="s">
        <v>54</v>
      </c>
      <c r="Y18" s="550">
        <v>166.33333333333334</v>
      </c>
    </row>
    <row r="19" spans="2:26" s="318" customFormat="1" ht="15.75" hidden="1" outlineLevel="1" thickTop="1" thickBot="1" x14ac:dyDescent="0.25">
      <c r="B19" s="1210" t="s">
        <v>163</v>
      </c>
      <c r="C19" s="1211"/>
      <c r="D19" s="1211"/>
      <c r="E19" s="1211"/>
      <c r="F19" s="1211"/>
      <c r="G19" s="1211"/>
      <c r="H19" s="1211"/>
      <c r="I19" s="1211"/>
      <c r="J19" s="1212"/>
      <c r="K19" s="341"/>
      <c r="L19" s="1205" t="s">
        <v>131</v>
      </c>
      <c r="M19" s="1219" t="s">
        <v>141</v>
      </c>
      <c r="N19" s="1220"/>
      <c r="O19" s="1220"/>
      <c r="P19" s="1220"/>
      <c r="Q19" s="1220"/>
      <c r="R19" s="1220"/>
      <c r="S19" s="1220"/>
      <c r="T19" s="1221"/>
      <c r="U19" s="1222" t="s">
        <v>0</v>
      </c>
      <c r="W19" s="548" t="s">
        <v>97</v>
      </c>
      <c r="X19" s="552" t="s">
        <v>12</v>
      </c>
      <c r="Y19" s="553">
        <v>165.33333333333334</v>
      </c>
    </row>
    <row r="20" spans="2:26" s="462" customFormat="1" ht="15" hidden="1" outlineLevel="1" thickBot="1" x14ac:dyDescent="0.25">
      <c r="B20" s="1214">
        <v>1</v>
      </c>
      <c r="C20" s="463" t="s">
        <v>108</v>
      </c>
      <c r="D20" s="463" t="s">
        <v>69</v>
      </c>
      <c r="E20" s="463" t="s">
        <v>109</v>
      </c>
      <c r="F20" s="463" t="s">
        <v>69</v>
      </c>
      <c r="G20" s="463" t="s">
        <v>110</v>
      </c>
      <c r="H20" s="463" t="s">
        <v>69</v>
      </c>
      <c r="I20" s="463" t="s">
        <v>111</v>
      </c>
      <c r="J20" s="319" t="s">
        <v>69</v>
      </c>
      <c r="K20" s="465"/>
      <c r="L20" s="1206"/>
      <c r="M20" s="454" t="s">
        <v>44</v>
      </c>
      <c r="N20" s="455" t="s">
        <v>119</v>
      </c>
      <c r="O20" s="456" t="s">
        <v>1</v>
      </c>
      <c r="P20" s="456" t="s">
        <v>2</v>
      </c>
      <c r="Q20" s="456" t="s">
        <v>3</v>
      </c>
      <c r="R20" s="457" t="s">
        <v>81</v>
      </c>
      <c r="S20" s="458" t="s">
        <v>45</v>
      </c>
      <c r="T20" s="459" t="s">
        <v>74</v>
      </c>
      <c r="U20" s="1223"/>
      <c r="W20" s="555" t="s">
        <v>98</v>
      </c>
      <c r="X20" s="556" t="s">
        <v>107</v>
      </c>
      <c r="Y20" s="557">
        <v>165</v>
      </c>
    </row>
    <row r="21" spans="2:26" s="318" customFormat="1" hidden="1" outlineLevel="1" x14ac:dyDescent="0.2">
      <c r="B21" s="1207"/>
      <c r="C21" s="321" t="str">
        <f>$M$21</f>
        <v>Ермолаев Кирилл</v>
      </c>
      <c r="D21" s="322">
        <v>189</v>
      </c>
      <c r="E21" s="321" t="str">
        <f>$M$22</f>
        <v>Постоенко Андрей</v>
      </c>
      <c r="F21" s="322">
        <v>171</v>
      </c>
      <c r="G21" s="321" t="str">
        <f>$M$23</f>
        <v>Демидов Кирилл</v>
      </c>
      <c r="H21" s="322">
        <v>134</v>
      </c>
      <c r="I21" s="321" t="str">
        <f>$M$24</f>
        <v>Карунас Антон</v>
      </c>
      <c r="J21" s="323">
        <v>227</v>
      </c>
      <c r="K21" s="341"/>
      <c r="L21" s="324">
        <f t="shared" ref="L21:L32" si="3">L20+1</f>
        <v>1</v>
      </c>
      <c r="M21" s="325" t="s">
        <v>31</v>
      </c>
      <c r="N21" s="443" t="s">
        <v>57</v>
      </c>
      <c r="O21" s="326">
        <f>D21</f>
        <v>189</v>
      </c>
      <c r="P21" s="326">
        <f>F28</f>
        <v>143</v>
      </c>
      <c r="Q21" s="326">
        <f>H32</f>
        <v>184</v>
      </c>
      <c r="R21" s="384">
        <v>0</v>
      </c>
      <c r="S21" s="385">
        <f>SUM(O21:R21)-MIN(O21:R21)</f>
        <v>516</v>
      </c>
      <c r="T21" s="402"/>
      <c r="U21" s="558">
        <f t="shared" ref="U21:U32" si="4">(S21+(T21*3))/3</f>
        <v>172</v>
      </c>
      <c r="W21" s="428" t="s">
        <v>99</v>
      </c>
      <c r="X21" s="460" t="s">
        <v>144</v>
      </c>
      <c r="Y21" s="461">
        <v>162.33333333333334</v>
      </c>
    </row>
    <row r="22" spans="2:26" s="318" customFormat="1" hidden="1" outlineLevel="1" x14ac:dyDescent="0.2">
      <c r="B22" s="1207"/>
      <c r="C22" s="321" t="str">
        <f>$M$25</f>
        <v>Cинякова Ирина</v>
      </c>
      <c r="D22" s="322">
        <v>148</v>
      </c>
      <c r="E22" s="321" t="str">
        <f>$M$26</f>
        <v>Гамов Евгений</v>
      </c>
      <c r="F22" s="322">
        <v>195</v>
      </c>
      <c r="G22" s="321" t="str">
        <f>$M$27</f>
        <v>Дикушникова Ольга</v>
      </c>
      <c r="H22" s="322">
        <v>208</v>
      </c>
      <c r="I22" s="321" t="str">
        <f>$M$28</f>
        <v>Левченко Алексей</v>
      </c>
      <c r="J22" s="323">
        <v>179</v>
      </c>
      <c r="K22" s="341"/>
      <c r="L22" s="329">
        <f t="shared" si="3"/>
        <v>2</v>
      </c>
      <c r="M22" s="330" t="s">
        <v>55</v>
      </c>
      <c r="N22" s="444" t="s">
        <v>59</v>
      </c>
      <c r="O22" s="331">
        <f>F21</f>
        <v>171</v>
      </c>
      <c r="P22" s="331">
        <f>H28</f>
        <v>237</v>
      </c>
      <c r="Q22" s="331">
        <f>J32</f>
        <v>171</v>
      </c>
      <c r="R22" s="390">
        <v>0</v>
      </c>
      <c r="S22" s="391">
        <f t="shared" ref="S22:S32" si="5">SUM(O22:R22)-MIN(O22:R22)</f>
        <v>579</v>
      </c>
      <c r="T22" s="403"/>
      <c r="U22" s="559">
        <f t="shared" si="4"/>
        <v>193</v>
      </c>
      <c r="W22" s="429" t="s">
        <v>100</v>
      </c>
      <c r="X22" s="426" t="s">
        <v>51</v>
      </c>
      <c r="Y22" s="451">
        <v>158</v>
      </c>
    </row>
    <row r="23" spans="2:26" s="318" customFormat="1" hidden="1" outlineLevel="1" x14ac:dyDescent="0.2">
      <c r="B23" s="1207"/>
      <c r="C23" s="321" t="str">
        <f>$M$29</f>
        <v>Шенцев Сергей</v>
      </c>
      <c r="D23" s="322">
        <v>177</v>
      </c>
      <c r="E23" s="321" t="str">
        <f>$M$30</f>
        <v>Тулина Мария</v>
      </c>
      <c r="F23" s="322">
        <v>138</v>
      </c>
      <c r="G23" s="321" t="str">
        <f>$M$31</f>
        <v>Оловянникова Елена</v>
      </c>
      <c r="H23" s="322">
        <v>141</v>
      </c>
      <c r="I23" s="321" t="str">
        <f>$M$32</f>
        <v>Cитников Алексей</v>
      </c>
      <c r="J23" s="334">
        <v>131</v>
      </c>
      <c r="K23" s="341"/>
      <c r="L23" s="329">
        <f t="shared" si="3"/>
        <v>3</v>
      </c>
      <c r="M23" s="330" t="s">
        <v>122</v>
      </c>
      <c r="N23" s="444" t="s">
        <v>60</v>
      </c>
      <c r="O23" s="331">
        <f>H21</f>
        <v>134</v>
      </c>
      <c r="P23" s="331">
        <f>J28</f>
        <v>136</v>
      </c>
      <c r="Q23" s="331">
        <f>D32</f>
        <v>131</v>
      </c>
      <c r="R23" s="390">
        <v>0</v>
      </c>
      <c r="S23" s="391">
        <f t="shared" si="5"/>
        <v>401</v>
      </c>
      <c r="T23" s="403"/>
      <c r="U23" s="559">
        <f t="shared" si="4"/>
        <v>133.66666666666666</v>
      </c>
      <c r="W23" s="429" t="s">
        <v>101</v>
      </c>
      <c r="X23" s="415" t="s">
        <v>28</v>
      </c>
      <c r="Y23" s="452">
        <v>156</v>
      </c>
    </row>
    <row r="24" spans="2:26" s="318" customFormat="1" ht="15" hidden="1" outlineLevel="1" thickBot="1" x14ac:dyDescent="0.25">
      <c r="B24" s="335"/>
      <c r="C24" s="320"/>
      <c r="D24" s="320"/>
      <c r="E24" s="320"/>
      <c r="F24" s="320"/>
      <c r="G24" s="320"/>
      <c r="H24" s="320"/>
      <c r="I24" s="320"/>
      <c r="J24" s="336"/>
      <c r="K24" s="341"/>
      <c r="L24" s="400">
        <f t="shared" si="3"/>
        <v>4</v>
      </c>
      <c r="M24" s="401" t="s">
        <v>54</v>
      </c>
      <c r="N24" s="445" t="s">
        <v>61</v>
      </c>
      <c r="O24" s="355">
        <f>J21</f>
        <v>227</v>
      </c>
      <c r="P24" s="355">
        <f>D28</f>
        <v>139</v>
      </c>
      <c r="Q24" s="355">
        <f>F32</f>
        <v>118</v>
      </c>
      <c r="R24" s="397">
        <f>J49</f>
        <v>133</v>
      </c>
      <c r="S24" s="398">
        <f t="shared" si="5"/>
        <v>499</v>
      </c>
      <c r="T24" s="409"/>
      <c r="U24" s="561">
        <f t="shared" si="4"/>
        <v>166.33333333333334</v>
      </c>
      <c r="W24" s="429" t="s">
        <v>102</v>
      </c>
      <c r="X24" s="416" t="s">
        <v>52</v>
      </c>
      <c r="Y24" s="452">
        <v>149.33333333333334</v>
      </c>
    </row>
    <row r="25" spans="2:26" s="318" customFormat="1" hidden="1" outlineLevel="1" x14ac:dyDescent="0.2">
      <c r="B25" s="1207">
        <v>2</v>
      </c>
      <c r="C25" s="337" t="s">
        <v>108</v>
      </c>
      <c r="D25" s="337" t="s">
        <v>69</v>
      </c>
      <c r="E25" s="337" t="s">
        <v>109</v>
      </c>
      <c r="F25" s="337" t="s">
        <v>69</v>
      </c>
      <c r="G25" s="337" t="s">
        <v>110</v>
      </c>
      <c r="H25" s="337" t="s">
        <v>69</v>
      </c>
      <c r="I25" s="337" t="s">
        <v>111</v>
      </c>
      <c r="J25" s="338" t="s">
        <v>69</v>
      </c>
      <c r="K25" s="341"/>
      <c r="L25" s="324">
        <f t="shared" si="3"/>
        <v>5</v>
      </c>
      <c r="M25" s="399" t="s">
        <v>145</v>
      </c>
      <c r="N25" s="443" t="s">
        <v>62</v>
      </c>
      <c r="O25" s="326">
        <f>D22</f>
        <v>148</v>
      </c>
      <c r="P25" s="326">
        <f>F26</f>
        <v>124</v>
      </c>
      <c r="Q25" s="326">
        <f>H33</f>
        <v>156</v>
      </c>
      <c r="R25" s="327">
        <f>F49</f>
        <v>174</v>
      </c>
      <c r="S25" s="328">
        <f t="shared" si="5"/>
        <v>478</v>
      </c>
      <c r="T25" s="405">
        <v>8</v>
      </c>
      <c r="U25" s="558">
        <f t="shared" si="4"/>
        <v>167.33333333333334</v>
      </c>
      <c r="V25" s="339"/>
      <c r="W25" s="429" t="s">
        <v>134</v>
      </c>
      <c r="X25" s="416" t="s">
        <v>14</v>
      </c>
      <c r="Y25" s="451">
        <v>148.33333333333334</v>
      </c>
    </row>
    <row r="26" spans="2:26" s="339" customFormat="1" hidden="1" outlineLevel="1" x14ac:dyDescent="0.2">
      <c r="B26" s="1207"/>
      <c r="C26" s="321" t="str">
        <f>$M$28</f>
        <v>Левченко Алексей</v>
      </c>
      <c r="D26" s="322">
        <v>156</v>
      </c>
      <c r="E26" s="414" t="str">
        <f>$M$25</f>
        <v>Cинякова Ирина</v>
      </c>
      <c r="F26" s="322">
        <v>124</v>
      </c>
      <c r="G26" s="321" t="str">
        <f>$M$26</f>
        <v>Гамов Евгений</v>
      </c>
      <c r="H26" s="322">
        <v>166</v>
      </c>
      <c r="I26" s="321" t="str">
        <f>$M$27</f>
        <v>Дикушникова Ольга</v>
      </c>
      <c r="J26" s="323">
        <v>138</v>
      </c>
      <c r="K26" s="341"/>
      <c r="L26" s="329">
        <f t="shared" si="3"/>
        <v>6</v>
      </c>
      <c r="M26" s="330" t="s">
        <v>16</v>
      </c>
      <c r="N26" s="444" t="s">
        <v>63</v>
      </c>
      <c r="O26" s="331">
        <f>F22</f>
        <v>195</v>
      </c>
      <c r="P26" s="331">
        <f>H26</f>
        <v>166</v>
      </c>
      <c r="Q26" s="331">
        <f>J33</f>
        <v>181</v>
      </c>
      <c r="R26" s="332">
        <v>0</v>
      </c>
      <c r="S26" s="333">
        <f t="shared" si="5"/>
        <v>542</v>
      </c>
      <c r="T26" s="406"/>
      <c r="U26" s="559">
        <f t="shared" si="4"/>
        <v>180.66666666666666</v>
      </c>
      <c r="W26" s="429" t="s">
        <v>135</v>
      </c>
      <c r="X26" s="421" t="s">
        <v>162</v>
      </c>
      <c r="Y26" s="452">
        <v>148</v>
      </c>
    </row>
    <row r="27" spans="2:26" s="339" customFormat="1" hidden="1" outlineLevel="1" x14ac:dyDescent="0.2">
      <c r="B27" s="1207"/>
      <c r="C27" s="321" t="str">
        <f>$M$32</f>
        <v>Cитников Алексей</v>
      </c>
      <c r="D27" s="340">
        <v>169</v>
      </c>
      <c r="E27" s="414" t="str">
        <f>$M$29</f>
        <v>Шенцев Сергей</v>
      </c>
      <c r="F27" s="322">
        <v>114</v>
      </c>
      <c r="G27" s="321" t="str">
        <f>$M$30</f>
        <v>Тулина Мария</v>
      </c>
      <c r="H27" s="322">
        <v>101</v>
      </c>
      <c r="I27" s="321" t="str">
        <f>$M$31</f>
        <v>Оловянникова Елена</v>
      </c>
      <c r="J27" s="323">
        <v>177</v>
      </c>
      <c r="K27" s="341"/>
      <c r="L27" s="329">
        <f t="shared" si="3"/>
        <v>7</v>
      </c>
      <c r="M27" s="378" t="s">
        <v>10</v>
      </c>
      <c r="N27" s="444" t="s">
        <v>64</v>
      </c>
      <c r="O27" s="331">
        <f>H22</f>
        <v>208</v>
      </c>
      <c r="P27" s="331">
        <f>J26</f>
        <v>138</v>
      </c>
      <c r="Q27" s="331">
        <f>D33</f>
        <v>173</v>
      </c>
      <c r="R27" s="332">
        <v>0</v>
      </c>
      <c r="S27" s="333">
        <f t="shared" si="5"/>
        <v>519</v>
      </c>
      <c r="T27" s="406">
        <v>8</v>
      </c>
      <c r="U27" s="559">
        <f t="shared" si="4"/>
        <v>181</v>
      </c>
      <c r="W27" s="429" t="s">
        <v>136</v>
      </c>
      <c r="X27" s="416" t="s">
        <v>38</v>
      </c>
      <c r="Y27" s="451">
        <v>143.66666666666666</v>
      </c>
    </row>
    <row r="28" spans="2:26" s="339" customFormat="1" ht="15" hidden="1" outlineLevel="1" thickBot="1" x14ac:dyDescent="0.25">
      <c r="B28" s="1207"/>
      <c r="C28" s="321" t="str">
        <f>$M$24</f>
        <v>Карунас Антон</v>
      </c>
      <c r="D28" s="322">
        <v>139</v>
      </c>
      <c r="E28" s="414" t="str">
        <f>$M$21</f>
        <v>Ермолаев Кирилл</v>
      </c>
      <c r="F28" s="322">
        <v>143</v>
      </c>
      <c r="G28" s="321" t="str">
        <f>$M$22</f>
        <v>Постоенко Андрей</v>
      </c>
      <c r="H28" s="322">
        <v>237</v>
      </c>
      <c r="I28" s="321" t="str">
        <f>$M$23</f>
        <v>Демидов Кирилл</v>
      </c>
      <c r="J28" s="323">
        <v>136</v>
      </c>
      <c r="K28" s="341"/>
      <c r="L28" s="400">
        <f t="shared" si="3"/>
        <v>8</v>
      </c>
      <c r="M28" s="401" t="s">
        <v>51</v>
      </c>
      <c r="N28" s="445" t="s">
        <v>65</v>
      </c>
      <c r="O28" s="355">
        <f>J22</f>
        <v>179</v>
      </c>
      <c r="P28" s="355">
        <f>D26</f>
        <v>156</v>
      </c>
      <c r="Q28" s="355">
        <f>F33</f>
        <v>139</v>
      </c>
      <c r="R28" s="356">
        <f>H44</f>
        <v>126</v>
      </c>
      <c r="S28" s="357">
        <f t="shared" si="5"/>
        <v>474</v>
      </c>
      <c r="T28" s="407"/>
      <c r="U28" s="561">
        <f t="shared" si="4"/>
        <v>158</v>
      </c>
      <c r="V28" s="318"/>
      <c r="W28" s="429" t="s">
        <v>137</v>
      </c>
      <c r="X28" s="416" t="s">
        <v>123</v>
      </c>
      <c r="Y28" s="451">
        <v>141.33333333333334</v>
      </c>
      <c r="Z28" s="318"/>
    </row>
    <row r="29" spans="2:26" s="318" customFormat="1" hidden="1" outlineLevel="1" x14ac:dyDescent="0.2">
      <c r="B29" s="335"/>
      <c r="C29" s="320"/>
      <c r="D29" s="320"/>
      <c r="E29" s="320"/>
      <c r="F29" s="320"/>
      <c r="G29" s="320"/>
      <c r="H29" s="320"/>
      <c r="I29" s="320"/>
      <c r="J29" s="336"/>
      <c r="K29" s="341"/>
      <c r="L29" s="345">
        <f t="shared" si="3"/>
        <v>9</v>
      </c>
      <c r="M29" s="346" t="s">
        <v>11</v>
      </c>
      <c r="N29" s="446" t="s">
        <v>66</v>
      </c>
      <c r="O29" s="347">
        <f>D23</f>
        <v>177</v>
      </c>
      <c r="P29" s="347">
        <f>F27</f>
        <v>114</v>
      </c>
      <c r="Q29" s="347">
        <f>H31</f>
        <v>195</v>
      </c>
      <c r="R29" s="348">
        <f>H48</f>
        <v>193</v>
      </c>
      <c r="S29" s="349">
        <f t="shared" si="5"/>
        <v>565</v>
      </c>
      <c r="T29" s="408"/>
      <c r="U29" s="562">
        <f t="shared" si="4"/>
        <v>188.33333333333334</v>
      </c>
      <c r="V29" s="339"/>
      <c r="W29" s="429" t="s">
        <v>138</v>
      </c>
      <c r="X29" s="416" t="s">
        <v>8</v>
      </c>
      <c r="Y29" s="452">
        <v>143</v>
      </c>
      <c r="Z29" s="339"/>
    </row>
    <row r="30" spans="2:26" s="339" customFormat="1" hidden="1" outlineLevel="1" x14ac:dyDescent="0.2">
      <c r="B30" s="1207">
        <v>3</v>
      </c>
      <c r="C30" s="337" t="s">
        <v>108</v>
      </c>
      <c r="D30" s="337" t="s">
        <v>69</v>
      </c>
      <c r="E30" s="337" t="s">
        <v>109</v>
      </c>
      <c r="F30" s="337" t="s">
        <v>69</v>
      </c>
      <c r="G30" s="337" t="s">
        <v>110</v>
      </c>
      <c r="H30" s="337" t="s">
        <v>69</v>
      </c>
      <c r="I30" s="337" t="s">
        <v>111</v>
      </c>
      <c r="J30" s="338" t="s">
        <v>69</v>
      </c>
      <c r="K30" s="341"/>
      <c r="L30" s="329">
        <f t="shared" si="3"/>
        <v>10</v>
      </c>
      <c r="M30" s="378" t="s">
        <v>123</v>
      </c>
      <c r="N30" s="444" t="s">
        <v>67</v>
      </c>
      <c r="O30" s="331">
        <f>F23</f>
        <v>138</v>
      </c>
      <c r="P30" s="331">
        <f>H27</f>
        <v>101</v>
      </c>
      <c r="Q30" s="331">
        <f>J31</f>
        <v>131</v>
      </c>
      <c r="R30" s="332">
        <f>D43</f>
        <v>131</v>
      </c>
      <c r="S30" s="333">
        <f t="shared" si="5"/>
        <v>400</v>
      </c>
      <c r="T30" s="406">
        <v>8</v>
      </c>
      <c r="U30" s="559">
        <f t="shared" si="4"/>
        <v>141.33333333333334</v>
      </c>
      <c r="V30" s="318"/>
      <c r="W30" s="429" t="s">
        <v>139</v>
      </c>
      <c r="X30" s="421" t="s">
        <v>39</v>
      </c>
      <c r="Y30" s="451">
        <v>134.66666666666666</v>
      </c>
      <c r="Z30" s="318"/>
    </row>
    <row r="31" spans="2:26" s="318" customFormat="1" ht="15" hidden="1" outlineLevel="1" thickBot="1" x14ac:dyDescent="0.25">
      <c r="B31" s="1207"/>
      <c r="C31" s="321" t="str">
        <f>$M$31</f>
        <v>Оловянникова Елена</v>
      </c>
      <c r="D31" s="322">
        <v>170</v>
      </c>
      <c r="E31" s="321" t="str">
        <f>$M$32</f>
        <v>Cитников Алексей</v>
      </c>
      <c r="F31" s="340">
        <v>172</v>
      </c>
      <c r="G31" s="321" t="str">
        <f>$M$29</f>
        <v>Шенцев Сергей</v>
      </c>
      <c r="H31" s="322">
        <v>195</v>
      </c>
      <c r="I31" s="321" t="str">
        <f>$M$30</f>
        <v>Тулина Мария</v>
      </c>
      <c r="J31" s="323">
        <v>131</v>
      </c>
      <c r="K31" s="320"/>
      <c r="L31" s="351">
        <f t="shared" si="3"/>
        <v>11</v>
      </c>
      <c r="M31" s="380" t="s">
        <v>9</v>
      </c>
      <c r="N31" s="447" t="s">
        <v>58</v>
      </c>
      <c r="O31" s="331">
        <f>H23</f>
        <v>141</v>
      </c>
      <c r="P31" s="331">
        <f>J27</f>
        <v>177</v>
      </c>
      <c r="Q31" s="331">
        <f>D31</f>
        <v>170</v>
      </c>
      <c r="R31" s="332">
        <v>0</v>
      </c>
      <c r="S31" s="333">
        <f t="shared" si="5"/>
        <v>488</v>
      </c>
      <c r="T31" s="406">
        <v>8</v>
      </c>
      <c r="U31" s="559">
        <f t="shared" si="4"/>
        <v>170.66666666666666</v>
      </c>
      <c r="V31" s="339"/>
      <c r="W31" s="430" t="s">
        <v>142</v>
      </c>
      <c r="X31" s="431" t="s">
        <v>122</v>
      </c>
      <c r="Y31" s="453">
        <v>133.66666666666666</v>
      </c>
      <c r="Z31" s="339"/>
    </row>
    <row r="32" spans="2:26" s="339" customFormat="1" ht="15" hidden="1" outlineLevel="1" thickBot="1" x14ac:dyDescent="0.25">
      <c r="B32" s="1207"/>
      <c r="C32" s="321" t="str">
        <f>$M$23</f>
        <v>Демидов Кирилл</v>
      </c>
      <c r="D32" s="322">
        <v>131</v>
      </c>
      <c r="E32" s="321" t="str">
        <f>$M$24</f>
        <v>Карунас Антон</v>
      </c>
      <c r="F32" s="322">
        <v>118</v>
      </c>
      <c r="G32" s="321" t="str">
        <f>$M$21</f>
        <v>Ермолаев Кирилл</v>
      </c>
      <c r="H32" s="322">
        <v>184</v>
      </c>
      <c r="I32" s="321" t="str">
        <f>$M$22</f>
        <v>Постоенко Андрей</v>
      </c>
      <c r="J32" s="323">
        <v>171</v>
      </c>
      <c r="K32" s="341"/>
      <c r="L32" s="353">
        <f t="shared" si="3"/>
        <v>12</v>
      </c>
      <c r="M32" s="354" t="s">
        <v>160</v>
      </c>
      <c r="N32" s="448" t="s">
        <v>68</v>
      </c>
      <c r="O32" s="355">
        <f>J23</f>
        <v>131</v>
      </c>
      <c r="P32" s="355">
        <f>D27</f>
        <v>169</v>
      </c>
      <c r="Q32" s="355">
        <f>F31</f>
        <v>172</v>
      </c>
      <c r="R32" s="356">
        <f>D44</f>
        <v>174</v>
      </c>
      <c r="S32" s="357">
        <f t="shared" si="5"/>
        <v>515</v>
      </c>
      <c r="T32" s="407"/>
      <c r="U32" s="561">
        <f t="shared" si="4"/>
        <v>171.66666666666666</v>
      </c>
      <c r="V32" s="318"/>
      <c r="W32" s="318"/>
      <c r="Z32" s="318"/>
    </row>
    <row r="33" spans="2:26" s="339" customFormat="1" ht="15" hidden="1" outlineLevel="1" thickBot="1" x14ac:dyDescent="0.25">
      <c r="B33" s="1208"/>
      <c r="C33" s="342" t="str">
        <f>$M$27</f>
        <v>Дикушникова Ольга</v>
      </c>
      <c r="D33" s="343">
        <v>173</v>
      </c>
      <c r="E33" s="342" t="str">
        <f>$M$28</f>
        <v>Левченко Алексей</v>
      </c>
      <c r="F33" s="343">
        <v>139</v>
      </c>
      <c r="G33" s="342" t="str">
        <f>$M$25</f>
        <v>Cинякова Ирина</v>
      </c>
      <c r="H33" s="343">
        <v>156</v>
      </c>
      <c r="I33" s="342" t="str">
        <f>$M$26</f>
        <v>Гамов Евгений</v>
      </c>
      <c r="J33" s="344">
        <v>181</v>
      </c>
      <c r="K33" s="372"/>
      <c r="L33" s="372"/>
      <c r="M33" s="372"/>
      <c r="N33" s="450"/>
      <c r="O33" s="372"/>
      <c r="P33" s="372"/>
      <c r="Q33" s="372"/>
      <c r="R33" s="372"/>
      <c r="S33" s="372"/>
      <c r="T33" s="372"/>
      <c r="U33" s="564"/>
      <c r="V33" s="372"/>
      <c r="W33" s="372"/>
      <c r="Z33" s="372"/>
    </row>
    <row r="34" spans="2:26" s="377" customFormat="1" ht="15.75" hidden="1" outlineLevel="1" thickTop="1" thickBot="1" x14ac:dyDescent="0.25">
      <c r="B34" s="565"/>
      <c r="C34" s="371"/>
      <c r="D34" s="371"/>
      <c r="E34" s="371"/>
      <c r="F34" s="371"/>
      <c r="G34" s="371"/>
      <c r="H34" s="371"/>
      <c r="I34" s="371"/>
      <c r="J34" s="371"/>
      <c r="K34" s="372"/>
      <c r="L34" s="372"/>
      <c r="M34" s="372"/>
      <c r="N34" s="450"/>
      <c r="O34" s="372"/>
      <c r="P34" s="372"/>
      <c r="Q34" s="372"/>
      <c r="R34" s="372"/>
      <c r="S34" s="372"/>
      <c r="T34" s="372"/>
      <c r="U34" s="564"/>
      <c r="V34" s="372"/>
      <c r="W34" s="372"/>
      <c r="X34" s="418"/>
      <c r="Y34" s="372"/>
      <c r="Z34" s="372"/>
    </row>
    <row r="35" spans="2:26" s="377" customFormat="1" ht="15.75" hidden="1" outlineLevel="1" thickTop="1" thickBot="1" x14ac:dyDescent="0.25">
      <c r="B35" s="1210" t="s">
        <v>164</v>
      </c>
      <c r="C35" s="1227"/>
      <c r="D35" s="1227"/>
      <c r="E35" s="1227"/>
      <c r="F35" s="1227"/>
      <c r="G35" s="1227"/>
      <c r="H35" s="1228"/>
      <c r="I35" s="371"/>
      <c r="J35" s="371"/>
      <c r="K35" s="372"/>
      <c r="L35" s="1205" t="s">
        <v>131</v>
      </c>
      <c r="M35" s="1219" t="s">
        <v>143</v>
      </c>
      <c r="N35" s="1220"/>
      <c r="O35" s="1220"/>
      <c r="P35" s="1220"/>
      <c r="Q35" s="1220"/>
      <c r="R35" s="1220"/>
      <c r="S35" s="1220"/>
      <c r="T35" s="1221"/>
      <c r="U35" s="1222" t="s">
        <v>0</v>
      </c>
      <c r="V35" s="372"/>
      <c r="W35" s="372"/>
      <c r="X35" s="418"/>
      <c r="Y35" s="372"/>
      <c r="Z35" s="372"/>
    </row>
    <row r="36" spans="2:26" s="466" customFormat="1" ht="15" hidden="1" outlineLevel="1" thickBot="1" x14ac:dyDescent="0.25">
      <c r="B36" s="1214">
        <v>1</v>
      </c>
      <c r="C36" s="463" t="s">
        <v>108</v>
      </c>
      <c r="D36" s="463" t="s">
        <v>69</v>
      </c>
      <c r="E36" s="463" t="s">
        <v>109</v>
      </c>
      <c r="F36" s="463" t="s">
        <v>69</v>
      </c>
      <c r="G36" s="463" t="s">
        <v>110</v>
      </c>
      <c r="H36" s="319" t="s">
        <v>69</v>
      </c>
      <c r="I36" s="566"/>
      <c r="J36" s="566"/>
      <c r="K36" s="372"/>
      <c r="L36" s="1206"/>
      <c r="M36" s="454" t="s">
        <v>44</v>
      </c>
      <c r="N36" s="455" t="s">
        <v>119</v>
      </c>
      <c r="O36" s="456" t="s">
        <v>1</v>
      </c>
      <c r="P36" s="456" t="s">
        <v>2</v>
      </c>
      <c r="Q36" s="456" t="s">
        <v>3</v>
      </c>
      <c r="R36" s="457" t="s">
        <v>81</v>
      </c>
      <c r="S36" s="458" t="s">
        <v>45</v>
      </c>
      <c r="T36" s="459" t="s">
        <v>74</v>
      </c>
      <c r="U36" s="1223"/>
      <c r="V36" s="372"/>
      <c r="W36" s="372"/>
      <c r="X36" s="418"/>
      <c r="Y36" s="372"/>
      <c r="Z36" s="372"/>
    </row>
    <row r="37" spans="2:26" s="377" customFormat="1" hidden="1" outlineLevel="1" x14ac:dyDescent="0.2">
      <c r="B37" s="1207"/>
      <c r="C37" s="321" t="str">
        <f>M37</f>
        <v>СУРОВЦЕВ Александр</v>
      </c>
      <c r="D37" s="322">
        <v>143</v>
      </c>
      <c r="E37" s="321" t="str">
        <f>C38</f>
        <v>Фатаев Назим</v>
      </c>
      <c r="F37" s="322">
        <v>159</v>
      </c>
      <c r="G37" s="321" t="str">
        <f>E38</f>
        <v>Черный Сергей</v>
      </c>
      <c r="H37" s="323">
        <v>208</v>
      </c>
      <c r="I37" s="371"/>
      <c r="J37" s="371"/>
      <c r="K37" s="372"/>
      <c r="L37" s="381">
        <f>L36+1</f>
        <v>1</v>
      </c>
      <c r="M37" s="382" t="s">
        <v>162</v>
      </c>
      <c r="N37" s="439" t="s">
        <v>57</v>
      </c>
      <c r="O37" s="383">
        <f>D37</f>
        <v>143</v>
      </c>
      <c r="P37" s="383">
        <f>F39</f>
        <v>169</v>
      </c>
      <c r="Q37" s="383">
        <f>H38</f>
        <v>132</v>
      </c>
      <c r="R37" s="384">
        <v>0</v>
      </c>
      <c r="S37" s="385">
        <f>SUM(O37:R37)-MIN(O37:R37)</f>
        <v>444</v>
      </c>
      <c r="T37" s="386"/>
      <c r="U37" s="567">
        <f>(S37+(T37*3))/3</f>
        <v>148</v>
      </c>
      <c r="V37" s="372"/>
      <c r="W37" s="372"/>
      <c r="Z37" s="372"/>
    </row>
    <row r="38" spans="2:26" s="377" customFormat="1" hidden="1" outlineLevel="1" x14ac:dyDescent="0.2">
      <c r="B38" s="1207"/>
      <c r="C38" s="321" t="str">
        <f>M38</f>
        <v>Фатаев Назим</v>
      </c>
      <c r="D38" s="322">
        <v>147</v>
      </c>
      <c r="E38" s="321" t="str">
        <f>C39</f>
        <v>Черный Сергей</v>
      </c>
      <c r="F38" s="322">
        <v>225</v>
      </c>
      <c r="G38" s="321" t="str">
        <f>E39</f>
        <v>СУРОВЦЕВ Александр</v>
      </c>
      <c r="H38" s="323">
        <v>132</v>
      </c>
      <c r="I38" s="371"/>
      <c r="J38" s="371"/>
      <c r="K38" s="372"/>
      <c r="L38" s="387">
        <f>L37+1</f>
        <v>2</v>
      </c>
      <c r="M38" s="388" t="s">
        <v>144</v>
      </c>
      <c r="N38" s="441" t="s">
        <v>62</v>
      </c>
      <c r="O38" s="389">
        <f>D38</f>
        <v>147</v>
      </c>
      <c r="P38" s="389">
        <f>F37</f>
        <v>159</v>
      </c>
      <c r="Q38" s="389">
        <f>H39</f>
        <v>178</v>
      </c>
      <c r="R38" s="390">
        <f>J44</f>
        <v>150</v>
      </c>
      <c r="S38" s="391">
        <f>SUM(O38:R38)-MIN(O38:R38)</f>
        <v>487</v>
      </c>
      <c r="T38" s="392"/>
      <c r="U38" s="568">
        <f>(S38+(T38*3))/3</f>
        <v>162.33333333333334</v>
      </c>
      <c r="V38" s="372"/>
      <c r="W38" s="372"/>
      <c r="X38" s="418"/>
      <c r="Y38" s="372"/>
      <c r="Z38" s="372"/>
    </row>
    <row r="39" spans="2:26" s="377" customFormat="1" ht="15" hidden="1" outlineLevel="1" thickBot="1" x14ac:dyDescent="0.25">
      <c r="B39" s="1208"/>
      <c r="C39" s="342" t="str">
        <f>M39</f>
        <v>Черный Сергей</v>
      </c>
      <c r="D39" s="343">
        <v>183</v>
      </c>
      <c r="E39" s="342" t="str">
        <f>C37</f>
        <v>СУРОВЦЕВ Александр</v>
      </c>
      <c r="F39" s="343">
        <v>169</v>
      </c>
      <c r="G39" s="342" t="str">
        <f>E37</f>
        <v>Фатаев Назим</v>
      </c>
      <c r="H39" s="344">
        <v>178</v>
      </c>
      <c r="I39" s="569"/>
      <c r="J39" s="569"/>
      <c r="K39" s="570"/>
      <c r="L39" s="571">
        <f>L38+1</f>
        <v>3</v>
      </c>
      <c r="M39" s="572" t="s">
        <v>29</v>
      </c>
      <c r="N39" s="573" t="s">
        <v>66</v>
      </c>
      <c r="O39" s="574">
        <f>D39</f>
        <v>183</v>
      </c>
      <c r="P39" s="574">
        <f>F38</f>
        <v>225</v>
      </c>
      <c r="Q39" s="574">
        <f>H37</f>
        <v>208</v>
      </c>
      <c r="R39" s="575">
        <v>0</v>
      </c>
      <c r="S39" s="576">
        <f>SUM(O39:R39)-MIN(O39:R39)</f>
        <v>616</v>
      </c>
      <c r="T39" s="577"/>
      <c r="U39" s="578">
        <f>(S39+(T39*3))/3</f>
        <v>205.33333333333334</v>
      </c>
      <c r="V39" s="372"/>
      <c r="W39" s="372"/>
      <c r="X39" s="418"/>
      <c r="Y39" s="372"/>
      <c r="Z39" s="372"/>
    </row>
    <row r="40" spans="2:26" s="377" customFormat="1" ht="15.75" hidden="1" outlineLevel="1" thickTop="1" thickBot="1" x14ac:dyDescent="0.25">
      <c r="B40" s="376"/>
      <c r="C40" s="373"/>
      <c r="D40" s="374"/>
      <c r="E40" s="373"/>
      <c r="F40" s="374"/>
      <c r="G40" s="373"/>
      <c r="H40" s="374"/>
      <c r="I40" s="373"/>
      <c r="J40" s="375"/>
      <c r="K40" s="372"/>
      <c r="L40" s="372"/>
      <c r="M40" s="372"/>
      <c r="N40" s="450"/>
      <c r="O40" s="372"/>
      <c r="P40" s="372"/>
      <c r="Q40" s="372"/>
      <c r="R40" s="372"/>
      <c r="S40" s="372"/>
      <c r="T40" s="372"/>
      <c r="U40" s="372"/>
      <c r="V40" s="372"/>
      <c r="W40" s="372"/>
      <c r="X40" s="418"/>
      <c r="Y40" s="372"/>
      <c r="Z40" s="372"/>
    </row>
    <row r="41" spans="2:26" s="377" customFormat="1" ht="15" hidden="1" outlineLevel="1" thickTop="1" x14ac:dyDescent="0.2">
      <c r="B41" s="1224" t="s">
        <v>146</v>
      </c>
      <c r="C41" s="1225"/>
      <c r="D41" s="1225"/>
      <c r="E41" s="1225"/>
      <c r="F41" s="1225"/>
      <c r="G41" s="1225"/>
      <c r="H41" s="1225"/>
      <c r="I41" s="1225"/>
      <c r="J41" s="1226"/>
      <c r="K41" s="372"/>
      <c r="O41" s="372"/>
      <c r="P41" s="372"/>
      <c r="Q41" s="372"/>
      <c r="U41" s="372"/>
      <c r="V41" s="372"/>
      <c r="W41" s="372"/>
      <c r="X41" s="418"/>
      <c r="Y41" s="372"/>
      <c r="Z41" s="372"/>
    </row>
    <row r="42" spans="2:26" s="377" customFormat="1" hidden="1" outlineLevel="1" x14ac:dyDescent="0.2">
      <c r="B42" s="1207">
        <v>1</v>
      </c>
      <c r="C42" s="359">
        <v>1</v>
      </c>
      <c r="D42" s="359" t="s">
        <v>69</v>
      </c>
      <c r="E42" s="359">
        <v>2</v>
      </c>
      <c r="F42" s="359" t="s">
        <v>69</v>
      </c>
      <c r="G42" s="359">
        <v>3</v>
      </c>
      <c r="H42" s="359" t="s">
        <v>69</v>
      </c>
      <c r="I42" s="359">
        <v>4</v>
      </c>
      <c r="J42" s="360" t="s">
        <v>69</v>
      </c>
      <c r="K42" s="372"/>
      <c r="O42" s="372"/>
      <c r="P42" s="372"/>
      <c r="Q42" s="372"/>
      <c r="U42" s="372"/>
      <c r="V42" s="372"/>
      <c r="W42" s="372"/>
      <c r="X42" s="418"/>
      <c r="Y42" s="372"/>
      <c r="Z42" s="372"/>
    </row>
    <row r="43" spans="2:26" s="377" customFormat="1" hidden="1" outlineLevel="1" x14ac:dyDescent="0.2">
      <c r="B43" s="1207"/>
      <c r="C43" s="438" t="str">
        <f>M30</f>
        <v>Тулина Мария</v>
      </c>
      <c r="D43" s="361">
        <v>131</v>
      </c>
      <c r="E43" s="362" t="str">
        <f>M10</f>
        <v>Захаров Андрей</v>
      </c>
      <c r="F43" s="361">
        <v>195</v>
      </c>
      <c r="G43" s="362" t="str">
        <f>M9</f>
        <v>Чуруксаева Людмила</v>
      </c>
      <c r="H43" s="361">
        <v>140</v>
      </c>
      <c r="I43" s="321" t="str">
        <f>M11</f>
        <v>Куклин Игорь</v>
      </c>
      <c r="J43" s="363">
        <v>189</v>
      </c>
      <c r="K43" s="372"/>
      <c r="O43" s="372"/>
      <c r="P43" s="372"/>
      <c r="Q43" s="372"/>
      <c r="U43" s="372"/>
      <c r="V43" s="372"/>
      <c r="W43" s="372"/>
      <c r="X43" s="418"/>
      <c r="Y43" s="372"/>
      <c r="Z43" s="372"/>
    </row>
    <row r="44" spans="2:26" s="377" customFormat="1" hidden="1" outlineLevel="1" x14ac:dyDescent="0.2">
      <c r="B44" s="1207"/>
      <c r="C44" s="321" t="str">
        <f>M32</f>
        <v>Cитников Алексей</v>
      </c>
      <c r="D44" s="361">
        <v>174</v>
      </c>
      <c r="E44" s="321" t="str">
        <f>M5</f>
        <v>Эммерих Эдуард</v>
      </c>
      <c r="F44" s="361">
        <v>146</v>
      </c>
      <c r="G44" s="362" t="str">
        <f>M28</f>
        <v>Левченко Алексей</v>
      </c>
      <c r="H44" s="361">
        <v>126</v>
      </c>
      <c r="I44" s="362" t="str">
        <f>M38</f>
        <v>Фатаев Назим</v>
      </c>
      <c r="J44" s="363">
        <v>150</v>
      </c>
      <c r="K44" s="372"/>
      <c r="O44" s="372"/>
      <c r="P44" s="372"/>
      <c r="Q44" s="372"/>
      <c r="U44" s="372"/>
      <c r="V44" s="372"/>
      <c r="W44" s="372"/>
      <c r="X44" s="418"/>
      <c r="Y44" s="372"/>
      <c r="Z44" s="372"/>
    </row>
    <row r="45" spans="2:26" s="339" customFormat="1" ht="15" hidden="1" outlineLevel="1" thickBot="1" x14ac:dyDescent="0.25">
      <c r="B45" s="350"/>
      <c r="C45" s="341"/>
      <c r="D45" s="341"/>
      <c r="E45" s="341"/>
      <c r="F45" s="341"/>
      <c r="G45" s="341"/>
      <c r="H45" s="341"/>
      <c r="I45" s="341"/>
      <c r="J45" s="427"/>
      <c r="O45" s="372"/>
      <c r="P45" s="372"/>
      <c r="Q45" s="372"/>
      <c r="U45" s="372"/>
      <c r="V45" s="372"/>
      <c r="W45" s="372"/>
      <c r="X45" s="418"/>
      <c r="Y45" s="372"/>
      <c r="Z45" s="372"/>
    </row>
    <row r="46" spans="2:26" s="339" customFormat="1" ht="15" hidden="1" outlineLevel="1" thickTop="1" x14ac:dyDescent="0.2">
      <c r="B46" s="1224" t="s">
        <v>147</v>
      </c>
      <c r="C46" s="1225"/>
      <c r="D46" s="1225"/>
      <c r="E46" s="1225"/>
      <c r="F46" s="1225"/>
      <c r="G46" s="1225"/>
      <c r="H46" s="1225"/>
      <c r="I46" s="1225"/>
      <c r="J46" s="1226"/>
      <c r="O46" s="372"/>
      <c r="P46" s="372"/>
      <c r="Q46" s="372"/>
      <c r="U46" s="372"/>
      <c r="V46" s="372"/>
      <c r="W46" s="372"/>
      <c r="X46" s="418"/>
      <c r="Y46" s="372"/>
      <c r="Z46" s="372"/>
    </row>
    <row r="47" spans="2:26" s="339" customFormat="1" hidden="1" outlineLevel="1" x14ac:dyDescent="0.2">
      <c r="B47" s="1207">
        <v>1</v>
      </c>
      <c r="C47" s="359">
        <v>1</v>
      </c>
      <c r="D47" s="359" t="s">
        <v>69</v>
      </c>
      <c r="E47" s="359">
        <v>2</v>
      </c>
      <c r="F47" s="359" t="s">
        <v>69</v>
      </c>
      <c r="G47" s="359">
        <v>3</v>
      </c>
      <c r="H47" s="359" t="s">
        <v>69</v>
      </c>
      <c r="I47" s="359">
        <v>4</v>
      </c>
      <c r="J47" s="360" t="s">
        <v>69</v>
      </c>
      <c r="O47" s="372"/>
      <c r="P47" s="372"/>
      <c r="Q47" s="372"/>
      <c r="U47" s="372"/>
      <c r="V47" s="372"/>
      <c r="W47" s="372"/>
      <c r="X47" s="418"/>
      <c r="Y47" s="372"/>
      <c r="Z47" s="372"/>
    </row>
    <row r="48" spans="2:26" s="339" customFormat="1" hidden="1" outlineLevel="1" x14ac:dyDescent="0.2">
      <c r="B48" s="1207"/>
      <c r="C48" s="321" t="str">
        <f>M16</f>
        <v>Кравченко Оксана</v>
      </c>
      <c r="D48" s="361">
        <v>135</v>
      </c>
      <c r="E48" s="362" t="str">
        <f>M6</f>
        <v>Пушкарев Александр</v>
      </c>
      <c r="F48" s="361">
        <v>158</v>
      </c>
      <c r="G48" s="362" t="str">
        <f>M29</f>
        <v>Шенцев Сергей</v>
      </c>
      <c r="H48" s="361">
        <v>193</v>
      </c>
      <c r="I48" s="321" t="str">
        <f>M7</f>
        <v>Клюева Наталья</v>
      </c>
      <c r="J48" s="363">
        <v>158</v>
      </c>
      <c r="O48" s="372"/>
      <c r="P48" s="372"/>
      <c r="Q48" s="372"/>
      <c r="U48" s="372"/>
      <c r="V48" s="372"/>
      <c r="W48" s="372"/>
      <c r="X48" s="418"/>
      <c r="Y48" s="372"/>
      <c r="Z48" s="372"/>
    </row>
    <row r="49" spans="1:26" s="339" customFormat="1" ht="15" hidden="1" outlineLevel="1" thickBot="1" x14ac:dyDescent="0.25">
      <c r="B49" s="1208"/>
      <c r="C49" s="342" t="str">
        <f>M15</f>
        <v>Гаврицков Владимир</v>
      </c>
      <c r="D49" s="364">
        <v>140</v>
      </c>
      <c r="E49" s="342" t="str">
        <f>M25</f>
        <v>Cинякова Ирина</v>
      </c>
      <c r="F49" s="364">
        <v>174</v>
      </c>
      <c r="G49" s="365" t="str">
        <f>M8</f>
        <v>Женихова Евгения</v>
      </c>
      <c r="H49" s="364">
        <v>108</v>
      </c>
      <c r="I49" s="365" t="str">
        <f>M24</f>
        <v>Карунас Антон</v>
      </c>
      <c r="J49" s="366">
        <v>133</v>
      </c>
      <c r="O49" s="372"/>
      <c r="P49" s="372"/>
      <c r="Q49" s="372"/>
      <c r="U49" s="372"/>
      <c r="V49" s="372"/>
      <c r="W49" s="372"/>
      <c r="X49" s="418"/>
      <c r="Y49" s="372"/>
      <c r="Z49" s="372"/>
    </row>
    <row r="50" spans="1:26" s="339" customFormat="1" collapsed="1" x14ac:dyDescent="0.2">
      <c r="O50" s="372"/>
      <c r="P50" s="372"/>
      <c r="Q50" s="372"/>
      <c r="U50" s="372"/>
      <c r="V50" s="372"/>
      <c r="W50" s="372"/>
      <c r="X50" s="418"/>
      <c r="Y50" s="372"/>
      <c r="Z50" s="372"/>
    </row>
    <row r="51" spans="1:26" s="436" customFormat="1" ht="19.5" x14ac:dyDescent="0.25">
      <c r="A51" s="1218" t="s">
        <v>161</v>
      </c>
      <c r="B51" s="1218"/>
      <c r="C51" s="1218"/>
      <c r="D51" s="1218"/>
      <c r="E51" s="579"/>
      <c r="F51" s="579"/>
      <c r="U51" s="314"/>
      <c r="V51" s="316"/>
      <c r="X51" s="437"/>
    </row>
    <row r="52" spans="1:26" s="436" customFormat="1" ht="15" customHeight="1" x14ac:dyDescent="0.2">
      <c r="A52" s="499"/>
      <c r="B52" s="499"/>
      <c r="C52" s="499"/>
      <c r="D52" s="499"/>
      <c r="E52" s="499"/>
      <c r="F52" s="499"/>
      <c r="U52" s="314"/>
      <c r="V52" s="316"/>
      <c r="X52" s="437"/>
    </row>
    <row r="53" spans="1:26" s="311" customFormat="1" ht="15.75" hidden="1" outlineLevel="1" thickTop="1" thickBot="1" x14ac:dyDescent="0.25">
      <c r="A53" s="1231" t="s">
        <v>165</v>
      </c>
      <c r="B53" s="1232"/>
      <c r="C53" s="1232"/>
      <c r="D53" s="1232"/>
      <c r="E53" s="1232"/>
      <c r="F53" s="1233"/>
      <c r="X53" s="419"/>
    </row>
    <row r="54" spans="1:26" s="311" customFormat="1" ht="15" hidden="1" outlineLevel="1" thickBot="1" x14ac:dyDescent="0.25">
      <c r="A54" s="489" t="s">
        <v>127</v>
      </c>
      <c r="B54" s="490" t="s">
        <v>128</v>
      </c>
      <c r="C54" s="491" t="s">
        <v>44</v>
      </c>
      <c r="D54" s="491" t="s">
        <v>125</v>
      </c>
      <c r="E54" s="491" t="s">
        <v>126</v>
      </c>
      <c r="F54" s="492" t="s">
        <v>47</v>
      </c>
      <c r="X54" s="419"/>
    </row>
    <row r="55" spans="1:26" hidden="1" outlineLevel="1" x14ac:dyDescent="0.2">
      <c r="A55" s="1229" t="s">
        <v>150</v>
      </c>
      <c r="B55" s="473" t="s">
        <v>83</v>
      </c>
      <c r="C55" s="474" t="s">
        <v>11</v>
      </c>
      <c r="D55" s="474">
        <v>184</v>
      </c>
      <c r="E55" s="474">
        <v>145</v>
      </c>
      <c r="F55" s="475">
        <f t="shared" ref="F55:F65" si="6">D55+E55</f>
        <v>329</v>
      </c>
    </row>
    <row r="56" spans="1:26" ht="15" hidden="1" outlineLevel="1" thickBot="1" x14ac:dyDescent="0.25">
      <c r="A56" s="1230"/>
      <c r="B56" s="469" t="s">
        <v>84</v>
      </c>
      <c r="C56" s="470" t="s">
        <v>54</v>
      </c>
      <c r="D56" s="471">
        <v>162</v>
      </c>
      <c r="E56" s="471">
        <v>149</v>
      </c>
      <c r="F56" s="472">
        <f t="shared" si="6"/>
        <v>311</v>
      </c>
    </row>
    <row r="57" spans="1:26" ht="15" hidden="1" outlineLevel="1" thickBot="1" x14ac:dyDescent="0.25">
      <c r="A57" s="435"/>
      <c r="B57" s="370"/>
      <c r="C57" s="370"/>
      <c r="D57" s="370"/>
      <c r="E57" s="370"/>
      <c r="F57" s="434"/>
      <c r="G57" s="629" t="s">
        <v>31</v>
      </c>
      <c r="H57" s="630">
        <v>415</v>
      </c>
      <c r="I57" s="467">
        <v>2</v>
      </c>
    </row>
    <row r="58" spans="1:26" hidden="1" outlineLevel="1" x14ac:dyDescent="0.2">
      <c r="A58" s="1229" t="s">
        <v>151</v>
      </c>
      <c r="B58" s="473" t="s">
        <v>83</v>
      </c>
      <c r="C58" s="474" t="s">
        <v>160</v>
      </c>
      <c r="D58" s="474">
        <v>191</v>
      </c>
      <c r="E58" s="474">
        <v>187</v>
      </c>
      <c r="F58" s="475">
        <f t="shared" si="6"/>
        <v>378</v>
      </c>
      <c r="G58" s="631" t="s">
        <v>160</v>
      </c>
      <c r="H58" s="632">
        <v>378</v>
      </c>
      <c r="I58" s="467">
        <v>3</v>
      </c>
    </row>
    <row r="59" spans="1:26" ht="15" hidden="1" outlineLevel="1" thickBot="1" x14ac:dyDescent="0.25">
      <c r="A59" s="1230"/>
      <c r="B59" s="469" t="s">
        <v>84</v>
      </c>
      <c r="C59" s="470" t="s">
        <v>145</v>
      </c>
      <c r="D59" s="471">
        <v>130</v>
      </c>
      <c r="E59" s="471">
        <v>129</v>
      </c>
      <c r="F59" s="472">
        <f t="shared" si="6"/>
        <v>259</v>
      </c>
      <c r="G59" s="633" t="s">
        <v>12</v>
      </c>
      <c r="H59" s="632">
        <v>345</v>
      </c>
      <c r="I59" s="467">
        <v>4</v>
      </c>
    </row>
    <row r="60" spans="1:26" ht="15" hidden="1" outlineLevel="1" thickBot="1" x14ac:dyDescent="0.25">
      <c r="A60" s="435"/>
      <c r="B60" s="370"/>
      <c r="C60" s="370"/>
      <c r="D60" s="370"/>
      <c r="E60" s="370"/>
      <c r="F60" s="434"/>
      <c r="G60" s="634" t="s">
        <v>121</v>
      </c>
      <c r="H60" s="632">
        <v>342</v>
      </c>
      <c r="I60" s="467">
        <v>1</v>
      </c>
    </row>
    <row r="61" spans="1:26" ht="15" hidden="1" customHeight="1" outlineLevel="1" x14ac:dyDescent="0.2">
      <c r="A61" s="1229" t="s">
        <v>149</v>
      </c>
      <c r="B61" s="473" t="s">
        <v>83</v>
      </c>
      <c r="C61" s="474" t="s">
        <v>12</v>
      </c>
      <c r="D61" s="474">
        <v>176</v>
      </c>
      <c r="E61" s="474">
        <v>169</v>
      </c>
      <c r="F61" s="475">
        <f t="shared" si="6"/>
        <v>345</v>
      </c>
      <c r="G61" s="634" t="s">
        <v>55</v>
      </c>
      <c r="H61" s="632">
        <v>339</v>
      </c>
      <c r="I61" s="467">
        <v>1</v>
      </c>
      <c r="U61" s="311"/>
      <c r="V61" s="311"/>
    </row>
    <row r="62" spans="1:26" ht="15" hidden="1" outlineLevel="1" thickBot="1" x14ac:dyDescent="0.25">
      <c r="A62" s="1230"/>
      <c r="B62" s="469" t="s">
        <v>84</v>
      </c>
      <c r="C62" s="470" t="s">
        <v>9</v>
      </c>
      <c r="D62" s="471">
        <v>127</v>
      </c>
      <c r="E62" s="471">
        <v>136</v>
      </c>
      <c r="F62" s="472">
        <f t="shared" si="6"/>
        <v>263</v>
      </c>
      <c r="G62" s="634" t="s">
        <v>107</v>
      </c>
      <c r="H62" s="632">
        <v>331</v>
      </c>
      <c r="I62" s="467">
        <v>4</v>
      </c>
      <c r="W62" s="311"/>
    </row>
    <row r="63" spans="1:26" ht="15" hidden="1" outlineLevel="1" thickBot="1" x14ac:dyDescent="0.25">
      <c r="A63" s="435"/>
      <c r="B63" s="370"/>
      <c r="C63" s="370"/>
      <c r="D63" s="370"/>
      <c r="E63" s="370"/>
      <c r="F63" s="434"/>
      <c r="G63" s="634" t="s">
        <v>29</v>
      </c>
      <c r="H63" s="632">
        <v>330</v>
      </c>
      <c r="I63" s="467">
        <v>3</v>
      </c>
      <c r="W63" s="311"/>
    </row>
    <row r="64" spans="1:26" hidden="1" outlineLevel="1" x14ac:dyDescent="0.2">
      <c r="A64" s="1229" t="s">
        <v>148</v>
      </c>
      <c r="B64" s="473" t="s">
        <v>83</v>
      </c>
      <c r="C64" s="476" t="s">
        <v>13</v>
      </c>
      <c r="D64" s="474">
        <v>160</v>
      </c>
      <c r="E64" s="474">
        <v>152</v>
      </c>
      <c r="F64" s="475">
        <f t="shared" si="6"/>
        <v>312</v>
      </c>
      <c r="G64" s="635" t="s">
        <v>11</v>
      </c>
      <c r="H64" s="636">
        <v>329</v>
      </c>
      <c r="I64" s="467">
        <v>2</v>
      </c>
      <c r="W64" s="311"/>
    </row>
    <row r="65" spans="1:27" ht="15" hidden="1" outlineLevel="1" thickBot="1" x14ac:dyDescent="0.25">
      <c r="A65" s="1230"/>
      <c r="B65" s="469" t="s">
        <v>84</v>
      </c>
      <c r="C65" s="471" t="s">
        <v>31</v>
      </c>
      <c r="D65" s="471">
        <v>197</v>
      </c>
      <c r="E65" s="471">
        <v>218</v>
      </c>
      <c r="F65" s="472">
        <f t="shared" si="6"/>
        <v>415</v>
      </c>
    </row>
    <row r="66" spans="1:27" s="311" customFormat="1" ht="15" hidden="1" outlineLevel="1" thickBot="1" x14ac:dyDescent="0.25">
      <c r="A66" s="1234" t="s">
        <v>166</v>
      </c>
      <c r="B66" s="1235"/>
      <c r="C66" s="1235"/>
      <c r="D66" s="1235"/>
      <c r="E66" s="1235"/>
      <c r="F66" s="1236"/>
      <c r="H66" s="312"/>
      <c r="U66" s="312"/>
      <c r="V66" s="312"/>
      <c r="W66" s="312"/>
      <c r="X66" s="419"/>
      <c r="AA66" s="312"/>
    </row>
    <row r="67" spans="1:27" s="311" customFormat="1" ht="15" hidden="1" outlineLevel="1" thickBot="1" x14ac:dyDescent="0.25">
      <c r="A67" s="489" t="s">
        <v>127</v>
      </c>
      <c r="B67" s="490" t="s">
        <v>128</v>
      </c>
      <c r="C67" s="491" t="s">
        <v>44</v>
      </c>
      <c r="D67" s="491" t="s">
        <v>125</v>
      </c>
      <c r="E67" s="491" t="s">
        <v>126</v>
      </c>
      <c r="F67" s="492" t="s">
        <v>47</v>
      </c>
      <c r="H67" s="312"/>
      <c r="U67" s="312"/>
      <c r="V67" s="312"/>
      <c r="W67" s="312"/>
      <c r="X67" s="419"/>
      <c r="AA67" s="312"/>
    </row>
    <row r="68" spans="1:27" s="311" customFormat="1" hidden="1" outlineLevel="1" x14ac:dyDescent="0.2">
      <c r="A68" s="1229" t="s">
        <v>150</v>
      </c>
      <c r="B68" s="473" t="s">
        <v>83</v>
      </c>
      <c r="C68" s="474" t="s">
        <v>55</v>
      </c>
      <c r="D68" s="474">
        <v>144</v>
      </c>
      <c r="E68" s="474">
        <v>195</v>
      </c>
      <c r="F68" s="475">
        <f>D68+E68</f>
        <v>339</v>
      </c>
      <c r="G68" s="637" t="str">
        <f>C69</f>
        <v>Дикушникова Ольга</v>
      </c>
      <c r="H68" s="638">
        <f>F69</f>
        <v>319</v>
      </c>
      <c r="I68" s="311" t="s">
        <v>91</v>
      </c>
      <c r="X68" s="419"/>
      <c r="AA68" s="312"/>
    </row>
    <row r="69" spans="1:27" s="311" customFormat="1" ht="15" hidden="1" outlineLevel="1" thickBot="1" x14ac:dyDescent="0.25">
      <c r="A69" s="1230"/>
      <c r="B69" s="469" t="s">
        <v>84</v>
      </c>
      <c r="C69" s="470" t="s">
        <v>10</v>
      </c>
      <c r="D69" s="471">
        <v>148</v>
      </c>
      <c r="E69" s="471">
        <v>171</v>
      </c>
      <c r="F69" s="472">
        <f>D69+E69</f>
        <v>319</v>
      </c>
      <c r="G69" s="639" t="str">
        <f>C64</f>
        <v>Куклин Игорь</v>
      </c>
      <c r="H69" s="640">
        <f>F64</f>
        <v>312</v>
      </c>
      <c r="I69" s="311" t="s">
        <v>92</v>
      </c>
      <c r="K69" s="312"/>
      <c r="X69" s="419"/>
      <c r="AA69" s="312"/>
    </row>
    <row r="70" spans="1:27" s="311" customFormat="1" ht="15" hidden="1" outlineLevel="1" thickBot="1" x14ac:dyDescent="0.25">
      <c r="A70" s="435"/>
      <c r="B70" s="370"/>
      <c r="C70" s="370"/>
      <c r="D70" s="370"/>
      <c r="E70" s="370"/>
      <c r="F70" s="434"/>
      <c r="G70" s="639" t="str">
        <f>C56</f>
        <v>Карунас Антон</v>
      </c>
      <c r="H70" s="640">
        <f>F56</f>
        <v>311</v>
      </c>
      <c r="I70" s="311" t="s">
        <v>93</v>
      </c>
      <c r="K70" s="312"/>
      <c r="X70" s="419"/>
      <c r="AA70" s="312"/>
    </row>
    <row r="71" spans="1:27" s="311" customFormat="1" hidden="1" outlineLevel="1" x14ac:dyDescent="0.2">
      <c r="A71" s="1229" t="s">
        <v>151</v>
      </c>
      <c r="B71" s="473" t="s">
        <v>83</v>
      </c>
      <c r="C71" s="476" t="s">
        <v>16</v>
      </c>
      <c r="D71" s="474">
        <v>154</v>
      </c>
      <c r="E71" s="474">
        <v>148</v>
      </c>
      <c r="F71" s="475">
        <f>D71+E71</f>
        <v>302</v>
      </c>
      <c r="G71" s="639" t="s">
        <v>16</v>
      </c>
      <c r="H71" s="640">
        <v>302</v>
      </c>
      <c r="I71" s="311" t="s">
        <v>94</v>
      </c>
      <c r="K71" s="312"/>
      <c r="X71" s="419"/>
      <c r="AA71" s="312"/>
    </row>
    <row r="72" spans="1:27" s="311" customFormat="1" ht="15" hidden="1" outlineLevel="1" thickBot="1" x14ac:dyDescent="0.25">
      <c r="A72" s="1230"/>
      <c r="B72" s="469" t="s">
        <v>84</v>
      </c>
      <c r="C72" s="471" t="s">
        <v>121</v>
      </c>
      <c r="D72" s="471">
        <v>187</v>
      </c>
      <c r="E72" s="471">
        <v>155</v>
      </c>
      <c r="F72" s="472">
        <f>D72+E72</f>
        <v>342</v>
      </c>
      <c r="G72" s="639" t="str">
        <f>C74</f>
        <v>Клюева Наталья</v>
      </c>
      <c r="H72" s="640">
        <v>300</v>
      </c>
      <c r="I72" s="311" t="s">
        <v>95</v>
      </c>
      <c r="K72" s="312"/>
      <c r="X72" s="419"/>
      <c r="AA72" s="312"/>
    </row>
    <row r="73" spans="1:27" ht="15" hidden="1" outlineLevel="1" thickBot="1" x14ac:dyDescent="0.25">
      <c r="A73" s="435"/>
      <c r="B73" s="370"/>
      <c r="C73" s="370"/>
      <c r="D73" s="370"/>
      <c r="E73" s="370"/>
      <c r="F73" s="434"/>
      <c r="G73" s="639" t="str">
        <f>C62</f>
        <v>Оловянникова Елена</v>
      </c>
      <c r="H73" s="641">
        <v>263</v>
      </c>
      <c r="I73" s="312" t="s">
        <v>96</v>
      </c>
    </row>
    <row r="74" spans="1:27" hidden="1" outlineLevel="1" x14ac:dyDescent="0.2">
      <c r="A74" s="1229" t="s">
        <v>149</v>
      </c>
      <c r="B74" s="473" t="s">
        <v>83</v>
      </c>
      <c r="C74" s="476" t="s">
        <v>34</v>
      </c>
      <c r="D74" s="474">
        <v>171</v>
      </c>
      <c r="E74" s="474">
        <v>129</v>
      </c>
      <c r="F74" s="475">
        <f>D74+E74</f>
        <v>300</v>
      </c>
      <c r="G74" s="639" t="str">
        <f>C59</f>
        <v>Cинякова Ирина</v>
      </c>
      <c r="H74" s="641">
        <v>259</v>
      </c>
      <c r="I74" s="312" t="s">
        <v>97</v>
      </c>
    </row>
    <row r="75" spans="1:27" ht="15" hidden="1" outlineLevel="1" thickBot="1" x14ac:dyDescent="0.25">
      <c r="A75" s="1230"/>
      <c r="B75" s="469" t="s">
        <v>84</v>
      </c>
      <c r="C75" s="471" t="s">
        <v>29</v>
      </c>
      <c r="D75" s="471">
        <v>159</v>
      </c>
      <c r="E75" s="471">
        <v>171</v>
      </c>
      <c r="F75" s="472">
        <f>D75+E75</f>
        <v>330</v>
      </c>
      <c r="G75" s="642" t="str">
        <f>C78</f>
        <v>Захаров Андрей</v>
      </c>
      <c r="H75" s="643">
        <v>290</v>
      </c>
      <c r="I75" s="312" t="s">
        <v>98</v>
      </c>
      <c r="L75" s="312"/>
    </row>
    <row r="76" spans="1:27" ht="15" hidden="1" outlineLevel="1" thickBot="1" x14ac:dyDescent="0.25">
      <c r="A76" s="435"/>
      <c r="B76" s="370"/>
      <c r="C76" s="370"/>
      <c r="D76" s="370"/>
      <c r="E76" s="370"/>
      <c r="F76" s="434"/>
      <c r="G76" s="311"/>
      <c r="L76" s="312"/>
    </row>
    <row r="77" spans="1:27" hidden="1" outlineLevel="1" x14ac:dyDescent="0.2">
      <c r="A77" s="1229" t="s">
        <v>148</v>
      </c>
      <c r="B77" s="473" t="s">
        <v>83</v>
      </c>
      <c r="C77" s="474" t="s">
        <v>107</v>
      </c>
      <c r="D77" s="474">
        <v>150</v>
      </c>
      <c r="E77" s="474">
        <v>181</v>
      </c>
      <c r="F77" s="475">
        <f>D77+E77</f>
        <v>331</v>
      </c>
      <c r="L77" s="312"/>
    </row>
    <row r="78" spans="1:27" ht="15" hidden="1" outlineLevel="1" thickBot="1" x14ac:dyDescent="0.25">
      <c r="A78" s="1242"/>
      <c r="B78" s="477" t="s">
        <v>84</v>
      </c>
      <c r="C78" s="478" t="s">
        <v>35</v>
      </c>
      <c r="D78" s="479">
        <v>158</v>
      </c>
      <c r="E78" s="479">
        <v>132</v>
      </c>
      <c r="F78" s="480">
        <f>D78+E78</f>
        <v>290</v>
      </c>
      <c r="L78" s="312"/>
    </row>
    <row r="79" spans="1:27" ht="15" hidden="1" outlineLevel="1" thickTop="1" x14ac:dyDescent="0.2"/>
    <row r="80" spans="1:27" s="538" customFormat="1" ht="20.25" collapsed="1" x14ac:dyDescent="0.3">
      <c r="A80" s="1240" t="s">
        <v>167</v>
      </c>
      <c r="B80" s="1241"/>
      <c r="C80" s="1241"/>
      <c r="D80" s="1241"/>
      <c r="E80" s="537"/>
      <c r="L80" s="539"/>
      <c r="N80" s="539"/>
      <c r="X80" s="540"/>
    </row>
    <row r="81" spans="1:24" s="538" customFormat="1" ht="21" thickBot="1" x14ac:dyDescent="0.35">
      <c r="A81" s="580"/>
      <c r="B81" s="581"/>
      <c r="C81" s="581"/>
      <c r="D81" s="581"/>
      <c r="E81" s="537"/>
      <c r="L81" s="539"/>
      <c r="N81" s="539"/>
      <c r="X81" s="540"/>
    </row>
    <row r="82" spans="1:24" ht="15.75" outlineLevel="1" thickTop="1" thickBot="1" x14ac:dyDescent="0.25">
      <c r="A82" s="493" t="s">
        <v>127</v>
      </c>
      <c r="B82" s="494" t="s">
        <v>128</v>
      </c>
      <c r="C82" s="495" t="s">
        <v>44</v>
      </c>
      <c r="D82" s="495" t="s">
        <v>125</v>
      </c>
      <c r="E82" s="495" t="s">
        <v>126</v>
      </c>
      <c r="F82" s="496" t="s">
        <v>47</v>
      </c>
    </row>
    <row r="83" spans="1:24" outlineLevel="1" x14ac:dyDescent="0.2">
      <c r="A83" s="1238" t="s">
        <v>150</v>
      </c>
      <c r="B83" s="473" t="s">
        <v>83</v>
      </c>
      <c r="C83" s="497" t="str">
        <f>C68</f>
        <v>Постоенко Андрей</v>
      </c>
      <c r="D83" s="497">
        <v>159</v>
      </c>
      <c r="E83" s="497">
        <v>154</v>
      </c>
      <c r="F83" s="486">
        <f>D83+E83</f>
        <v>313</v>
      </c>
      <c r="G83" s="623" t="s">
        <v>29</v>
      </c>
      <c r="H83" s="624">
        <v>375</v>
      </c>
      <c r="I83" s="312">
        <v>2</v>
      </c>
    </row>
    <row r="84" spans="1:24" ht="15" outlineLevel="1" thickBot="1" x14ac:dyDescent="0.25">
      <c r="A84" s="1239"/>
      <c r="B84" s="469" t="s">
        <v>84</v>
      </c>
      <c r="C84" s="487" t="str">
        <f>C72</f>
        <v>Бурнаев Роман</v>
      </c>
      <c r="D84" s="498">
        <v>126</v>
      </c>
      <c r="E84" s="498">
        <v>167</v>
      </c>
      <c r="F84" s="488">
        <f>D84+E84</f>
        <v>293</v>
      </c>
      <c r="G84" s="625" t="s">
        <v>31</v>
      </c>
      <c r="H84" s="626">
        <v>370</v>
      </c>
      <c r="I84" s="312">
        <v>3</v>
      </c>
    </row>
    <row r="85" spans="1:24" ht="15" outlineLevel="1" thickBot="1" x14ac:dyDescent="0.25">
      <c r="A85" s="482"/>
      <c r="B85" s="483"/>
      <c r="C85" s="484"/>
      <c r="D85" s="484"/>
      <c r="E85" s="484"/>
      <c r="F85" s="485"/>
      <c r="G85" s="625" t="s">
        <v>12</v>
      </c>
      <c r="H85" s="626">
        <v>360</v>
      </c>
      <c r="I85" s="312">
        <v>3</v>
      </c>
    </row>
    <row r="86" spans="1:24" outlineLevel="1" x14ac:dyDescent="0.2">
      <c r="A86" s="1238" t="s">
        <v>151</v>
      </c>
      <c r="B86" s="473" t="s">
        <v>83</v>
      </c>
      <c r="C86" s="481" t="str">
        <f>C55</f>
        <v>Шенцев Сергей</v>
      </c>
      <c r="D86" s="497">
        <v>143</v>
      </c>
      <c r="E86" s="497">
        <v>150</v>
      </c>
      <c r="F86" s="486">
        <f>D86+E86</f>
        <v>293</v>
      </c>
      <c r="G86" s="627" t="s">
        <v>55</v>
      </c>
      <c r="H86" s="628">
        <v>313</v>
      </c>
      <c r="I86" s="312">
        <v>2</v>
      </c>
    </row>
    <row r="87" spans="1:24" ht="15" outlineLevel="1" thickBot="1" x14ac:dyDescent="0.25">
      <c r="A87" s="1239"/>
      <c r="B87" s="469" t="s">
        <v>84</v>
      </c>
      <c r="C87" s="498" t="str">
        <f>C65</f>
        <v>Ермолаев Кирилл</v>
      </c>
      <c r="D87" s="498">
        <v>160</v>
      </c>
      <c r="E87" s="498">
        <v>210</v>
      </c>
      <c r="F87" s="488">
        <f>D87+E87</f>
        <v>370</v>
      </c>
      <c r="L87" s="312"/>
      <c r="N87" s="312"/>
    </row>
    <row r="88" spans="1:24" ht="15" outlineLevel="1" thickBot="1" x14ac:dyDescent="0.25">
      <c r="A88" s="482"/>
      <c r="B88" s="483"/>
      <c r="C88" s="484"/>
      <c r="D88" s="484"/>
      <c r="E88" s="484"/>
      <c r="F88" s="485"/>
      <c r="L88" s="312"/>
      <c r="N88" s="312"/>
    </row>
    <row r="89" spans="1:24" outlineLevel="1" x14ac:dyDescent="0.2">
      <c r="A89" s="1238" t="s">
        <v>149</v>
      </c>
      <c r="B89" s="473" t="s">
        <v>83</v>
      </c>
      <c r="C89" s="497" t="str">
        <f>C75</f>
        <v>Черный Сергей</v>
      </c>
      <c r="D89" s="497">
        <v>172</v>
      </c>
      <c r="E89" s="497">
        <v>203</v>
      </c>
      <c r="F89" s="486">
        <f>D89+E89</f>
        <v>375</v>
      </c>
      <c r="G89" s="623" t="s">
        <v>160</v>
      </c>
      <c r="H89" s="624">
        <v>325</v>
      </c>
      <c r="I89" s="312">
        <v>5</v>
      </c>
      <c r="L89" s="312"/>
      <c r="N89" s="312"/>
    </row>
    <row r="90" spans="1:24" ht="15" outlineLevel="1" thickBot="1" x14ac:dyDescent="0.25">
      <c r="A90" s="1239"/>
      <c r="B90" s="469" t="s">
        <v>84</v>
      </c>
      <c r="C90" s="487" t="str">
        <f>C58</f>
        <v>Cитников Алексей</v>
      </c>
      <c r="D90" s="498">
        <v>204</v>
      </c>
      <c r="E90" s="498">
        <v>121</v>
      </c>
      <c r="F90" s="488">
        <f>D90+E90</f>
        <v>325</v>
      </c>
      <c r="G90" s="625" t="s">
        <v>121</v>
      </c>
      <c r="H90" s="626">
        <v>293</v>
      </c>
      <c r="I90" s="312">
        <v>6</v>
      </c>
      <c r="L90" s="312"/>
      <c r="N90" s="312"/>
    </row>
    <row r="91" spans="1:24" ht="15" outlineLevel="1" thickBot="1" x14ac:dyDescent="0.25">
      <c r="A91" s="482"/>
      <c r="B91" s="483"/>
      <c r="C91" s="484"/>
      <c r="D91" s="484"/>
      <c r="E91" s="484"/>
      <c r="F91" s="485"/>
      <c r="G91" s="625" t="s">
        <v>11</v>
      </c>
      <c r="H91" s="626">
        <v>293</v>
      </c>
      <c r="I91" s="312">
        <v>7</v>
      </c>
      <c r="L91" s="312"/>
      <c r="N91" s="312"/>
    </row>
    <row r="92" spans="1:24" outlineLevel="1" x14ac:dyDescent="0.2">
      <c r="A92" s="1238" t="s">
        <v>148</v>
      </c>
      <c r="B92" s="473" t="s">
        <v>83</v>
      </c>
      <c r="C92" s="481" t="str">
        <f>C77</f>
        <v>Городилов Сергей</v>
      </c>
      <c r="D92" s="497">
        <v>143</v>
      </c>
      <c r="E92" s="497">
        <v>115</v>
      </c>
      <c r="F92" s="486">
        <f>D92+E92</f>
        <v>258</v>
      </c>
      <c r="G92" s="627" t="s">
        <v>107</v>
      </c>
      <c r="H92" s="628">
        <v>258</v>
      </c>
      <c r="I92" s="312">
        <v>8</v>
      </c>
      <c r="L92" s="312"/>
      <c r="N92" s="312"/>
    </row>
    <row r="93" spans="1:24" ht="15" outlineLevel="1" thickBot="1" x14ac:dyDescent="0.25">
      <c r="A93" s="1239"/>
      <c r="B93" s="469" t="s">
        <v>84</v>
      </c>
      <c r="C93" s="498" t="str">
        <f>C61</f>
        <v>Пушкарев Александр</v>
      </c>
      <c r="D93" s="498">
        <v>152</v>
      </c>
      <c r="E93" s="498">
        <v>208</v>
      </c>
      <c r="F93" s="488">
        <f>D93+E93</f>
        <v>360</v>
      </c>
      <c r="L93" s="312"/>
      <c r="N93" s="312"/>
    </row>
    <row r="94" spans="1:24" outlineLevel="1" x14ac:dyDescent="0.2">
      <c r="L94" s="312"/>
      <c r="N94" s="312"/>
    </row>
    <row r="95" spans="1:24" s="535" customFormat="1" ht="20.25" customHeight="1" x14ac:dyDescent="0.25">
      <c r="A95" s="1243" t="s">
        <v>168</v>
      </c>
      <c r="B95" s="1243"/>
      <c r="C95" s="1243"/>
      <c r="D95" s="1243"/>
      <c r="E95" s="533"/>
      <c r="F95" s="534"/>
      <c r="G95" s="534"/>
      <c r="H95" s="534"/>
      <c r="I95" s="534"/>
      <c r="X95" s="536"/>
    </row>
    <row r="96" spans="1:24" s="535" customFormat="1" ht="20.25" customHeight="1" thickBot="1" x14ac:dyDescent="0.3">
      <c r="A96" s="582"/>
      <c r="B96" s="582"/>
      <c r="C96" s="582"/>
      <c r="D96" s="582"/>
      <c r="E96" s="533"/>
      <c r="F96" s="534"/>
      <c r="G96" s="534"/>
      <c r="H96" s="534"/>
      <c r="I96" s="534"/>
      <c r="X96" s="536"/>
    </row>
    <row r="97" spans="1:24" ht="15.75" outlineLevel="1" thickTop="1" thickBot="1" x14ac:dyDescent="0.25">
      <c r="A97" s="502" t="s">
        <v>127</v>
      </c>
      <c r="B97" s="503" t="s">
        <v>128</v>
      </c>
      <c r="C97" s="504" t="s">
        <v>44</v>
      </c>
      <c r="D97" s="504" t="s">
        <v>125</v>
      </c>
      <c r="E97" s="504" t="s">
        <v>126</v>
      </c>
      <c r="F97" s="505" t="s">
        <v>47</v>
      </c>
      <c r="L97" s="312"/>
      <c r="N97" s="312"/>
    </row>
    <row r="98" spans="1:24" outlineLevel="1" x14ac:dyDescent="0.2">
      <c r="A98" s="1244" t="s">
        <v>169</v>
      </c>
      <c r="B98" s="473" t="s">
        <v>83</v>
      </c>
      <c r="C98" s="500" t="str">
        <f>C83</f>
        <v>Постоенко Андрей</v>
      </c>
      <c r="D98" s="511">
        <v>188</v>
      </c>
      <c r="E98" s="511">
        <v>201</v>
      </c>
      <c r="F98" s="506">
        <f>E98+D98</f>
        <v>389</v>
      </c>
      <c r="G98" s="596" t="str">
        <f>C99</f>
        <v>Черный Сергей</v>
      </c>
      <c r="H98" s="597">
        <v>401</v>
      </c>
      <c r="I98" s="312" t="s">
        <v>171</v>
      </c>
      <c r="L98" s="312"/>
      <c r="N98" s="312"/>
    </row>
    <row r="99" spans="1:24" ht="15" outlineLevel="1" thickBot="1" x14ac:dyDescent="0.25">
      <c r="A99" s="1245"/>
      <c r="B99" s="469" t="s">
        <v>84</v>
      </c>
      <c r="C99" s="501" t="str">
        <f>C89</f>
        <v>Черный Сергей</v>
      </c>
      <c r="D99" s="512">
        <v>200</v>
      </c>
      <c r="E99" s="512">
        <v>201</v>
      </c>
      <c r="F99" s="507">
        <f>E99+D99</f>
        <v>401</v>
      </c>
      <c r="G99" s="598" t="str">
        <f>C101</f>
        <v>Ермолаев Кирилл</v>
      </c>
      <c r="H99" s="599">
        <f>F101</f>
        <v>357</v>
      </c>
      <c r="I99" s="312" t="s">
        <v>171</v>
      </c>
      <c r="L99" s="312"/>
      <c r="N99" s="312"/>
    </row>
    <row r="100" spans="1:24" ht="17.25" customHeight="1" outlineLevel="1" thickBot="1" x14ac:dyDescent="0.25">
      <c r="A100" s="432"/>
      <c r="B100" s="370"/>
      <c r="C100" s="370"/>
      <c r="D100" s="370"/>
      <c r="E100" s="370"/>
      <c r="F100" s="433"/>
      <c r="G100" s="311"/>
      <c r="H100" s="311"/>
      <c r="L100" s="312"/>
      <c r="N100" s="312"/>
    </row>
    <row r="101" spans="1:24" outlineLevel="1" x14ac:dyDescent="0.2">
      <c r="A101" s="1244" t="s">
        <v>170</v>
      </c>
      <c r="B101" s="473" t="s">
        <v>83</v>
      </c>
      <c r="C101" s="500" t="str">
        <f>C87</f>
        <v>Ермолаев Кирилл</v>
      </c>
      <c r="D101" s="511">
        <v>189</v>
      </c>
      <c r="E101" s="511">
        <v>168</v>
      </c>
      <c r="F101" s="506">
        <f>E101+D101</f>
        <v>357</v>
      </c>
      <c r="G101" s="596" t="str">
        <f>C98</f>
        <v>Постоенко Андрей</v>
      </c>
      <c r="H101" s="597">
        <v>389</v>
      </c>
      <c r="I101" s="312" t="s">
        <v>132</v>
      </c>
      <c r="L101" s="312"/>
      <c r="N101" s="312"/>
    </row>
    <row r="102" spans="1:24" ht="15" outlineLevel="1" thickBot="1" x14ac:dyDescent="0.25">
      <c r="A102" s="1253"/>
      <c r="B102" s="508" t="s">
        <v>84</v>
      </c>
      <c r="C102" s="509" t="str">
        <f>C93</f>
        <v>Пушкарев Александр</v>
      </c>
      <c r="D102" s="513">
        <v>180</v>
      </c>
      <c r="E102" s="513">
        <v>177</v>
      </c>
      <c r="F102" s="510">
        <f>E102+D102</f>
        <v>357</v>
      </c>
      <c r="G102" s="598" t="str">
        <f>C102</f>
        <v>Пушкарев Александр</v>
      </c>
      <c r="H102" s="599">
        <f>F102</f>
        <v>357</v>
      </c>
      <c r="I102" s="312" t="s">
        <v>132</v>
      </c>
      <c r="L102" s="312"/>
      <c r="N102" s="312"/>
    </row>
    <row r="103" spans="1:24" ht="15" outlineLevel="1" thickTop="1" x14ac:dyDescent="0.2">
      <c r="A103" s="369"/>
      <c r="B103" s="312"/>
      <c r="C103" s="312"/>
      <c r="D103" s="312"/>
      <c r="E103" s="312"/>
    </row>
    <row r="104" spans="1:24" s="531" customFormat="1" ht="20.25" customHeight="1" x14ac:dyDescent="0.25">
      <c r="A104" s="1237" t="s">
        <v>172</v>
      </c>
      <c r="B104" s="1237"/>
      <c r="C104" s="1237"/>
      <c r="D104" s="1237"/>
      <c r="E104" s="529"/>
      <c r="F104" s="530"/>
      <c r="G104" s="530"/>
      <c r="H104" s="530"/>
      <c r="I104" s="530"/>
      <c r="X104" s="532"/>
    </row>
    <row r="105" spans="1:24" s="531" customFormat="1" ht="20.25" customHeight="1" thickBot="1" x14ac:dyDescent="0.3">
      <c r="A105" s="583"/>
      <c r="B105" s="583"/>
      <c r="C105" s="583"/>
      <c r="D105" s="583"/>
      <c r="E105" s="529"/>
      <c r="F105" s="530"/>
      <c r="G105" s="530"/>
      <c r="H105" s="530"/>
      <c r="I105" s="530"/>
      <c r="X105" s="532"/>
    </row>
    <row r="106" spans="1:24" ht="15.75" outlineLevel="1" thickTop="1" thickBot="1" x14ac:dyDescent="0.25">
      <c r="A106" s="518" t="s">
        <v>127</v>
      </c>
      <c r="B106" s="519" t="s">
        <v>128</v>
      </c>
      <c r="C106" s="520" t="s">
        <v>44</v>
      </c>
      <c r="D106" s="520" t="s">
        <v>125</v>
      </c>
      <c r="E106" s="520" t="s">
        <v>126</v>
      </c>
      <c r="F106" s="520" t="s">
        <v>133</v>
      </c>
      <c r="G106" s="521" t="s">
        <v>174</v>
      </c>
      <c r="I106" s="311"/>
    </row>
    <row r="107" spans="1:24" ht="15.75" outlineLevel="1" thickBot="1" x14ac:dyDescent="0.25">
      <c r="A107" s="1262" t="s">
        <v>154</v>
      </c>
      <c r="B107" s="1263"/>
      <c r="C107" s="1263"/>
      <c r="D107" s="1263"/>
      <c r="E107" s="1263"/>
      <c r="F107" s="1263"/>
      <c r="G107" s="1264"/>
      <c r="I107" s="311"/>
    </row>
    <row r="108" spans="1:24" outlineLevel="1" x14ac:dyDescent="0.2">
      <c r="A108" s="1254" t="s">
        <v>173</v>
      </c>
      <c r="B108" s="473" t="s">
        <v>83</v>
      </c>
      <c r="C108" s="500" t="str">
        <f>C99</f>
        <v>Черный Сергей</v>
      </c>
      <c r="D108" s="516">
        <v>233</v>
      </c>
      <c r="E108" s="481">
        <v>160</v>
      </c>
      <c r="F108" s="481">
        <v>147</v>
      </c>
      <c r="G108" s="541">
        <v>1</v>
      </c>
      <c r="I108" s="311"/>
    </row>
    <row r="109" spans="1:24" ht="15" outlineLevel="1" thickBot="1" x14ac:dyDescent="0.25">
      <c r="A109" s="1255"/>
      <c r="B109" s="469" t="s">
        <v>84</v>
      </c>
      <c r="C109" s="600" t="str">
        <f>C101</f>
        <v>Ермолаев Кирилл</v>
      </c>
      <c r="D109" s="487">
        <v>183</v>
      </c>
      <c r="E109" s="517">
        <v>194</v>
      </c>
      <c r="F109" s="517">
        <v>232</v>
      </c>
      <c r="G109" s="601">
        <v>2</v>
      </c>
      <c r="L109" s="312"/>
      <c r="N109" s="312"/>
    </row>
    <row r="110" spans="1:24" ht="15" outlineLevel="1" thickBot="1" x14ac:dyDescent="0.25">
      <c r="A110" s="522"/>
      <c r="B110" s="370"/>
      <c r="C110" s="370"/>
      <c r="D110" s="370"/>
      <c r="E110" s="370"/>
      <c r="F110" s="370"/>
      <c r="G110" s="523"/>
      <c r="L110" s="312"/>
      <c r="N110" s="312"/>
    </row>
    <row r="111" spans="1:24" outlineLevel="1" x14ac:dyDescent="0.2">
      <c r="A111" s="1254" t="s">
        <v>85</v>
      </c>
      <c r="B111" s="473" t="s">
        <v>83</v>
      </c>
      <c r="C111" s="514" t="str">
        <f>C98</f>
        <v>Постоенко Андрей</v>
      </c>
      <c r="D111" s="515">
        <v>214</v>
      </c>
      <c r="E111" s="1265" t="s">
        <v>132</v>
      </c>
      <c r="F111" s="370"/>
      <c r="G111" s="523"/>
      <c r="L111" s="312"/>
      <c r="N111" s="312"/>
    </row>
    <row r="112" spans="1:24" ht="15" outlineLevel="1" thickBot="1" x14ac:dyDescent="0.25">
      <c r="A112" s="1256"/>
      <c r="B112" s="524" t="s">
        <v>84</v>
      </c>
      <c r="C112" s="525" t="str">
        <f>C102</f>
        <v>Пушкарев Александр</v>
      </c>
      <c r="D112" s="526">
        <v>180</v>
      </c>
      <c r="E112" s="1266"/>
      <c r="F112" s="527"/>
      <c r="G112" s="528"/>
      <c r="L112" s="312"/>
      <c r="N112" s="312"/>
    </row>
    <row r="113" spans="1:24" ht="15" outlineLevel="1" thickTop="1" x14ac:dyDescent="0.2">
      <c r="L113" s="312"/>
      <c r="N113" s="312"/>
    </row>
    <row r="114" spans="1:24" s="584" customFormat="1" ht="19.5" x14ac:dyDescent="0.2">
      <c r="A114" s="1261" t="s">
        <v>177</v>
      </c>
      <c r="B114" s="1261"/>
      <c r="C114" s="1261"/>
      <c r="D114" s="1261"/>
      <c r="E114" s="585"/>
      <c r="X114" s="586"/>
    </row>
    <row r="115" spans="1:24" ht="15" thickBot="1" x14ac:dyDescent="0.25">
      <c r="L115" s="312"/>
      <c r="N115" s="312"/>
    </row>
    <row r="116" spans="1:24" s="615" customFormat="1" ht="15" x14ac:dyDescent="0.2">
      <c r="A116" s="610"/>
      <c r="B116" s="611" t="s">
        <v>48</v>
      </c>
      <c r="C116" s="612" t="s">
        <v>44</v>
      </c>
      <c r="D116" s="613" t="s">
        <v>156</v>
      </c>
      <c r="E116" s="614"/>
      <c r="X116" s="616"/>
    </row>
    <row r="117" spans="1:24" x14ac:dyDescent="0.2">
      <c r="A117" s="1251" t="s">
        <v>158</v>
      </c>
      <c r="B117" s="617" t="s">
        <v>83</v>
      </c>
      <c r="C117" s="602" t="s">
        <v>31</v>
      </c>
      <c r="D117" s="618" t="s">
        <v>157</v>
      </c>
      <c r="E117" s="311">
        <v>203</v>
      </c>
    </row>
    <row r="118" spans="1:24" x14ac:dyDescent="0.2">
      <c r="A118" s="1252"/>
      <c r="B118" s="617" t="s">
        <v>84</v>
      </c>
      <c r="C118" s="602" t="s">
        <v>29</v>
      </c>
      <c r="D118" s="618" t="s">
        <v>159</v>
      </c>
      <c r="E118" s="311">
        <v>180</v>
      </c>
    </row>
    <row r="119" spans="1:24" x14ac:dyDescent="0.2">
      <c r="A119" s="1249" t="s">
        <v>150</v>
      </c>
      <c r="B119" s="619" t="s">
        <v>85</v>
      </c>
      <c r="C119" s="603" t="s">
        <v>55</v>
      </c>
      <c r="D119" s="620">
        <v>214</v>
      </c>
    </row>
    <row r="120" spans="1:24" x14ac:dyDescent="0.2">
      <c r="A120" s="1250"/>
      <c r="B120" s="619" t="s">
        <v>86</v>
      </c>
      <c r="C120" s="603" t="s">
        <v>12</v>
      </c>
      <c r="D120" s="620">
        <v>180</v>
      </c>
    </row>
    <row r="121" spans="1:24" x14ac:dyDescent="0.2">
      <c r="A121" s="1259" t="s">
        <v>153</v>
      </c>
      <c r="B121" s="621" t="s">
        <v>87</v>
      </c>
      <c r="C121" s="604" t="s">
        <v>160</v>
      </c>
      <c r="D121" s="622">
        <f>325/2</f>
        <v>162.5</v>
      </c>
    </row>
    <row r="122" spans="1:24" x14ac:dyDescent="0.2">
      <c r="A122" s="1260"/>
      <c r="B122" s="621" t="s">
        <v>88</v>
      </c>
      <c r="C122" s="604" t="s">
        <v>121</v>
      </c>
      <c r="D122" s="622">
        <f>293/2</f>
        <v>146.5</v>
      </c>
    </row>
    <row r="123" spans="1:24" x14ac:dyDescent="0.2">
      <c r="A123" s="1260"/>
      <c r="B123" s="621" t="s">
        <v>89</v>
      </c>
      <c r="C123" s="604" t="s">
        <v>11</v>
      </c>
      <c r="D123" s="622">
        <f>293/2</f>
        <v>146.5</v>
      </c>
    </row>
    <row r="124" spans="1:24" x14ac:dyDescent="0.2">
      <c r="A124" s="1260"/>
      <c r="B124" s="621" t="s">
        <v>90</v>
      </c>
      <c r="C124" s="604" t="s">
        <v>107</v>
      </c>
      <c r="D124" s="622">
        <f>258/2</f>
        <v>129</v>
      </c>
    </row>
    <row r="125" spans="1:24" x14ac:dyDescent="0.2">
      <c r="A125" s="1257" t="s">
        <v>152</v>
      </c>
      <c r="B125" s="605" t="s">
        <v>91</v>
      </c>
      <c r="C125" s="606" t="s">
        <v>10</v>
      </c>
      <c r="D125" s="607">
        <f>319/2</f>
        <v>159.5</v>
      </c>
    </row>
    <row r="126" spans="1:24" x14ac:dyDescent="0.2">
      <c r="A126" s="1258"/>
      <c r="B126" s="605" t="s">
        <v>92</v>
      </c>
      <c r="C126" s="608" t="s">
        <v>13</v>
      </c>
      <c r="D126" s="607">
        <f>312/2</f>
        <v>156</v>
      </c>
    </row>
    <row r="127" spans="1:24" x14ac:dyDescent="0.2">
      <c r="A127" s="1258"/>
      <c r="B127" s="605" t="s">
        <v>93</v>
      </c>
      <c r="C127" s="609" t="s">
        <v>54</v>
      </c>
      <c r="D127" s="607">
        <f>311/2</f>
        <v>155.5</v>
      </c>
    </row>
    <row r="128" spans="1:24" x14ac:dyDescent="0.2">
      <c r="A128" s="1258"/>
      <c r="B128" s="605" t="s">
        <v>94</v>
      </c>
      <c r="C128" s="606" t="s">
        <v>16</v>
      </c>
      <c r="D128" s="607">
        <f>302/2</f>
        <v>151</v>
      </c>
    </row>
    <row r="129" spans="1:4" x14ac:dyDescent="0.2">
      <c r="A129" s="1258"/>
      <c r="B129" s="605" t="s">
        <v>95</v>
      </c>
      <c r="C129" s="606" t="s">
        <v>34</v>
      </c>
      <c r="D129" s="607">
        <f>300/2</f>
        <v>150</v>
      </c>
    </row>
    <row r="130" spans="1:4" x14ac:dyDescent="0.2">
      <c r="A130" s="1258"/>
      <c r="B130" s="605" t="s">
        <v>96</v>
      </c>
      <c r="C130" s="608" t="s">
        <v>9</v>
      </c>
      <c r="D130" s="607">
        <f>263/2</f>
        <v>131.5</v>
      </c>
    </row>
    <row r="131" spans="1:4" x14ac:dyDescent="0.2">
      <c r="A131" s="1258"/>
      <c r="B131" s="605" t="s">
        <v>97</v>
      </c>
      <c r="C131" s="609" t="s">
        <v>145</v>
      </c>
      <c r="D131" s="607">
        <f>259/2</f>
        <v>129.5</v>
      </c>
    </row>
    <row r="132" spans="1:4" x14ac:dyDescent="0.2">
      <c r="A132" s="1258"/>
      <c r="B132" s="605" t="s">
        <v>98</v>
      </c>
      <c r="C132" s="606" t="s">
        <v>35</v>
      </c>
      <c r="D132" s="607">
        <f>290/2</f>
        <v>145</v>
      </c>
    </row>
    <row r="133" spans="1:4" x14ac:dyDescent="0.2">
      <c r="A133" s="1246" t="s">
        <v>155</v>
      </c>
      <c r="B133" s="358" t="s">
        <v>99</v>
      </c>
      <c r="C133" s="588" t="s">
        <v>144</v>
      </c>
      <c r="D133" s="589">
        <v>162.33333333333334</v>
      </c>
    </row>
    <row r="134" spans="1:4" x14ac:dyDescent="0.2">
      <c r="A134" s="1247"/>
      <c r="B134" s="358" t="s">
        <v>100</v>
      </c>
      <c r="C134" s="590" t="s">
        <v>51</v>
      </c>
      <c r="D134" s="589">
        <v>158</v>
      </c>
    </row>
    <row r="135" spans="1:4" x14ac:dyDescent="0.2">
      <c r="A135" s="1247"/>
      <c r="B135" s="358" t="s">
        <v>101</v>
      </c>
      <c r="C135" s="591" t="s">
        <v>28</v>
      </c>
      <c r="D135" s="592">
        <v>156</v>
      </c>
    </row>
    <row r="136" spans="1:4" x14ac:dyDescent="0.2">
      <c r="A136" s="1247"/>
      <c r="B136" s="358" t="s">
        <v>102</v>
      </c>
      <c r="C136" s="593" t="s">
        <v>52</v>
      </c>
      <c r="D136" s="592">
        <v>149.33333333333334</v>
      </c>
    </row>
    <row r="137" spans="1:4" x14ac:dyDescent="0.2">
      <c r="A137" s="1247"/>
      <c r="B137" s="358" t="s">
        <v>134</v>
      </c>
      <c r="C137" s="593" t="s">
        <v>14</v>
      </c>
      <c r="D137" s="589">
        <v>148.33333333333334</v>
      </c>
    </row>
    <row r="138" spans="1:4" x14ac:dyDescent="0.2">
      <c r="A138" s="1247"/>
      <c r="B138" s="358" t="s">
        <v>135</v>
      </c>
      <c r="C138" s="588" t="s">
        <v>162</v>
      </c>
      <c r="D138" s="592">
        <v>148</v>
      </c>
    </row>
    <row r="139" spans="1:4" x14ac:dyDescent="0.2">
      <c r="A139" s="1247"/>
      <c r="B139" s="358" t="s">
        <v>136</v>
      </c>
      <c r="C139" s="593" t="s">
        <v>38</v>
      </c>
      <c r="D139" s="589">
        <v>143.66666666666666</v>
      </c>
    </row>
    <row r="140" spans="1:4" x14ac:dyDescent="0.2">
      <c r="A140" s="1247"/>
      <c r="B140" s="358" t="s">
        <v>137</v>
      </c>
      <c r="C140" s="593" t="s">
        <v>123</v>
      </c>
      <c r="D140" s="589">
        <v>141.33333333333334</v>
      </c>
    </row>
    <row r="141" spans="1:4" x14ac:dyDescent="0.2">
      <c r="A141" s="1247"/>
      <c r="B141" s="358" t="s">
        <v>138</v>
      </c>
      <c r="C141" s="593" t="s">
        <v>8</v>
      </c>
      <c r="D141" s="592">
        <v>143</v>
      </c>
    </row>
    <row r="142" spans="1:4" x14ac:dyDescent="0.2">
      <c r="A142" s="1247"/>
      <c r="B142" s="358" t="s">
        <v>139</v>
      </c>
      <c r="C142" s="588" t="s">
        <v>39</v>
      </c>
      <c r="D142" s="589">
        <v>134.66666666666666</v>
      </c>
    </row>
    <row r="143" spans="1:4" ht="15" thickBot="1" x14ac:dyDescent="0.25">
      <c r="A143" s="1248"/>
      <c r="B143" s="587" t="s">
        <v>142</v>
      </c>
      <c r="C143" s="594" t="s">
        <v>122</v>
      </c>
      <c r="D143" s="595">
        <v>133.66666666666666</v>
      </c>
    </row>
  </sheetData>
  <mergeCells count="56">
    <mergeCell ref="A133:A143"/>
    <mergeCell ref="A119:A120"/>
    <mergeCell ref="A117:A118"/>
    <mergeCell ref="A101:A102"/>
    <mergeCell ref="A108:A109"/>
    <mergeCell ref="A111:A112"/>
    <mergeCell ref="A125:A132"/>
    <mergeCell ref="A121:A124"/>
    <mergeCell ref="A114:D114"/>
    <mergeCell ref="A107:G107"/>
    <mergeCell ref="E111:E112"/>
    <mergeCell ref="A71:A72"/>
    <mergeCell ref="A61:A62"/>
    <mergeCell ref="A64:A65"/>
    <mergeCell ref="A66:F66"/>
    <mergeCell ref="A104:D104"/>
    <mergeCell ref="A83:A84"/>
    <mergeCell ref="A80:D80"/>
    <mergeCell ref="A74:A75"/>
    <mergeCell ref="A77:A78"/>
    <mergeCell ref="A92:A93"/>
    <mergeCell ref="A95:D95"/>
    <mergeCell ref="A98:A99"/>
    <mergeCell ref="A86:A87"/>
    <mergeCell ref="A89:A90"/>
    <mergeCell ref="A58:A59"/>
    <mergeCell ref="A68:A69"/>
    <mergeCell ref="A53:F53"/>
    <mergeCell ref="A55:A56"/>
    <mergeCell ref="B41:J41"/>
    <mergeCell ref="W3:Y3"/>
    <mergeCell ref="A51:D51"/>
    <mergeCell ref="M3:T3"/>
    <mergeCell ref="U3:U4"/>
    <mergeCell ref="B4:B7"/>
    <mergeCell ref="U19:U20"/>
    <mergeCell ref="B42:B44"/>
    <mergeCell ref="M35:T35"/>
    <mergeCell ref="U35:U36"/>
    <mergeCell ref="B36:B39"/>
    <mergeCell ref="B46:J46"/>
    <mergeCell ref="B47:B49"/>
    <mergeCell ref="B35:H35"/>
    <mergeCell ref="M19:T19"/>
    <mergeCell ref="B14:B17"/>
    <mergeCell ref="B25:B28"/>
    <mergeCell ref="L35:L36"/>
    <mergeCell ref="B9:B12"/>
    <mergeCell ref="B30:B33"/>
    <mergeCell ref="B1:I1"/>
    <mergeCell ref="B3:J3"/>
    <mergeCell ref="B19:J19"/>
    <mergeCell ref="L19:L20"/>
    <mergeCell ref="A2:D2"/>
    <mergeCell ref="B20:B23"/>
    <mergeCell ref="L3:L4"/>
  </mergeCells>
  <phoneticPr fontId="24" type="noConversion"/>
  <pageMargins left="0.25" right="0.25" top="0.75" bottom="0.75" header="0.3" footer="0.3"/>
  <pageSetup paperSize="9" scale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view="pageBreakPreview" zoomScaleSheetLayoutView="100" workbookViewId="0">
      <selection activeCell="C2" sqref="C2:C3"/>
    </sheetView>
  </sheetViews>
  <sheetFormatPr defaultColWidth="11.42578125" defaultRowHeight="21" x14ac:dyDescent="0.55000000000000004"/>
  <cols>
    <col min="1" max="1" width="0.7109375" style="15" customWidth="1"/>
    <col min="2" max="2" width="15.7109375" style="15" customWidth="1"/>
    <col min="3" max="3" width="7.7109375" style="15" customWidth="1"/>
    <col min="4" max="4" width="0.7109375" style="15" customWidth="1"/>
    <col min="5" max="5" width="15.7109375" style="15" customWidth="1"/>
    <col min="6" max="6" width="7.7109375" style="15" customWidth="1"/>
    <col min="7" max="7" width="0.7109375" style="15" customWidth="1"/>
    <col min="8" max="8" width="15.7109375" style="15" customWidth="1"/>
    <col min="9" max="9" width="7.7109375" style="15" customWidth="1"/>
    <col min="10" max="10" width="0.7109375" style="15" customWidth="1"/>
    <col min="11" max="11" width="15.7109375" style="15" customWidth="1"/>
    <col min="12" max="12" width="7.7109375" style="15" customWidth="1"/>
    <col min="13" max="13" width="0.7109375" style="15" customWidth="1"/>
    <col min="14" max="16384" width="11.42578125" style="15"/>
  </cols>
  <sheetData>
    <row r="1" spans="1:14" s="17" customFormat="1" ht="4.5" customHeight="1" thickTop="1" thickBot="1" x14ac:dyDescent="0.7">
      <c r="A1" s="26"/>
      <c r="B1" s="1269"/>
      <c r="C1" s="1270"/>
      <c r="D1" s="26"/>
      <c r="E1" s="1269"/>
      <c r="F1" s="1270"/>
      <c r="G1" s="26"/>
      <c r="H1" s="1269"/>
      <c r="I1" s="1270"/>
      <c r="J1" s="26"/>
      <c r="K1" s="1269"/>
      <c r="L1" s="1270"/>
      <c r="M1" s="26"/>
    </row>
    <row r="2" spans="1:14" s="19" customFormat="1" ht="30" customHeight="1" thickTop="1" x14ac:dyDescent="0.65">
      <c r="A2" s="1267"/>
      <c r="B2" s="18" t="s">
        <v>17</v>
      </c>
      <c r="C2" s="1271"/>
      <c r="D2" s="1267"/>
      <c r="E2" s="18" t="s">
        <v>18</v>
      </c>
      <c r="F2" s="1271"/>
      <c r="G2" s="1267"/>
      <c r="H2" s="18" t="s">
        <v>19</v>
      </c>
      <c r="I2" s="1271"/>
      <c r="J2" s="1267"/>
      <c r="K2" s="18" t="s">
        <v>20</v>
      </c>
      <c r="L2" s="1273"/>
      <c r="M2" s="1267"/>
    </row>
    <row r="3" spans="1:14" s="17" customFormat="1" ht="30" customHeight="1" thickBot="1" x14ac:dyDescent="0.6">
      <c r="A3" s="1268"/>
      <c r="B3" s="16" t="s">
        <v>21</v>
      </c>
      <c r="C3" s="1272"/>
      <c r="D3" s="1268"/>
      <c r="E3" s="16" t="s">
        <v>21</v>
      </c>
      <c r="F3" s="1272"/>
      <c r="G3" s="1268"/>
      <c r="H3" s="16" t="s">
        <v>21</v>
      </c>
      <c r="I3" s="1272"/>
      <c r="J3" s="1268"/>
      <c r="K3" s="16" t="s">
        <v>21</v>
      </c>
      <c r="L3" s="1274"/>
      <c r="M3" s="1268"/>
      <c r="N3" s="17">
        <v>4</v>
      </c>
    </row>
    <row r="4" spans="1:14" s="17" customFormat="1" ht="4.5" customHeight="1" thickTop="1" thickBot="1" x14ac:dyDescent="0.7">
      <c r="A4" s="26"/>
      <c r="B4" s="20"/>
      <c r="C4" s="21"/>
      <c r="D4" s="26"/>
      <c r="E4" s="20"/>
      <c r="F4" s="21"/>
      <c r="G4" s="26"/>
      <c r="H4" s="20"/>
      <c r="I4" s="21"/>
      <c r="J4" s="26"/>
      <c r="K4" s="20"/>
      <c r="L4" s="22"/>
      <c r="M4" s="26"/>
    </row>
    <row r="5" spans="1:14" s="19" customFormat="1" ht="30" customHeight="1" thickTop="1" x14ac:dyDescent="0.65">
      <c r="A5" s="1267"/>
      <c r="B5" s="18" t="s">
        <v>17</v>
      </c>
      <c r="C5" s="1271"/>
      <c r="D5" s="1267"/>
      <c r="E5" s="18" t="s">
        <v>18</v>
      </c>
      <c r="F5" s="1271"/>
      <c r="G5" s="1267"/>
      <c r="H5" s="18" t="s">
        <v>19</v>
      </c>
      <c r="I5" s="1271"/>
      <c r="J5" s="1267"/>
      <c r="K5" s="18" t="s">
        <v>20</v>
      </c>
      <c r="L5" s="23"/>
      <c r="M5" s="1267"/>
    </row>
    <row r="6" spans="1:14" s="17" customFormat="1" ht="30" customHeight="1" thickBot="1" x14ac:dyDescent="0.6">
      <c r="A6" s="1268"/>
      <c r="B6" s="16" t="s">
        <v>22</v>
      </c>
      <c r="C6" s="1272"/>
      <c r="D6" s="1268"/>
      <c r="E6" s="16" t="s">
        <v>22</v>
      </c>
      <c r="F6" s="1272"/>
      <c r="G6" s="1268"/>
      <c r="H6" s="16" t="s">
        <v>22</v>
      </c>
      <c r="I6" s="1272"/>
      <c r="J6" s="1268"/>
      <c r="K6" s="16" t="s">
        <v>22</v>
      </c>
      <c r="L6" s="24"/>
      <c r="M6" s="1268"/>
      <c r="N6" s="17">
        <v>8</v>
      </c>
    </row>
    <row r="7" spans="1:14" s="17" customFormat="1" ht="4.5" customHeight="1" thickTop="1" thickBot="1" x14ac:dyDescent="0.7">
      <c r="A7" s="26"/>
      <c r="B7" s="20"/>
      <c r="C7" s="21"/>
      <c r="D7" s="26"/>
      <c r="E7" s="20"/>
      <c r="F7" s="21"/>
      <c r="G7" s="26"/>
      <c r="H7" s="20"/>
      <c r="I7" s="21"/>
      <c r="J7" s="26"/>
      <c r="K7" s="20"/>
      <c r="L7" s="22"/>
      <c r="M7" s="26"/>
    </row>
    <row r="8" spans="1:14" s="19" customFormat="1" ht="30" customHeight="1" thickTop="1" x14ac:dyDescent="0.65">
      <c r="A8" s="1267"/>
      <c r="B8" s="18" t="s">
        <v>17</v>
      </c>
      <c r="C8" s="1271"/>
      <c r="D8" s="1267"/>
      <c r="E8" s="18" t="s">
        <v>18</v>
      </c>
      <c r="F8" s="1271"/>
      <c r="G8" s="1267"/>
      <c r="H8" s="18" t="s">
        <v>19</v>
      </c>
      <c r="I8" s="1271"/>
      <c r="J8" s="1267"/>
      <c r="K8" s="18" t="s">
        <v>20</v>
      </c>
      <c r="L8" s="23"/>
      <c r="M8" s="1267"/>
    </row>
    <row r="9" spans="1:14" s="17" customFormat="1" ht="30" customHeight="1" thickBot="1" x14ac:dyDescent="0.6">
      <c r="A9" s="1268"/>
      <c r="B9" s="16" t="s">
        <v>23</v>
      </c>
      <c r="C9" s="1272"/>
      <c r="D9" s="1268"/>
      <c r="E9" s="16" t="s">
        <v>23</v>
      </c>
      <c r="F9" s="1272"/>
      <c r="G9" s="1268"/>
      <c r="H9" s="16" t="s">
        <v>23</v>
      </c>
      <c r="I9" s="1272"/>
      <c r="J9" s="1268"/>
      <c r="K9" s="16" t="s">
        <v>23</v>
      </c>
      <c r="L9" s="24"/>
      <c r="M9" s="1268"/>
      <c r="N9" s="17">
        <v>12</v>
      </c>
    </row>
    <row r="10" spans="1:14" s="17" customFormat="1" ht="4.5" customHeight="1" thickTop="1" thickBot="1" x14ac:dyDescent="0.7">
      <c r="A10" s="26"/>
      <c r="B10" s="20"/>
      <c r="C10" s="21"/>
      <c r="D10" s="26"/>
      <c r="E10" s="20"/>
      <c r="F10" s="21"/>
      <c r="G10" s="26"/>
      <c r="H10" s="20"/>
      <c r="I10" s="21"/>
      <c r="J10" s="26"/>
      <c r="K10" s="20"/>
      <c r="L10" s="22"/>
      <c r="M10" s="26"/>
      <c r="N10" s="17">
        <v>16</v>
      </c>
    </row>
    <row r="11" spans="1:14" s="19" customFormat="1" ht="30" customHeight="1" thickTop="1" x14ac:dyDescent="0.65">
      <c r="A11" s="1267"/>
      <c r="B11" s="18" t="s">
        <v>17</v>
      </c>
      <c r="C11" s="1271"/>
      <c r="D11" s="1267"/>
      <c r="E11" s="18" t="s">
        <v>18</v>
      </c>
      <c r="F11" s="1271"/>
      <c r="G11" s="1267"/>
      <c r="H11" s="18" t="s">
        <v>19</v>
      </c>
      <c r="I11" s="1271"/>
      <c r="J11" s="1267"/>
      <c r="K11" s="18" t="s">
        <v>20</v>
      </c>
      <c r="L11" s="23"/>
      <c r="M11" s="1267"/>
      <c r="N11" s="17"/>
    </row>
    <row r="12" spans="1:14" s="17" customFormat="1" ht="30" customHeight="1" thickBot="1" x14ac:dyDescent="0.6">
      <c r="A12" s="1268"/>
      <c r="B12" s="16" t="s">
        <v>24</v>
      </c>
      <c r="C12" s="1272"/>
      <c r="D12" s="1268"/>
      <c r="E12" s="16" t="s">
        <v>24</v>
      </c>
      <c r="F12" s="1272"/>
      <c r="G12" s="1268"/>
      <c r="H12" s="16" t="s">
        <v>24</v>
      </c>
      <c r="I12" s="1272"/>
      <c r="J12" s="1268"/>
      <c r="K12" s="16" t="s">
        <v>24</v>
      </c>
      <c r="L12" s="24"/>
      <c r="M12" s="1268"/>
      <c r="N12" s="17">
        <v>24</v>
      </c>
    </row>
    <row r="13" spans="1:14" s="17" customFormat="1" ht="4.5" customHeight="1" thickTop="1" thickBot="1" x14ac:dyDescent="0.7">
      <c r="A13" s="26"/>
      <c r="B13" s="20"/>
      <c r="C13" s="21"/>
      <c r="D13" s="26"/>
      <c r="E13" s="20"/>
      <c r="F13" s="21"/>
      <c r="G13" s="26"/>
      <c r="H13" s="20"/>
      <c r="I13" s="21"/>
      <c r="J13" s="26"/>
      <c r="K13" s="20"/>
      <c r="L13" s="22"/>
      <c r="M13" s="26"/>
      <c r="N13" s="17">
        <v>20</v>
      </c>
    </row>
    <row r="14" spans="1:14" s="19" customFormat="1" ht="30" customHeight="1" thickTop="1" x14ac:dyDescent="0.65">
      <c r="A14" s="1267"/>
      <c r="B14" s="18" t="s">
        <v>17</v>
      </c>
      <c r="C14" s="1271"/>
      <c r="D14" s="1267"/>
      <c r="E14" s="18" t="s">
        <v>18</v>
      </c>
      <c r="F14" s="1271"/>
      <c r="G14" s="1267"/>
      <c r="H14" s="18" t="s">
        <v>19</v>
      </c>
      <c r="I14" s="1271"/>
      <c r="J14" s="1267"/>
      <c r="K14" s="18" t="s">
        <v>20</v>
      </c>
      <c r="L14" s="1271"/>
      <c r="M14" s="1267"/>
    </row>
    <row r="15" spans="1:14" s="17" customFormat="1" ht="30" customHeight="1" thickBot="1" x14ac:dyDescent="0.6">
      <c r="A15" s="1268"/>
      <c r="B15" s="16" t="s">
        <v>36</v>
      </c>
      <c r="C15" s="1272"/>
      <c r="D15" s="1268"/>
      <c r="E15" s="16" t="s">
        <v>36</v>
      </c>
      <c r="F15" s="1272"/>
      <c r="G15" s="1268"/>
      <c r="H15" s="16" t="s">
        <v>36</v>
      </c>
      <c r="I15" s="1272"/>
      <c r="J15" s="1268"/>
      <c r="K15" s="16" t="s">
        <v>36</v>
      </c>
      <c r="L15" s="1272"/>
      <c r="M15" s="1268"/>
      <c r="N15" s="17">
        <v>20</v>
      </c>
    </row>
    <row r="16" spans="1:14" s="17" customFormat="1" ht="4.5" customHeight="1" thickTop="1" thickBot="1" x14ac:dyDescent="0.7">
      <c r="A16" s="26"/>
      <c r="B16" s="20"/>
      <c r="C16" s="21"/>
      <c r="D16" s="26"/>
      <c r="E16" s="20"/>
      <c r="F16" s="21"/>
      <c r="G16" s="26"/>
      <c r="H16" s="20"/>
      <c r="I16" s="21"/>
      <c r="J16" s="26"/>
      <c r="K16" s="20"/>
      <c r="L16" s="22"/>
      <c r="M16" s="26"/>
    </row>
    <row r="17" spans="1:14" s="19" customFormat="1" ht="30" customHeight="1" thickTop="1" x14ac:dyDescent="0.65">
      <c r="A17" s="1267"/>
      <c r="B17" s="18" t="s">
        <v>17</v>
      </c>
      <c r="C17" s="1271"/>
      <c r="D17" s="1267"/>
      <c r="E17" s="18" t="s">
        <v>18</v>
      </c>
      <c r="F17" s="1271"/>
      <c r="G17" s="1267"/>
      <c r="H17" s="18" t="s">
        <v>19</v>
      </c>
      <c r="I17" s="1271"/>
      <c r="J17" s="1267"/>
      <c r="K17" s="18" t="s">
        <v>20</v>
      </c>
      <c r="L17" s="23"/>
      <c r="M17" s="1267"/>
    </row>
    <row r="18" spans="1:14" s="17" customFormat="1" ht="30" customHeight="1" thickBot="1" x14ac:dyDescent="0.6">
      <c r="A18" s="1268"/>
      <c r="B18" s="20" t="s">
        <v>37</v>
      </c>
      <c r="C18" s="1275"/>
      <c r="D18" s="1268"/>
      <c r="E18" s="20" t="s">
        <v>37</v>
      </c>
      <c r="F18" s="1275"/>
      <c r="G18" s="1268"/>
      <c r="H18" s="20" t="s">
        <v>37</v>
      </c>
      <c r="I18" s="1275"/>
      <c r="J18" s="1268"/>
      <c r="K18" s="20" t="s">
        <v>37</v>
      </c>
      <c r="L18" s="25"/>
      <c r="M18" s="1268"/>
      <c r="N18" s="17">
        <v>24</v>
      </c>
    </row>
    <row r="19" spans="1:14" s="17" customFormat="1" ht="4.5" customHeight="1" thickTop="1" thickBot="1" x14ac:dyDescent="0.7">
      <c r="A19" s="26"/>
      <c r="B19" s="1269"/>
      <c r="C19" s="1270"/>
      <c r="D19" s="26"/>
      <c r="E19" s="1269"/>
      <c r="F19" s="1270"/>
      <c r="G19" s="26"/>
      <c r="H19" s="1269"/>
      <c r="I19" s="1270"/>
      <c r="J19" s="26"/>
      <c r="K19" s="1269"/>
      <c r="L19" s="1270"/>
      <c r="M19" s="26"/>
    </row>
    <row r="20" spans="1:14" ht="21.75" thickTop="1" x14ac:dyDescent="0.55000000000000004"/>
  </sheetData>
  <mergeCells count="58">
    <mergeCell ref="C2:C3"/>
    <mergeCell ref="C5:C6"/>
    <mergeCell ref="F5:F6"/>
    <mergeCell ref="F8:F9"/>
    <mergeCell ref="F11:F12"/>
    <mergeCell ref="F14:F15"/>
    <mergeCell ref="F17:F18"/>
    <mergeCell ref="M2:M3"/>
    <mergeCell ref="M5:M6"/>
    <mergeCell ref="M8:M9"/>
    <mergeCell ref="M11:M12"/>
    <mergeCell ref="M14:M15"/>
    <mergeCell ref="J5:J6"/>
    <mergeCell ref="J8:J9"/>
    <mergeCell ref="J11:J12"/>
    <mergeCell ref="L14:L15"/>
    <mergeCell ref="K19:L19"/>
    <mergeCell ref="B19:C19"/>
    <mergeCell ref="D17:D18"/>
    <mergeCell ref="G17:G18"/>
    <mergeCell ref="M17:M18"/>
    <mergeCell ref="I17:I18"/>
    <mergeCell ref="E19:F19"/>
    <mergeCell ref="H19:I19"/>
    <mergeCell ref="C17:C18"/>
    <mergeCell ref="J17:J18"/>
    <mergeCell ref="A17:A18"/>
    <mergeCell ref="B1:C1"/>
    <mergeCell ref="E1:F1"/>
    <mergeCell ref="H1:I1"/>
    <mergeCell ref="A2:A3"/>
    <mergeCell ref="A5:A6"/>
    <mergeCell ref="G2:G3"/>
    <mergeCell ref="D2:D3"/>
    <mergeCell ref="G14:G15"/>
    <mergeCell ref="G11:G12"/>
    <mergeCell ref="G8:G9"/>
    <mergeCell ref="G5:G6"/>
    <mergeCell ref="D5:D6"/>
    <mergeCell ref="D8:D9"/>
    <mergeCell ref="C8:C9"/>
    <mergeCell ref="C11:C12"/>
    <mergeCell ref="A8:A9"/>
    <mergeCell ref="A11:A12"/>
    <mergeCell ref="A14:A15"/>
    <mergeCell ref="K1:L1"/>
    <mergeCell ref="J14:J15"/>
    <mergeCell ref="I2:I3"/>
    <mergeCell ref="I5:I6"/>
    <mergeCell ref="I8:I9"/>
    <mergeCell ref="I11:I12"/>
    <mergeCell ref="L2:L3"/>
    <mergeCell ref="J2:J3"/>
    <mergeCell ref="C14:C15"/>
    <mergeCell ref="D11:D12"/>
    <mergeCell ref="D14:D15"/>
    <mergeCell ref="I14:I15"/>
    <mergeCell ref="F2:F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1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06"/>
  <sheetViews>
    <sheetView workbookViewId="0">
      <selection activeCell="N42" sqref="N42"/>
    </sheetView>
  </sheetViews>
  <sheetFormatPr defaultRowHeight="12.75" x14ac:dyDescent="0.2"/>
  <cols>
    <col min="1" max="1" width="6.28515625" customWidth="1"/>
    <col min="2" max="2" width="21.42578125" customWidth="1"/>
    <col min="3" max="3" width="6.42578125" bestFit="1" customWidth="1"/>
    <col min="4" max="4" width="20.42578125" bestFit="1" customWidth="1"/>
    <col min="5" max="5" width="8.28515625" bestFit="1" customWidth="1"/>
    <col min="6" max="6" width="20.42578125" bestFit="1" customWidth="1"/>
    <col min="7" max="7" width="8.28515625" bestFit="1" customWidth="1"/>
    <col min="8" max="8" width="20.42578125" bestFit="1" customWidth="1"/>
    <col min="9" max="11" width="8.28515625" bestFit="1" customWidth="1"/>
    <col min="12" max="12" width="20.42578125" bestFit="1" customWidth="1"/>
    <col min="13" max="13" width="11.5703125" bestFit="1" customWidth="1"/>
    <col min="14" max="14" width="20.42578125" bestFit="1" customWidth="1"/>
    <col min="15" max="15" width="6.42578125" bestFit="1" customWidth="1"/>
    <col min="16" max="16" width="20.42578125" bestFit="1" customWidth="1"/>
    <col min="17" max="17" width="6.42578125" bestFit="1" customWidth="1"/>
    <col min="18" max="18" width="20.42578125" bestFit="1" customWidth="1"/>
    <col min="19" max="19" width="7.140625" bestFit="1" customWidth="1"/>
    <col min="20" max="20" width="8.140625" bestFit="1" customWidth="1"/>
    <col min="21" max="23" width="4.85546875" customWidth="1"/>
    <col min="24" max="24" width="4.85546875" style="2" customWidth="1"/>
    <col min="25" max="27" width="4.85546875" customWidth="1"/>
  </cols>
  <sheetData>
    <row r="1" spans="1:25" ht="18.75" thickBot="1" x14ac:dyDescent="0.3">
      <c r="A1" s="1277" t="s">
        <v>212</v>
      </c>
      <c r="B1" s="1277"/>
      <c r="C1" s="1277"/>
      <c r="D1" s="1277"/>
      <c r="E1" s="1277"/>
      <c r="F1" s="1277"/>
      <c r="G1" s="1277"/>
      <c r="H1" s="1277"/>
      <c r="I1" s="27"/>
      <c r="J1" s="190"/>
      <c r="K1" s="10"/>
      <c r="N1" s="10"/>
      <c r="O1" s="10"/>
      <c r="P1" s="10"/>
      <c r="Q1" s="10"/>
      <c r="R1" s="10"/>
      <c r="S1" s="10"/>
    </row>
    <row r="2" spans="1:25" s="784" customFormat="1" ht="15" x14ac:dyDescent="0.2">
      <c r="A2" s="1278">
        <v>1</v>
      </c>
      <c r="B2" s="975" t="s">
        <v>108</v>
      </c>
      <c r="C2" s="976" t="s">
        <v>69</v>
      </c>
      <c r="D2" s="975" t="s">
        <v>109</v>
      </c>
      <c r="E2" s="976" t="s">
        <v>69</v>
      </c>
      <c r="F2" s="975" t="s">
        <v>110</v>
      </c>
      <c r="G2" s="976" t="s">
        <v>69</v>
      </c>
      <c r="H2" s="975" t="s">
        <v>111</v>
      </c>
      <c r="I2" s="977" t="s">
        <v>69</v>
      </c>
      <c r="J2" s="783"/>
      <c r="K2" s="1278">
        <v>5</v>
      </c>
      <c r="L2" s="975" t="s">
        <v>108</v>
      </c>
      <c r="M2" s="976" t="s">
        <v>69</v>
      </c>
      <c r="N2" s="975" t="s">
        <v>109</v>
      </c>
      <c r="O2" s="976" t="s">
        <v>69</v>
      </c>
      <c r="P2" s="975" t="s">
        <v>110</v>
      </c>
      <c r="Q2" s="976" t="s">
        <v>69</v>
      </c>
      <c r="R2" s="975" t="s">
        <v>111</v>
      </c>
      <c r="S2" s="977" t="s">
        <v>69</v>
      </c>
      <c r="V2"/>
      <c r="W2"/>
      <c r="X2" s="2"/>
      <c r="Y2"/>
    </row>
    <row r="3" spans="1:25" s="824" customFormat="1" ht="15" x14ac:dyDescent="0.2">
      <c r="A3" s="1276"/>
      <c r="B3" s="958" t="str">
        <f>$B$26</f>
        <v>1. Куклин Игорь</v>
      </c>
      <c r="C3" s="822">
        <v>184</v>
      </c>
      <c r="D3" s="958" t="str">
        <f>$B$27</f>
        <v>4. Чёрный Сергей</v>
      </c>
      <c r="E3" s="822">
        <v>154</v>
      </c>
      <c r="F3" s="958" t="str">
        <f>$B$28</f>
        <v>7. Пушкарев Александр</v>
      </c>
      <c r="G3" s="822">
        <v>171</v>
      </c>
      <c r="H3" s="958" t="str">
        <f>$B$29</f>
        <v>10. Клюева Наталья</v>
      </c>
      <c r="I3" s="823">
        <v>110</v>
      </c>
      <c r="J3" s="190"/>
      <c r="K3" s="1276"/>
      <c r="L3" s="958" t="str">
        <f>$B$35</f>
        <v>6. Захаров Андрей</v>
      </c>
      <c r="M3" s="822">
        <v>144</v>
      </c>
      <c r="N3" s="958" t="str">
        <f>$B$37</f>
        <v>12. Дикушникова Ольга</v>
      </c>
      <c r="O3" s="822">
        <v>158</v>
      </c>
      <c r="P3" s="958" t="str">
        <f>$B$34</f>
        <v>3. Ермолаев Кирилл</v>
      </c>
      <c r="Q3" s="822">
        <v>187</v>
      </c>
      <c r="R3" s="958" t="str">
        <f>$B$26</f>
        <v>1. Куклин Игорь</v>
      </c>
      <c r="S3" s="823">
        <v>174</v>
      </c>
      <c r="V3" s="10"/>
      <c r="W3" s="10"/>
      <c r="X3" s="825"/>
      <c r="Y3" s="10"/>
    </row>
    <row r="4" spans="1:25" s="824" customFormat="1" ht="15" x14ac:dyDescent="0.2">
      <c r="A4" s="1276"/>
      <c r="B4" s="958" t="str">
        <f>$B$30</f>
        <v>2. Ситников Алексей</v>
      </c>
      <c r="C4" s="822">
        <v>160</v>
      </c>
      <c r="D4" s="958" t="str">
        <f>$B$31</f>
        <v>5. Гамов Евгений</v>
      </c>
      <c r="E4" s="822">
        <v>175</v>
      </c>
      <c r="F4" s="958" t="str">
        <f>$B$32</f>
        <v>8. Постоенко Андрей</v>
      </c>
      <c r="G4" s="822">
        <v>172</v>
      </c>
      <c r="H4" s="958" t="str">
        <f>$B$33</f>
        <v>11. Шенцев Сергей</v>
      </c>
      <c r="I4" s="823">
        <v>132</v>
      </c>
      <c r="J4" s="190"/>
      <c r="K4" s="1276"/>
      <c r="L4" s="958" t="str">
        <f>$B$30</f>
        <v>2. Ситников Алексей</v>
      </c>
      <c r="M4" s="822">
        <v>157</v>
      </c>
      <c r="N4" s="958" t="str">
        <f>$B$29</f>
        <v>10. Клюева Наталья</v>
      </c>
      <c r="O4" s="822">
        <v>200</v>
      </c>
      <c r="P4" s="958" t="str">
        <f>$B$31</f>
        <v>5. Гамов Евгений</v>
      </c>
      <c r="Q4" s="822">
        <v>153</v>
      </c>
      <c r="R4" s="958" t="str">
        <f>$B$33</f>
        <v>11. Шенцев Сергей</v>
      </c>
      <c r="S4" s="823">
        <v>185</v>
      </c>
      <c r="X4" s="825"/>
      <c r="Y4" s="10"/>
    </row>
    <row r="5" spans="1:25" s="824" customFormat="1" ht="15" x14ac:dyDescent="0.2">
      <c r="A5" s="1276"/>
      <c r="B5" s="958" t="str">
        <f>$B$34</f>
        <v>3. Ермолаев Кирилл</v>
      </c>
      <c r="C5" s="822">
        <v>175</v>
      </c>
      <c r="D5" s="958" t="str">
        <f>$B$35</f>
        <v>6. Захаров Андрей</v>
      </c>
      <c r="E5" s="822">
        <v>145</v>
      </c>
      <c r="F5" s="958" t="str">
        <f>$B$36</f>
        <v>9. Женихова Евгения</v>
      </c>
      <c r="G5" s="822">
        <v>158</v>
      </c>
      <c r="H5" s="958" t="str">
        <f>$B$37</f>
        <v>12. Дикушникова Ольга</v>
      </c>
      <c r="I5" s="826">
        <v>168</v>
      </c>
      <c r="J5" s="190"/>
      <c r="K5" s="1276"/>
      <c r="L5" s="958" t="str">
        <f>$B$36</f>
        <v>9. Женихова Евгения</v>
      </c>
      <c r="M5" s="822">
        <v>158</v>
      </c>
      <c r="N5" s="958" t="str">
        <f>$B$27</f>
        <v>4. Чёрный Сергей</v>
      </c>
      <c r="O5" s="822">
        <v>197</v>
      </c>
      <c r="P5" s="958" t="str">
        <f>$B$28</f>
        <v>7. Пушкарев Александр</v>
      </c>
      <c r="Q5" s="827">
        <v>216</v>
      </c>
      <c r="R5" s="958" t="str">
        <f>$B$32</f>
        <v>8. Постоенко Андрей</v>
      </c>
      <c r="S5" s="823">
        <v>156</v>
      </c>
      <c r="V5" s="10"/>
      <c r="W5" s="10"/>
      <c r="X5" s="825"/>
      <c r="Y5" s="10"/>
    </row>
    <row r="6" spans="1:25" s="824" customFormat="1" ht="15" x14ac:dyDescent="0.2">
      <c r="A6" s="828"/>
      <c r="B6" s="959"/>
      <c r="C6" s="685"/>
      <c r="D6" s="959"/>
      <c r="E6" s="685"/>
      <c r="F6" s="960"/>
      <c r="G6" s="829"/>
      <c r="H6" s="959"/>
      <c r="I6" s="830"/>
      <c r="J6" s="190"/>
      <c r="K6" s="831"/>
      <c r="L6" s="960"/>
      <c r="M6" s="829"/>
      <c r="N6" s="960"/>
      <c r="O6" s="829"/>
      <c r="P6" s="960"/>
      <c r="Q6" s="829"/>
      <c r="R6" s="960"/>
      <c r="S6" s="832"/>
      <c r="V6" s="10"/>
      <c r="W6" s="10"/>
      <c r="X6" s="825"/>
      <c r="Y6" s="10"/>
    </row>
    <row r="7" spans="1:25" s="784" customFormat="1" ht="15" x14ac:dyDescent="0.2">
      <c r="A7" s="1276">
        <v>2</v>
      </c>
      <c r="B7" s="972" t="s">
        <v>108</v>
      </c>
      <c r="C7" s="973" t="s">
        <v>69</v>
      </c>
      <c r="D7" s="972" t="s">
        <v>109</v>
      </c>
      <c r="E7" s="973" t="s">
        <v>69</v>
      </c>
      <c r="F7" s="972" t="s">
        <v>110</v>
      </c>
      <c r="G7" s="973" t="s">
        <v>69</v>
      </c>
      <c r="H7" s="972" t="s">
        <v>111</v>
      </c>
      <c r="I7" s="974" t="s">
        <v>69</v>
      </c>
      <c r="J7" s="783"/>
      <c r="K7" s="1276">
        <v>6</v>
      </c>
      <c r="L7" s="972" t="s">
        <v>108</v>
      </c>
      <c r="M7" s="973" t="s">
        <v>69</v>
      </c>
      <c r="N7" s="972" t="s">
        <v>109</v>
      </c>
      <c r="O7" s="973" t="s">
        <v>69</v>
      </c>
      <c r="P7" s="972" t="s">
        <v>110</v>
      </c>
      <c r="Q7" s="973" t="s">
        <v>69</v>
      </c>
      <c r="R7" s="972" t="s">
        <v>111</v>
      </c>
      <c r="S7" s="974" t="s">
        <v>69</v>
      </c>
      <c r="V7" s="10"/>
      <c r="W7" s="10"/>
      <c r="X7" s="825"/>
      <c r="Y7" s="10"/>
    </row>
    <row r="8" spans="1:25" s="824" customFormat="1" ht="15" x14ac:dyDescent="0.2">
      <c r="A8" s="1276"/>
      <c r="B8" s="958" t="str">
        <f>$B$37</f>
        <v>12. Дикушникова Ольга</v>
      </c>
      <c r="C8" s="822">
        <v>167</v>
      </c>
      <c r="D8" s="958" t="str">
        <f>$B$28</f>
        <v>7. Пушкарев Александр</v>
      </c>
      <c r="E8" s="827">
        <v>185</v>
      </c>
      <c r="F8" s="958" t="str">
        <f>$B$30</f>
        <v>2. Ситников Алексей</v>
      </c>
      <c r="G8" s="822">
        <v>141</v>
      </c>
      <c r="H8" s="958" t="str">
        <f>$B$35</f>
        <v>6. Захаров Андрей</v>
      </c>
      <c r="I8" s="823">
        <v>162</v>
      </c>
      <c r="J8" s="190"/>
      <c r="K8" s="1276"/>
      <c r="L8" s="958" t="str">
        <f>$B$31</f>
        <v>5. Гамов Евгений</v>
      </c>
      <c r="M8" s="827">
        <v>191</v>
      </c>
      <c r="N8" s="958" t="str">
        <f>$B$36</f>
        <v>9. Женихова Евгения</v>
      </c>
      <c r="O8" s="822">
        <v>173</v>
      </c>
      <c r="P8" s="958" t="str">
        <f>$B$27</f>
        <v>4. Чёрный Сергей</v>
      </c>
      <c r="Q8" s="822">
        <v>197</v>
      </c>
      <c r="R8" s="958" t="str">
        <f>$B$29</f>
        <v>10. Клюева Наталья</v>
      </c>
      <c r="S8" s="823">
        <v>174</v>
      </c>
      <c r="V8" s="10"/>
      <c r="W8" s="10"/>
      <c r="X8" s="825"/>
      <c r="Y8" s="10"/>
    </row>
    <row r="9" spans="1:25" s="824" customFormat="1" ht="15" x14ac:dyDescent="0.2">
      <c r="A9" s="1276"/>
      <c r="B9" s="958" t="str">
        <f>$B$36</f>
        <v>9. Женихова Евгения</v>
      </c>
      <c r="C9" s="822">
        <v>174</v>
      </c>
      <c r="D9" s="958" t="str">
        <f>$B$26</f>
        <v>1. Куклин Игорь</v>
      </c>
      <c r="E9" s="822">
        <v>169</v>
      </c>
      <c r="F9" s="958" t="str">
        <f>$B$33</f>
        <v>11. Шенцев Сергей</v>
      </c>
      <c r="G9" s="822">
        <v>193</v>
      </c>
      <c r="H9" s="958" t="str">
        <f>$B$34</f>
        <v>3. Ермолаев Кирилл</v>
      </c>
      <c r="I9" s="823">
        <v>151</v>
      </c>
      <c r="J9" s="190"/>
      <c r="K9" s="1276"/>
      <c r="L9" s="958" t="str">
        <f>$B$28</f>
        <v>7. Пушкарев Александр</v>
      </c>
      <c r="M9" s="822">
        <v>178</v>
      </c>
      <c r="N9" s="958" t="str">
        <f>$B$32</f>
        <v>8. Постоенко Андрей</v>
      </c>
      <c r="O9" s="827">
        <v>201</v>
      </c>
      <c r="P9" s="958" t="str">
        <f>$B$26</f>
        <v>1. Куклин Игорь</v>
      </c>
      <c r="Q9" s="822">
        <v>204</v>
      </c>
      <c r="R9" s="958" t="str">
        <f>$B$30</f>
        <v>2. Ситников Алексей</v>
      </c>
      <c r="S9" s="823">
        <v>139</v>
      </c>
      <c r="V9" s="10"/>
      <c r="W9" s="10"/>
      <c r="X9" s="825"/>
      <c r="Y9" s="10"/>
    </row>
    <row r="10" spans="1:25" s="824" customFormat="1" ht="15" x14ac:dyDescent="0.2">
      <c r="A10" s="1276"/>
      <c r="B10" s="958" t="str">
        <f>$B$27</f>
        <v>4. Чёрный Сергей</v>
      </c>
      <c r="C10" s="822">
        <v>179</v>
      </c>
      <c r="D10" s="958" t="str">
        <f>$B$29</f>
        <v>10. Клюева Наталья</v>
      </c>
      <c r="E10" s="822">
        <v>135</v>
      </c>
      <c r="F10" s="958" t="str">
        <f>$B$31</f>
        <v>5. Гамов Евгений</v>
      </c>
      <c r="G10" s="822">
        <v>154</v>
      </c>
      <c r="H10" s="958" t="str">
        <f>$B$32</f>
        <v>8. Постоенко Андрей</v>
      </c>
      <c r="I10" s="823">
        <v>135</v>
      </c>
      <c r="J10" s="190"/>
      <c r="K10" s="1276"/>
      <c r="L10" s="958" t="str">
        <f>$B$37</f>
        <v>12. Дикушникова Ольга</v>
      </c>
      <c r="M10" s="822">
        <v>158</v>
      </c>
      <c r="N10" s="958" t="str">
        <f>$B$34</f>
        <v>3. Ермолаев Кирилл</v>
      </c>
      <c r="O10" s="822">
        <v>229</v>
      </c>
      <c r="P10" s="958" t="str">
        <f>$B$33</f>
        <v>11. Шенцев Сергей</v>
      </c>
      <c r="Q10" s="822">
        <v>179</v>
      </c>
      <c r="R10" s="958" t="str">
        <f>$B$35</f>
        <v>6. Захаров Андрей</v>
      </c>
      <c r="S10" s="823">
        <v>210</v>
      </c>
      <c r="V10" s="10"/>
      <c r="W10" s="10"/>
      <c r="X10" s="825"/>
      <c r="Y10" s="10"/>
    </row>
    <row r="11" spans="1:25" s="824" customFormat="1" ht="15" x14ac:dyDescent="0.2">
      <c r="A11" s="828"/>
      <c r="B11" s="960"/>
      <c r="C11" s="829"/>
      <c r="D11" s="960"/>
      <c r="E11" s="829"/>
      <c r="F11" s="960"/>
      <c r="G11" s="829"/>
      <c r="H11" s="962"/>
      <c r="I11" s="833"/>
      <c r="J11" s="190"/>
      <c r="K11" s="831"/>
      <c r="L11" s="963"/>
      <c r="M11" s="190"/>
      <c r="N11" s="960"/>
      <c r="O11" s="829"/>
      <c r="P11" s="963"/>
      <c r="Q11" s="190"/>
      <c r="R11" s="963"/>
      <c r="S11" s="832"/>
      <c r="V11" s="10"/>
      <c r="W11" s="10"/>
      <c r="X11" s="825"/>
      <c r="Y11" s="10"/>
    </row>
    <row r="12" spans="1:25" s="784" customFormat="1" ht="15" x14ac:dyDescent="0.2">
      <c r="A12" s="1276">
        <v>3</v>
      </c>
      <c r="B12" s="972" t="s">
        <v>108</v>
      </c>
      <c r="C12" s="973" t="s">
        <v>69</v>
      </c>
      <c r="D12" s="972" t="s">
        <v>109</v>
      </c>
      <c r="E12" s="973" t="s">
        <v>69</v>
      </c>
      <c r="F12" s="972" t="s">
        <v>110</v>
      </c>
      <c r="G12" s="973" t="s">
        <v>69</v>
      </c>
      <c r="H12" s="972" t="s">
        <v>111</v>
      </c>
      <c r="I12" s="974" t="s">
        <v>69</v>
      </c>
      <c r="J12" s="783"/>
      <c r="K12" s="1276">
        <v>7</v>
      </c>
      <c r="L12" s="972" t="s">
        <v>108</v>
      </c>
      <c r="M12" s="973" t="s">
        <v>69</v>
      </c>
      <c r="N12" s="972" t="s">
        <v>109</v>
      </c>
      <c r="O12" s="973" t="s">
        <v>69</v>
      </c>
      <c r="P12" s="972" t="s">
        <v>110</v>
      </c>
      <c r="Q12" s="973" t="s">
        <v>69</v>
      </c>
      <c r="R12" s="972" t="s">
        <v>111</v>
      </c>
      <c r="S12" s="974" t="s">
        <v>69</v>
      </c>
      <c r="V12" s="10"/>
      <c r="W12" s="10"/>
      <c r="X12" s="825"/>
      <c r="Y12" s="10"/>
    </row>
    <row r="13" spans="1:25" s="824" customFormat="1" ht="15" x14ac:dyDescent="0.2">
      <c r="A13" s="1276"/>
      <c r="B13" s="958" t="str">
        <f>$B$33</f>
        <v>11. Шенцев Сергей</v>
      </c>
      <c r="C13" s="822">
        <v>164</v>
      </c>
      <c r="D13" s="958" t="str">
        <f>$B$37</f>
        <v>12. Дикушникова Ольга</v>
      </c>
      <c r="E13" s="822">
        <v>190</v>
      </c>
      <c r="F13" s="958" t="str">
        <f>$B$34</f>
        <v>3. Ермолаев Кирилл</v>
      </c>
      <c r="G13" s="822">
        <v>149</v>
      </c>
      <c r="H13" s="958" t="str">
        <f>$B$31</f>
        <v>5. Гамов Евгений</v>
      </c>
      <c r="I13" s="823">
        <v>179</v>
      </c>
      <c r="J13" s="190"/>
      <c r="K13" s="1276"/>
      <c r="L13" s="958" t="str">
        <f>$B$32</f>
        <v>8. Постоенко Андрей</v>
      </c>
      <c r="M13" s="822">
        <v>168</v>
      </c>
      <c r="N13" s="964" t="str">
        <f>$B$31</f>
        <v>5. Гамов Евгений</v>
      </c>
      <c r="O13" s="822">
        <v>245</v>
      </c>
      <c r="P13" s="958" t="str">
        <f>$B$29</f>
        <v>10. Клюева Наталья</v>
      </c>
      <c r="Q13" s="822">
        <v>174</v>
      </c>
      <c r="R13" s="964" t="str">
        <f>$B$28</f>
        <v>7. Пушкарев Александр</v>
      </c>
      <c r="S13" s="823">
        <v>147</v>
      </c>
      <c r="V13" s="10"/>
      <c r="W13" s="10"/>
      <c r="X13" s="825"/>
      <c r="Y13" s="10"/>
    </row>
    <row r="14" spans="1:25" s="824" customFormat="1" ht="15" x14ac:dyDescent="0.2">
      <c r="A14" s="1276"/>
      <c r="B14" s="958" t="str">
        <f>$B$35</f>
        <v>6. Захаров Андрей</v>
      </c>
      <c r="C14" s="822">
        <v>166</v>
      </c>
      <c r="D14" s="958" t="str">
        <f>$B$32</f>
        <v>8. Постоенко Андрей</v>
      </c>
      <c r="E14" s="822">
        <v>173</v>
      </c>
      <c r="F14" s="958" t="str">
        <f>$B$27</f>
        <v>4. Чёрный Сергей</v>
      </c>
      <c r="G14" s="822">
        <v>158</v>
      </c>
      <c r="H14" s="958" t="str">
        <f>$B$26</f>
        <v>1. Куклин Игорь</v>
      </c>
      <c r="I14" s="823">
        <v>187</v>
      </c>
      <c r="J14" s="190"/>
      <c r="K14" s="1276"/>
      <c r="L14" s="958" t="str">
        <f>$B$27</f>
        <v>4. Чёрный Сергей</v>
      </c>
      <c r="M14" s="822">
        <v>190</v>
      </c>
      <c r="N14" s="958" t="str">
        <f>$B$35</f>
        <v>6. Захаров Андрей</v>
      </c>
      <c r="O14" s="822">
        <v>158</v>
      </c>
      <c r="P14" s="958" t="str">
        <f>$B$36</f>
        <v>9. Женихова Евгения</v>
      </c>
      <c r="Q14" s="822">
        <v>189</v>
      </c>
      <c r="R14" s="964" t="str">
        <f>$B$37</f>
        <v>12. Дикушникова Ольга</v>
      </c>
      <c r="S14" s="823">
        <v>113</v>
      </c>
      <c r="Y14" s="10"/>
    </row>
    <row r="15" spans="1:25" s="824" customFormat="1" ht="15" x14ac:dyDescent="0.2">
      <c r="A15" s="1276"/>
      <c r="B15" s="958" t="str">
        <f>$B$28</f>
        <v>7. Пушкарев Александр</v>
      </c>
      <c r="C15" s="822">
        <v>147</v>
      </c>
      <c r="D15" s="958" t="str">
        <f>$B$30</f>
        <v>2. Ситников Алексей</v>
      </c>
      <c r="E15" s="822">
        <v>181</v>
      </c>
      <c r="F15" s="958" t="str">
        <f>$B$29</f>
        <v>10. Клюева Наталья</v>
      </c>
      <c r="G15" s="822">
        <v>139</v>
      </c>
      <c r="H15" s="958" t="str">
        <f>$B$36</f>
        <v>9. Женихова Евгения</v>
      </c>
      <c r="I15" s="823">
        <v>143</v>
      </c>
      <c r="J15" s="190"/>
      <c r="K15" s="1276"/>
      <c r="L15" s="958" t="str">
        <f>$B$26</f>
        <v>1. Куклин Игорь</v>
      </c>
      <c r="M15" s="822">
        <v>173</v>
      </c>
      <c r="N15" s="958" t="str">
        <f>$B$33</f>
        <v>11. Шенцев Сергей</v>
      </c>
      <c r="O15" s="822">
        <v>172</v>
      </c>
      <c r="P15" s="958" t="str">
        <f>$B$30</f>
        <v>2. Ситников Алексей</v>
      </c>
      <c r="Q15" s="822">
        <v>202</v>
      </c>
      <c r="R15" s="958" t="str">
        <f>$B$34</f>
        <v>3. Ермолаев Кирилл</v>
      </c>
      <c r="S15" s="823">
        <v>181</v>
      </c>
      <c r="W15" s="10"/>
      <c r="X15" s="825"/>
      <c r="Y15" s="10"/>
    </row>
    <row r="16" spans="1:25" s="824" customFormat="1" ht="15" x14ac:dyDescent="0.2">
      <c r="A16" s="728"/>
      <c r="B16" s="960"/>
      <c r="C16" s="829"/>
      <c r="D16" s="960"/>
      <c r="E16" s="829"/>
      <c r="F16" s="960"/>
      <c r="G16" s="829"/>
      <c r="H16" s="960"/>
      <c r="I16" s="834"/>
      <c r="J16" s="190"/>
      <c r="K16" s="835"/>
      <c r="L16" s="960"/>
      <c r="M16" s="829"/>
      <c r="N16" s="960"/>
      <c r="O16" s="829"/>
      <c r="P16" s="960"/>
      <c r="Q16" s="829"/>
      <c r="R16" s="960"/>
      <c r="S16" s="834"/>
      <c r="V16" s="10"/>
      <c r="W16" s="10"/>
      <c r="X16" s="825"/>
      <c r="Y16" s="10"/>
    </row>
    <row r="17" spans="1:29" s="784" customFormat="1" ht="15" x14ac:dyDescent="0.2">
      <c r="A17" s="1276">
        <v>4</v>
      </c>
      <c r="B17" s="972" t="s">
        <v>108</v>
      </c>
      <c r="C17" s="973" t="s">
        <v>69</v>
      </c>
      <c r="D17" s="972" t="s">
        <v>109</v>
      </c>
      <c r="E17" s="973" t="s">
        <v>69</v>
      </c>
      <c r="F17" s="972" t="s">
        <v>110</v>
      </c>
      <c r="G17" s="973" t="s">
        <v>69</v>
      </c>
      <c r="H17" s="972" t="s">
        <v>111</v>
      </c>
      <c r="I17" s="974" t="s">
        <v>69</v>
      </c>
      <c r="K17" s="1276">
        <v>8</v>
      </c>
      <c r="L17" s="972" t="s">
        <v>108</v>
      </c>
      <c r="M17" s="973" t="s">
        <v>69</v>
      </c>
      <c r="N17" s="972" t="s">
        <v>109</v>
      </c>
      <c r="O17" s="973" t="s">
        <v>69</v>
      </c>
      <c r="P17" s="972" t="s">
        <v>110</v>
      </c>
      <c r="Q17" s="973" t="s">
        <v>69</v>
      </c>
      <c r="R17" s="972" t="s">
        <v>111</v>
      </c>
      <c r="S17" s="974" t="s">
        <v>69</v>
      </c>
      <c r="V17" s="10"/>
      <c r="W17" s="10"/>
      <c r="X17" s="825"/>
      <c r="Y17" s="10"/>
    </row>
    <row r="18" spans="1:29" s="824" customFormat="1" ht="15" x14ac:dyDescent="0.2">
      <c r="A18" s="1276"/>
      <c r="B18" s="958" t="str">
        <f>$B$32</f>
        <v>8. Постоенко Андрей</v>
      </c>
      <c r="C18" s="822">
        <v>156</v>
      </c>
      <c r="D18" s="958" t="str">
        <f>$B$36</f>
        <v>9. Женихова Евгения</v>
      </c>
      <c r="E18" s="822">
        <v>197</v>
      </c>
      <c r="F18" s="958" t="str">
        <f>$B$35</f>
        <v>6. Захаров Андрей</v>
      </c>
      <c r="G18" s="822">
        <v>158</v>
      </c>
      <c r="H18" s="958" t="str">
        <f>$B$30</f>
        <v>2. Ситников Алексей</v>
      </c>
      <c r="I18" s="823">
        <v>174</v>
      </c>
      <c r="K18" s="1276"/>
      <c r="L18" s="958" t="str">
        <f>$B$33</f>
        <v>11. Шенцев Сергей</v>
      </c>
      <c r="M18" s="822">
        <v>183</v>
      </c>
      <c r="N18" s="958" t="str">
        <f>$B$30</f>
        <v>2. Ситников Алексей</v>
      </c>
      <c r="O18" s="822">
        <v>184</v>
      </c>
      <c r="P18" s="958" t="str">
        <f>$B$32</f>
        <v>8. Постоенко Андрей</v>
      </c>
      <c r="Q18" s="822">
        <v>145</v>
      </c>
      <c r="R18" s="958" t="str">
        <f>$B$27</f>
        <v>4. Чёрный Сергей</v>
      </c>
      <c r="S18" s="823">
        <v>189</v>
      </c>
      <c r="V18" s="10"/>
      <c r="W18" s="10"/>
      <c r="X18" s="825"/>
      <c r="Y18" s="10"/>
    </row>
    <row r="19" spans="1:29" s="824" customFormat="1" ht="15" x14ac:dyDescent="0.2">
      <c r="A19" s="1276"/>
      <c r="B19" s="958" t="str">
        <f>$B$29</f>
        <v>10. Клюева Наталья</v>
      </c>
      <c r="C19" s="822">
        <v>176</v>
      </c>
      <c r="D19" s="958" t="str">
        <f>$B$34</f>
        <v>3. Ермолаев Кирилл</v>
      </c>
      <c r="E19" s="822">
        <v>160</v>
      </c>
      <c r="F19" s="958" t="str">
        <f>$B$37</f>
        <v>12. Дикушникова Ольга</v>
      </c>
      <c r="G19" s="822">
        <v>132</v>
      </c>
      <c r="H19" s="958" t="str">
        <f>$B$28</f>
        <v>7. Пушкарев Александр</v>
      </c>
      <c r="I19" s="823">
        <v>153</v>
      </c>
      <c r="K19" s="1276"/>
      <c r="L19" s="958" t="str">
        <f>$B$34</f>
        <v>3. Ермолаев Кирилл</v>
      </c>
      <c r="M19" s="822">
        <v>199</v>
      </c>
      <c r="N19" s="958" t="str">
        <f>$B$28</f>
        <v>7. Пушкарев Александр</v>
      </c>
      <c r="O19" s="822">
        <v>147</v>
      </c>
      <c r="P19" s="958" t="str">
        <f>$B$37</f>
        <v>12. Дикушникова Ольга</v>
      </c>
      <c r="Q19" s="822">
        <v>179</v>
      </c>
      <c r="R19" s="958" t="str">
        <f>$B$36</f>
        <v>9. Женихова Евгения</v>
      </c>
      <c r="S19" s="823">
        <v>169</v>
      </c>
      <c r="V19" s="10"/>
      <c r="Y19" s="10"/>
    </row>
    <row r="20" spans="1:29" s="824" customFormat="1" ht="15.75" thickBot="1" x14ac:dyDescent="0.25">
      <c r="A20" s="1280"/>
      <c r="B20" s="961" t="str">
        <f>$B$31</f>
        <v>5. Гамов Евгений</v>
      </c>
      <c r="C20" s="836">
        <v>175</v>
      </c>
      <c r="D20" s="961" t="str">
        <f>$B$33</f>
        <v>11. Шенцев Сергей</v>
      </c>
      <c r="E20" s="836">
        <v>178</v>
      </c>
      <c r="F20" s="961" t="str">
        <f>$B$26</f>
        <v>1. Куклин Игорь</v>
      </c>
      <c r="G20" s="836">
        <v>208</v>
      </c>
      <c r="H20" s="961" t="str">
        <f>$B$27</f>
        <v>4. Чёрный Сергей</v>
      </c>
      <c r="I20" s="837">
        <v>215</v>
      </c>
      <c r="K20" s="1280"/>
      <c r="L20" s="782" t="str">
        <f>$B$29</f>
        <v>10. Клюева Наталья</v>
      </c>
      <c r="M20" s="836">
        <v>156</v>
      </c>
      <c r="N20" s="961" t="str">
        <f>$B$26</f>
        <v>1. Куклин Игорь</v>
      </c>
      <c r="O20" s="836">
        <v>177</v>
      </c>
      <c r="P20" s="961" t="str">
        <f>$B$35</f>
        <v>6. Захаров Андрей</v>
      </c>
      <c r="Q20" s="836">
        <v>143</v>
      </c>
      <c r="R20" s="961" t="str">
        <f>$B$31</f>
        <v>5. Гамов Евгений</v>
      </c>
      <c r="S20" s="837">
        <v>178</v>
      </c>
      <c r="V20" s="10"/>
      <c r="W20" s="10"/>
      <c r="X20" s="825"/>
      <c r="Y20" s="10"/>
    </row>
    <row r="21" spans="1:29" s="1" customFormat="1" x14ac:dyDescent="0.2">
      <c r="A21" s="10"/>
      <c r="J21" s="10"/>
      <c r="K21" s="10"/>
      <c r="N21" s="10"/>
      <c r="O21" s="10"/>
      <c r="P21" s="10"/>
      <c r="Q21" s="10"/>
      <c r="V21"/>
      <c r="W21"/>
      <c r="X21" s="2"/>
      <c r="Y21"/>
    </row>
    <row r="22" spans="1:29" s="1" customFormat="1" ht="18" x14ac:dyDescent="0.25">
      <c r="A22" s="10"/>
      <c r="J22" s="10"/>
      <c r="K22" s="10"/>
      <c r="N22" s="10"/>
      <c r="O22" s="838" t="s">
        <v>220</v>
      </c>
      <c r="P22" s="10"/>
      <c r="Q22" s="10"/>
      <c r="V22"/>
      <c r="W22"/>
      <c r="X22" s="2"/>
      <c r="Y22"/>
    </row>
    <row r="23" spans="1:29" s="1" customFormat="1" ht="18" x14ac:dyDescent="0.25">
      <c r="A23" s="10"/>
      <c r="J23" s="10"/>
      <c r="K23" s="10"/>
      <c r="N23" s="10"/>
      <c r="O23" s="838" t="s">
        <v>221</v>
      </c>
      <c r="P23" s="10"/>
      <c r="Q23" s="10"/>
      <c r="V23"/>
      <c r="W23"/>
      <c r="X23" s="2"/>
      <c r="Y23"/>
    </row>
    <row r="24" spans="1:29" ht="15.75" thickBot="1" x14ac:dyDescent="0.25">
      <c r="A24" s="1281" t="s">
        <v>70</v>
      </c>
      <c r="B24" s="1282" t="s">
        <v>27</v>
      </c>
      <c r="C24" s="1283"/>
      <c r="D24" s="1282" t="s">
        <v>211</v>
      </c>
      <c r="E24" s="1284"/>
      <c r="F24" s="1284"/>
      <c r="G24" s="1284"/>
      <c r="H24" s="1284"/>
      <c r="I24" s="1284"/>
      <c r="J24" s="1284"/>
      <c r="K24" s="1283"/>
      <c r="L24" s="785"/>
      <c r="M24" s="1279" t="s">
        <v>0</v>
      </c>
      <c r="N24" s="10"/>
      <c r="O24" s="10"/>
      <c r="P24">
        <v>1</v>
      </c>
      <c r="Q24">
        <v>2</v>
      </c>
      <c r="R24">
        <v>3</v>
      </c>
      <c r="T24" s="10">
        <v>1</v>
      </c>
      <c r="U24" s="10">
        <v>2</v>
      </c>
      <c r="V24" s="10">
        <v>3</v>
      </c>
      <c r="W24" s="839">
        <v>4</v>
      </c>
      <c r="X24" s="840">
        <v>5</v>
      </c>
      <c r="Y24" s="840">
        <v>6</v>
      </c>
      <c r="Z24" s="840">
        <v>7</v>
      </c>
      <c r="AB24" s="1"/>
      <c r="AC24" s="1"/>
    </row>
    <row r="25" spans="1:29" ht="23.25" x14ac:dyDescent="0.2">
      <c r="A25" s="1281"/>
      <c r="B25" s="978" t="s">
        <v>44</v>
      </c>
      <c r="C25" s="979" t="s">
        <v>456</v>
      </c>
      <c r="D25" s="780" t="s">
        <v>1</v>
      </c>
      <c r="E25" s="780" t="s">
        <v>2</v>
      </c>
      <c r="F25" s="780" t="s">
        <v>3</v>
      </c>
      <c r="G25" s="780" t="s">
        <v>6</v>
      </c>
      <c r="H25" s="780" t="s">
        <v>207</v>
      </c>
      <c r="I25" s="780" t="s">
        <v>208</v>
      </c>
      <c r="J25" s="780" t="s">
        <v>209</v>
      </c>
      <c r="K25" s="780" t="s">
        <v>210</v>
      </c>
      <c r="L25" s="980" t="s">
        <v>45</v>
      </c>
      <c r="M25" s="1279"/>
      <c r="N25" s="10"/>
      <c r="O25" s="841">
        <v>1</v>
      </c>
      <c r="P25" s="842">
        <v>2</v>
      </c>
      <c r="Q25" s="843">
        <v>3</v>
      </c>
      <c r="R25" s="844">
        <v>3</v>
      </c>
      <c r="T25" s="845">
        <v>1</v>
      </c>
      <c r="U25" s="846">
        <v>2</v>
      </c>
      <c r="V25" s="847">
        <v>2</v>
      </c>
      <c r="W25" s="844">
        <v>3</v>
      </c>
      <c r="X25" s="848">
        <v>1</v>
      </c>
      <c r="Y25" s="849">
        <v>2</v>
      </c>
      <c r="Z25" s="849">
        <v>3</v>
      </c>
      <c r="AA25" s="850">
        <v>3</v>
      </c>
      <c r="AB25" s="1"/>
      <c r="AC25" s="840"/>
    </row>
    <row r="26" spans="1:29" ht="15" x14ac:dyDescent="0.2">
      <c r="A26" s="777">
        <f t="shared" ref="A26:A37" si="0">A25+1</f>
        <v>1</v>
      </c>
      <c r="B26" s="851" t="s">
        <v>444</v>
      </c>
      <c r="C26" s="778" t="s">
        <v>57</v>
      </c>
      <c r="D26" s="779">
        <f>C3</f>
        <v>184</v>
      </c>
      <c r="E26" s="779">
        <f>E9</f>
        <v>169</v>
      </c>
      <c r="F26" s="779">
        <f>I14</f>
        <v>187</v>
      </c>
      <c r="G26" s="779">
        <f>G20</f>
        <v>208</v>
      </c>
      <c r="H26" s="779">
        <f>S3</f>
        <v>174</v>
      </c>
      <c r="I26" s="779">
        <f>Q9</f>
        <v>204</v>
      </c>
      <c r="J26" s="779">
        <f>M15</f>
        <v>173</v>
      </c>
      <c r="K26" s="779">
        <f>O20</f>
        <v>177</v>
      </c>
      <c r="L26" s="88">
        <f>SUM(D26:K26)</f>
        <v>1476</v>
      </c>
      <c r="M26" s="852">
        <f>ROUND((AVERAGE(D26:K26)),2)</f>
        <v>184.5</v>
      </c>
      <c r="N26" s="10"/>
      <c r="O26" s="853">
        <v>2</v>
      </c>
      <c r="P26" s="854">
        <v>3</v>
      </c>
      <c r="Q26" s="839">
        <v>3</v>
      </c>
      <c r="R26" s="855">
        <v>2</v>
      </c>
      <c r="T26" s="856">
        <v>2</v>
      </c>
      <c r="U26" s="857">
        <v>1</v>
      </c>
      <c r="V26" s="839">
        <v>3</v>
      </c>
      <c r="W26" s="858">
        <v>1</v>
      </c>
      <c r="X26" s="859">
        <v>2</v>
      </c>
      <c r="Y26" s="829">
        <v>2</v>
      </c>
      <c r="Z26" s="839">
        <v>3</v>
      </c>
      <c r="AA26" s="858">
        <v>1</v>
      </c>
      <c r="AB26" s="1"/>
      <c r="AC26" s="840"/>
    </row>
    <row r="27" spans="1:29" ht="15" x14ac:dyDescent="0.2">
      <c r="A27" s="777">
        <f t="shared" si="0"/>
        <v>2</v>
      </c>
      <c r="B27" s="851" t="s">
        <v>447</v>
      </c>
      <c r="C27" s="778" t="s">
        <v>59</v>
      </c>
      <c r="D27" s="779">
        <f>E3</f>
        <v>154</v>
      </c>
      <c r="E27" s="779">
        <f>C10</f>
        <v>179</v>
      </c>
      <c r="F27" s="779">
        <f>G14</f>
        <v>158</v>
      </c>
      <c r="G27" s="779">
        <f>I20</f>
        <v>215</v>
      </c>
      <c r="H27" s="779">
        <f>O5</f>
        <v>197</v>
      </c>
      <c r="I27" s="779">
        <f>Q8</f>
        <v>197</v>
      </c>
      <c r="J27" s="779">
        <f>M14</f>
        <v>190</v>
      </c>
      <c r="K27" s="779">
        <f>S18</f>
        <v>189</v>
      </c>
      <c r="L27" s="88">
        <f t="shared" ref="L27:L32" si="1">SUM(D27:K27)</f>
        <v>1479</v>
      </c>
      <c r="M27" s="852">
        <f t="shared" ref="M27:M32" si="2">ROUND((AVERAGE(D27:K27)),2)</f>
        <v>184.88</v>
      </c>
      <c r="N27" s="10"/>
      <c r="O27" s="860">
        <v>3</v>
      </c>
      <c r="P27" s="854">
        <v>2</v>
      </c>
      <c r="Q27" s="839">
        <v>3</v>
      </c>
      <c r="R27" s="855">
        <v>3</v>
      </c>
      <c r="T27" s="856">
        <v>3</v>
      </c>
      <c r="U27" s="839">
        <v>2</v>
      </c>
      <c r="V27" s="839">
        <v>1</v>
      </c>
      <c r="W27" s="861">
        <v>2</v>
      </c>
      <c r="X27" s="835">
        <v>1</v>
      </c>
      <c r="Y27" s="829">
        <v>3</v>
      </c>
      <c r="Z27" s="857">
        <v>3</v>
      </c>
      <c r="AA27" s="858">
        <v>2</v>
      </c>
      <c r="AB27" s="1"/>
      <c r="AC27" s="1"/>
    </row>
    <row r="28" spans="1:29" ht="15" x14ac:dyDescent="0.2">
      <c r="A28" s="777">
        <f t="shared" si="0"/>
        <v>3</v>
      </c>
      <c r="B28" s="851" t="s">
        <v>450</v>
      </c>
      <c r="C28" s="778" t="s">
        <v>60</v>
      </c>
      <c r="D28" s="779">
        <f>G3</f>
        <v>171</v>
      </c>
      <c r="E28" s="779">
        <f>E8</f>
        <v>185</v>
      </c>
      <c r="F28" s="779">
        <f>C15</f>
        <v>147</v>
      </c>
      <c r="G28" s="779">
        <f>I19</f>
        <v>153</v>
      </c>
      <c r="H28" s="779">
        <f>Q5</f>
        <v>216</v>
      </c>
      <c r="I28" s="779">
        <f>M9</f>
        <v>178</v>
      </c>
      <c r="J28" s="779">
        <f>S13</f>
        <v>147</v>
      </c>
      <c r="K28" s="779">
        <f>O19</f>
        <v>147</v>
      </c>
      <c r="L28" s="88">
        <f t="shared" si="1"/>
        <v>1344</v>
      </c>
      <c r="M28" s="852">
        <f t="shared" si="2"/>
        <v>168</v>
      </c>
      <c r="N28" s="10"/>
      <c r="O28" s="862">
        <v>4</v>
      </c>
      <c r="P28" s="854">
        <v>3</v>
      </c>
      <c r="Q28" s="839">
        <v>2</v>
      </c>
      <c r="R28" s="855">
        <v>3</v>
      </c>
      <c r="T28" s="856">
        <v>1</v>
      </c>
      <c r="U28" s="839">
        <v>3</v>
      </c>
      <c r="V28" s="839">
        <v>2</v>
      </c>
      <c r="W28" s="861">
        <v>3</v>
      </c>
      <c r="X28" s="835">
        <v>3</v>
      </c>
      <c r="Y28" s="829">
        <v>1</v>
      </c>
      <c r="Z28" s="839">
        <v>2</v>
      </c>
      <c r="AA28" s="861">
        <v>1</v>
      </c>
      <c r="AB28" s="1"/>
      <c r="AC28" s="1"/>
    </row>
    <row r="29" spans="1:29" ht="15" x14ac:dyDescent="0.2">
      <c r="A29" s="777">
        <f t="shared" si="0"/>
        <v>4</v>
      </c>
      <c r="B29" s="851" t="s">
        <v>453</v>
      </c>
      <c r="C29" s="778" t="s">
        <v>61</v>
      </c>
      <c r="D29" s="779">
        <f>I3</f>
        <v>110</v>
      </c>
      <c r="E29" s="779">
        <f>E10</f>
        <v>135</v>
      </c>
      <c r="F29" s="779">
        <f>G15</f>
        <v>139</v>
      </c>
      <c r="G29" s="779">
        <f>C19</f>
        <v>176</v>
      </c>
      <c r="H29" s="779">
        <f>O4</f>
        <v>200</v>
      </c>
      <c r="I29" s="779">
        <f>S8</f>
        <v>174</v>
      </c>
      <c r="J29" s="779">
        <f>Q13</f>
        <v>174</v>
      </c>
      <c r="K29" s="779">
        <f>M20</f>
        <v>156</v>
      </c>
      <c r="L29" s="88">
        <f t="shared" si="1"/>
        <v>1264</v>
      </c>
      <c r="M29" s="852">
        <f t="shared" si="2"/>
        <v>158</v>
      </c>
      <c r="N29" s="10"/>
      <c r="O29" s="863">
        <v>5</v>
      </c>
      <c r="P29" s="854">
        <v>3</v>
      </c>
      <c r="Q29" s="839">
        <v>2</v>
      </c>
      <c r="R29" s="855">
        <v>3</v>
      </c>
      <c r="T29" s="856">
        <v>2</v>
      </c>
      <c r="U29" s="839">
        <v>3</v>
      </c>
      <c r="V29" s="839">
        <v>1</v>
      </c>
      <c r="W29" s="861">
        <v>3</v>
      </c>
      <c r="X29" s="835">
        <v>2</v>
      </c>
      <c r="Y29" s="829">
        <v>1</v>
      </c>
      <c r="Z29" s="857">
        <v>1</v>
      </c>
      <c r="AA29" s="858">
        <v>3</v>
      </c>
      <c r="AB29" s="1"/>
      <c r="AC29" s="1"/>
    </row>
    <row r="30" spans="1:29" ht="15" x14ac:dyDescent="0.2">
      <c r="A30" s="777">
        <f t="shared" si="0"/>
        <v>5</v>
      </c>
      <c r="B30" s="851" t="s">
        <v>445</v>
      </c>
      <c r="C30" s="778" t="s">
        <v>62</v>
      </c>
      <c r="D30" s="779">
        <f>C4</f>
        <v>160</v>
      </c>
      <c r="E30" s="779">
        <f>G8</f>
        <v>141</v>
      </c>
      <c r="F30" s="779">
        <f>E15</f>
        <v>181</v>
      </c>
      <c r="G30" s="779">
        <f>I18</f>
        <v>174</v>
      </c>
      <c r="H30" s="779">
        <f>M4</f>
        <v>157</v>
      </c>
      <c r="I30" s="779">
        <f>S9</f>
        <v>139</v>
      </c>
      <c r="J30" s="779">
        <f>Q15</f>
        <v>202</v>
      </c>
      <c r="K30" s="779">
        <f>O18</f>
        <v>184</v>
      </c>
      <c r="L30" s="88">
        <f t="shared" si="1"/>
        <v>1338</v>
      </c>
      <c r="M30" s="852">
        <f t="shared" si="2"/>
        <v>167.25</v>
      </c>
      <c r="N30" s="10"/>
      <c r="O30" s="864">
        <v>6</v>
      </c>
      <c r="P30" s="854">
        <v>3</v>
      </c>
      <c r="Q30" s="839">
        <v>2</v>
      </c>
      <c r="R30" s="855">
        <v>3</v>
      </c>
      <c r="T30" s="856">
        <v>3</v>
      </c>
      <c r="U30" s="839">
        <v>1</v>
      </c>
      <c r="V30" s="839">
        <v>2</v>
      </c>
      <c r="W30" s="861">
        <v>1</v>
      </c>
      <c r="X30" s="835">
        <v>1</v>
      </c>
      <c r="Y30" s="829">
        <v>3</v>
      </c>
      <c r="Z30" s="839">
        <v>2</v>
      </c>
      <c r="AA30" s="861">
        <v>3</v>
      </c>
      <c r="AB30" s="1"/>
      <c r="AC30" s="1"/>
    </row>
    <row r="31" spans="1:29" ht="15" x14ac:dyDescent="0.2">
      <c r="A31" s="777">
        <f t="shared" si="0"/>
        <v>6</v>
      </c>
      <c r="B31" s="851" t="s">
        <v>448</v>
      </c>
      <c r="C31" s="778" t="s">
        <v>63</v>
      </c>
      <c r="D31" s="779">
        <f>E4</f>
        <v>175</v>
      </c>
      <c r="E31" s="779">
        <f>G10</f>
        <v>154</v>
      </c>
      <c r="F31" s="779">
        <f>I13</f>
        <v>179</v>
      </c>
      <c r="G31" s="779">
        <f>C20</f>
        <v>175</v>
      </c>
      <c r="H31" s="779">
        <f>Q4</f>
        <v>153</v>
      </c>
      <c r="I31" s="779">
        <f>M8</f>
        <v>191</v>
      </c>
      <c r="J31" s="779">
        <f>O13</f>
        <v>245</v>
      </c>
      <c r="K31" s="779">
        <f>S20</f>
        <v>178</v>
      </c>
      <c r="L31" s="88">
        <f t="shared" si="1"/>
        <v>1450</v>
      </c>
      <c r="M31" s="852">
        <f t="shared" si="2"/>
        <v>181.25</v>
      </c>
      <c r="N31" s="10"/>
      <c r="O31" s="865">
        <v>7</v>
      </c>
      <c r="P31" s="854">
        <v>3</v>
      </c>
      <c r="Q31" s="839">
        <v>3</v>
      </c>
      <c r="R31" s="855">
        <v>2</v>
      </c>
      <c r="T31" s="866">
        <v>1</v>
      </c>
      <c r="U31" s="839">
        <v>1</v>
      </c>
      <c r="V31" s="839">
        <v>3</v>
      </c>
      <c r="W31" s="858">
        <v>2</v>
      </c>
      <c r="X31" s="835">
        <v>3</v>
      </c>
      <c r="Y31" s="840">
        <v>2</v>
      </c>
      <c r="Z31" s="840">
        <v>1</v>
      </c>
      <c r="AA31" s="867">
        <v>2</v>
      </c>
      <c r="AB31" s="1"/>
      <c r="AC31" s="1"/>
    </row>
    <row r="32" spans="1:29" ht="15" x14ac:dyDescent="0.2">
      <c r="A32" s="777">
        <f t="shared" si="0"/>
        <v>7</v>
      </c>
      <c r="B32" s="851" t="s">
        <v>451</v>
      </c>
      <c r="C32" s="778" t="s">
        <v>64</v>
      </c>
      <c r="D32" s="779">
        <f>G4</f>
        <v>172</v>
      </c>
      <c r="E32" s="779">
        <f>I10</f>
        <v>135</v>
      </c>
      <c r="F32" s="779">
        <f>E14</f>
        <v>173</v>
      </c>
      <c r="G32" s="779">
        <f>C18</f>
        <v>156</v>
      </c>
      <c r="H32" s="779">
        <f>S5</f>
        <v>156</v>
      </c>
      <c r="I32" s="779">
        <f>O9</f>
        <v>201</v>
      </c>
      <c r="J32" s="779">
        <f>M13</f>
        <v>168</v>
      </c>
      <c r="K32" s="779">
        <f>Q18</f>
        <v>145</v>
      </c>
      <c r="L32" s="88">
        <f t="shared" si="1"/>
        <v>1306</v>
      </c>
      <c r="M32" s="852">
        <f t="shared" si="2"/>
        <v>163.25</v>
      </c>
      <c r="N32" s="10"/>
      <c r="O32" s="868">
        <v>8</v>
      </c>
      <c r="P32" s="854">
        <v>3</v>
      </c>
      <c r="Q32" s="839">
        <v>3</v>
      </c>
      <c r="R32" s="855">
        <v>2</v>
      </c>
      <c r="T32" s="856">
        <v>2</v>
      </c>
      <c r="U32" s="839">
        <v>3</v>
      </c>
      <c r="V32" s="857">
        <v>2</v>
      </c>
      <c r="W32" s="858">
        <v>1</v>
      </c>
      <c r="X32" s="835">
        <v>3</v>
      </c>
      <c r="Y32" s="829">
        <v>2</v>
      </c>
      <c r="Z32" s="839">
        <v>1</v>
      </c>
      <c r="AA32" s="861">
        <v>1</v>
      </c>
      <c r="AB32" s="1"/>
      <c r="AC32" s="840"/>
    </row>
    <row r="33" spans="1:29" ht="15" x14ac:dyDescent="0.2">
      <c r="A33" s="777">
        <f t="shared" si="0"/>
        <v>8</v>
      </c>
      <c r="B33" s="851" t="s">
        <v>454</v>
      </c>
      <c r="C33" s="778" t="s">
        <v>65</v>
      </c>
      <c r="D33" s="779">
        <f>I4</f>
        <v>132</v>
      </c>
      <c r="E33" s="779">
        <f>G9</f>
        <v>193</v>
      </c>
      <c r="F33" s="779">
        <f>C13</f>
        <v>164</v>
      </c>
      <c r="G33" s="779">
        <f>E20</f>
        <v>178</v>
      </c>
      <c r="H33" s="779">
        <f>S4</f>
        <v>185</v>
      </c>
      <c r="I33" s="779">
        <f>Q10</f>
        <v>179</v>
      </c>
      <c r="J33" s="779">
        <f>O15</f>
        <v>172</v>
      </c>
      <c r="K33" s="779">
        <f>M18</f>
        <v>183</v>
      </c>
      <c r="L33" s="88">
        <f>SUM(D33:K33)</f>
        <v>1386</v>
      </c>
      <c r="M33" s="852">
        <f>ROUND((AVERAGE(D33:K33)),2)</f>
        <v>173.25</v>
      </c>
      <c r="N33" s="10"/>
      <c r="O33" s="869">
        <v>9</v>
      </c>
      <c r="P33" s="854">
        <v>2</v>
      </c>
      <c r="Q33" s="839">
        <v>3</v>
      </c>
      <c r="R33" s="855">
        <v>3</v>
      </c>
      <c r="T33" s="856">
        <v>3</v>
      </c>
      <c r="U33" s="839">
        <v>2</v>
      </c>
      <c r="V33" s="857">
        <v>3</v>
      </c>
      <c r="W33" s="858">
        <v>1</v>
      </c>
      <c r="X33" s="835">
        <v>3</v>
      </c>
      <c r="Y33" s="829">
        <v>1</v>
      </c>
      <c r="Z33" s="839">
        <v>2</v>
      </c>
      <c r="AA33" s="861">
        <v>2</v>
      </c>
      <c r="AB33" s="1"/>
      <c r="AC33" s="840"/>
    </row>
    <row r="34" spans="1:29" ht="15" x14ac:dyDescent="0.2">
      <c r="A34" s="777">
        <f t="shared" si="0"/>
        <v>9</v>
      </c>
      <c r="B34" s="851" t="s">
        <v>446</v>
      </c>
      <c r="C34" s="778" t="s">
        <v>66</v>
      </c>
      <c r="D34" s="779">
        <f>C5</f>
        <v>175</v>
      </c>
      <c r="E34" s="779">
        <f>I9</f>
        <v>151</v>
      </c>
      <c r="F34" s="779">
        <f>G13</f>
        <v>149</v>
      </c>
      <c r="G34" s="779">
        <f>E19</f>
        <v>160</v>
      </c>
      <c r="H34" s="779">
        <f>Q3</f>
        <v>187</v>
      </c>
      <c r="I34" s="779">
        <f>O10</f>
        <v>229</v>
      </c>
      <c r="J34" s="779">
        <f>S15</f>
        <v>181</v>
      </c>
      <c r="K34" s="779">
        <f>M19</f>
        <v>199</v>
      </c>
      <c r="L34" s="88">
        <f>SUM(D34:K34)</f>
        <v>1431</v>
      </c>
      <c r="M34" s="852">
        <f>ROUND((AVERAGE(D34:K34)),2)</f>
        <v>178.88</v>
      </c>
      <c r="N34" s="10"/>
      <c r="O34" s="870">
        <v>10</v>
      </c>
      <c r="P34" s="854">
        <v>3</v>
      </c>
      <c r="Q34" s="839">
        <v>2</v>
      </c>
      <c r="R34" s="855">
        <v>3</v>
      </c>
      <c r="T34" s="856">
        <v>1</v>
      </c>
      <c r="U34" s="839">
        <v>3</v>
      </c>
      <c r="V34" s="857">
        <v>3</v>
      </c>
      <c r="W34" s="858">
        <v>2</v>
      </c>
      <c r="X34" s="835">
        <v>2</v>
      </c>
      <c r="Y34" s="829">
        <v>1</v>
      </c>
      <c r="Z34" s="857">
        <v>1</v>
      </c>
      <c r="AA34" s="858">
        <v>3</v>
      </c>
      <c r="AB34" s="1"/>
      <c r="AC34" s="1"/>
    </row>
    <row r="35" spans="1:29" ht="15" x14ac:dyDescent="0.2">
      <c r="A35" s="777">
        <f t="shared" si="0"/>
        <v>10</v>
      </c>
      <c r="B35" s="851" t="s">
        <v>449</v>
      </c>
      <c r="C35" s="778" t="s">
        <v>67</v>
      </c>
      <c r="D35" s="779">
        <f>E5</f>
        <v>145</v>
      </c>
      <c r="E35" s="779">
        <f>I8</f>
        <v>162</v>
      </c>
      <c r="F35" s="779">
        <f>C14</f>
        <v>166</v>
      </c>
      <c r="G35" s="779">
        <f>G18</f>
        <v>158</v>
      </c>
      <c r="H35" s="779">
        <f>M3</f>
        <v>144</v>
      </c>
      <c r="I35" s="779">
        <f>S10</f>
        <v>210</v>
      </c>
      <c r="J35" s="779">
        <f>O14</f>
        <v>158</v>
      </c>
      <c r="K35" s="779">
        <f>Q20</f>
        <v>143</v>
      </c>
      <c r="L35" s="88">
        <f>SUM(D35:K35)</f>
        <v>1286</v>
      </c>
      <c r="M35" s="852">
        <f>ROUND((AVERAGE(D35:K35)),2)</f>
        <v>160.75</v>
      </c>
      <c r="N35" s="10"/>
      <c r="O35" s="871">
        <v>11</v>
      </c>
      <c r="P35" s="854">
        <v>2</v>
      </c>
      <c r="Q35" s="839">
        <v>3</v>
      </c>
      <c r="R35" s="855">
        <v>3</v>
      </c>
      <c r="T35" s="856">
        <v>2</v>
      </c>
      <c r="U35" s="857">
        <v>2</v>
      </c>
      <c r="V35" s="839">
        <v>1</v>
      </c>
      <c r="W35" s="858">
        <v>3</v>
      </c>
      <c r="X35" s="856">
        <v>2</v>
      </c>
      <c r="Y35" s="839">
        <v>3</v>
      </c>
      <c r="Z35" s="857">
        <v>3</v>
      </c>
      <c r="AA35" s="858">
        <v>1</v>
      </c>
      <c r="AB35" s="2"/>
      <c r="AC35" s="1"/>
    </row>
    <row r="36" spans="1:29" ht="15.75" thickBot="1" x14ac:dyDescent="0.25">
      <c r="A36" s="780">
        <f t="shared" si="0"/>
        <v>11</v>
      </c>
      <c r="B36" s="851" t="s">
        <v>452</v>
      </c>
      <c r="C36" s="88" t="s">
        <v>58</v>
      </c>
      <c r="D36" s="779">
        <f>G5</f>
        <v>158</v>
      </c>
      <c r="E36" s="779">
        <f>C9</f>
        <v>174</v>
      </c>
      <c r="F36" s="779">
        <f>I15</f>
        <v>143</v>
      </c>
      <c r="G36" s="779">
        <f>E18</f>
        <v>197</v>
      </c>
      <c r="H36" s="779">
        <f>M5</f>
        <v>158</v>
      </c>
      <c r="I36" s="779">
        <f>O8</f>
        <v>173</v>
      </c>
      <c r="J36" s="779">
        <f>Q14</f>
        <v>189</v>
      </c>
      <c r="K36" s="779">
        <f>S19</f>
        <v>169</v>
      </c>
      <c r="L36" s="88">
        <f>SUM(D36:K36)</f>
        <v>1361</v>
      </c>
      <c r="M36" s="852">
        <f>ROUND((AVERAGE(D36:K36)),2)</f>
        <v>170.13</v>
      </c>
      <c r="N36" s="10"/>
      <c r="O36" s="10">
        <v>12</v>
      </c>
      <c r="P36" s="872">
        <v>3</v>
      </c>
      <c r="Q36" s="873">
        <v>3</v>
      </c>
      <c r="R36" s="874">
        <v>2</v>
      </c>
      <c r="T36" s="875">
        <v>3</v>
      </c>
      <c r="U36" s="876">
        <v>1</v>
      </c>
      <c r="V36" s="877">
        <v>1</v>
      </c>
      <c r="W36" s="878">
        <v>2</v>
      </c>
      <c r="X36" s="875">
        <v>1</v>
      </c>
      <c r="Y36" s="876">
        <v>3</v>
      </c>
      <c r="Z36" s="876">
        <v>2</v>
      </c>
      <c r="AA36" s="879">
        <v>2</v>
      </c>
      <c r="AB36" s="2"/>
      <c r="AC36" s="840"/>
    </row>
    <row r="37" spans="1:29" s="10" customFormat="1" ht="15" x14ac:dyDescent="0.2">
      <c r="A37" s="781">
        <f t="shared" si="0"/>
        <v>12</v>
      </c>
      <c r="B37" s="851" t="s">
        <v>455</v>
      </c>
      <c r="C37" s="88" t="s">
        <v>68</v>
      </c>
      <c r="D37" s="779">
        <f>I5</f>
        <v>168</v>
      </c>
      <c r="E37" s="779">
        <f>C8</f>
        <v>167</v>
      </c>
      <c r="F37" s="779">
        <f>E13</f>
        <v>190</v>
      </c>
      <c r="G37" s="779">
        <f>G19</f>
        <v>132</v>
      </c>
      <c r="H37" s="779">
        <f>O3</f>
        <v>158</v>
      </c>
      <c r="I37" s="779">
        <f>M10</f>
        <v>158</v>
      </c>
      <c r="J37" s="779">
        <f>S14</f>
        <v>113</v>
      </c>
      <c r="K37" s="779">
        <f>Q19</f>
        <v>179</v>
      </c>
      <c r="L37" s="88">
        <f>SUM(D37:K37)</f>
        <v>1265</v>
      </c>
      <c r="M37" s="852">
        <f>ROUND((AVERAGE(D37:K37)),2)</f>
        <v>158.13</v>
      </c>
      <c r="X37" s="825"/>
      <c r="AB37" s="2"/>
      <c r="AC37" s="1"/>
    </row>
    <row r="38" spans="1:29" x14ac:dyDescent="0.2">
      <c r="P38">
        <f>SUM(P25:P36)</f>
        <v>32</v>
      </c>
      <c r="Q38">
        <f>SUM(Q25:Q36)</f>
        <v>32</v>
      </c>
      <c r="R38">
        <f>SUM(R25:R36)</f>
        <v>32</v>
      </c>
    </row>
    <row r="39" spans="1:29" x14ac:dyDescent="0.2">
      <c r="A39" s="987">
        <v>1</v>
      </c>
      <c r="B39" s="987" t="s">
        <v>447</v>
      </c>
      <c r="C39" s="987"/>
      <c r="D39" s="988">
        <v>154</v>
      </c>
      <c r="E39" s="988">
        <v>179</v>
      </c>
      <c r="F39" s="988">
        <v>158</v>
      </c>
      <c r="G39" s="988">
        <v>215</v>
      </c>
      <c r="H39" s="988">
        <v>197</v>
      </c>
      <c r="I39" s="988">
        <v>197</v>
      </c>
      <c r="J39" s="988">
        <v>190</v>
      </c>
      <c r="K39" s="988">
        <v>189</v>
      </c>
      <c r="L39" s="988">
        <v>1479</v>
      </c>
      <c r="M39" s="989">
        <v>184.88</v>
      </c>
    </row>
    <row r="40" spans="1:29" x14ac:dyDescent="0.2">
      <c r="A40" s="987">
        <v>2</v>
      </c>
      <c r="B40" s="987" t="s">
        <v>444</v>
      </c>
      <c r="C40" s="987"/>
      <c r="D40" s="988">
        <v>184</v>
      </c>
      <c r="E40" s="988">
        <v>169</v>
      </c>
      <c r="F40" s="988">
        <v>187</v>
      </c>
      <c r="G40" s="988">
        <v>208</v>
      </c>
      <c r="H40" s="988">
        <v>174</v>
      </c>
      <c r="I40" s="988">
        <v>204</v>
      </c>
      <c r="J40" s="988">
        <v>173</v>
      </c>
      <c r="K40" s="988">
        <v>177</v>
      </c>
      <c r="L40" s="988">
        <v>1476</v>
      </c>
      <c r="M40" s="989">
        <v>184.5</v>
      </c>
    </row>
    <row r="41" spans="1:29" x14ac:dyDescent="0.2">
      <c r="A41" s="987">
        <v>3</v>
      </c>
      <c r="B41" s="987" t="s">
        <v>448</v>
      </c>
      <c r="C41" s="987"/>
      <c r="D41" s="988">
        <v>175</v>
      </c>
      <c r="E41" s="988">
        <v>154</v>
      </c>
      <c r="F41" s="988">
        <v>179</v>
      </c>
      <c r="G41" s="988">
        <v>175</v>
      </c>
      <c r="H41" s="988">
        <v>153</v>
      </c>
      <c r="I41" s="988">
        <v>191</v>
      </c>
      <c r="J41" s="988">
        <v>245</v>
      </c>
      <c r="K41" s="988">
        <v>178</v>
      </c>
      <c r="L41" s="988">
        <v>1450</v>
      </c>
      <c r="M41" s="989">
        <v>181.25</v>
      </c>
    </row>
    <row r="42" spans="1:29" x14ac:dyDescent="0.2">
      <c r="A42" s="966">
        <v>4</v>
      </c>
      <c r="B42" s="966" t="s">
        <v>446</v>
      </c>
      <c r="C42" s="966"/>
      <c r="D42" s="985">
        <v>175</v>
      </c>
      <c r="E42" s="985">
        <v>151</v>
      </c>
      <c r="F42" s="985">
        <v>149</v>
      </c>
      <c r="G42" s="985">
        <v>160</v>
      </c>
      <c r="H42" s="985">
        <v>187</v>
      </c>
      <c r="I42" s="985">
        <v>229</v>
      </c>
      <c r="J42" s="985">
        <v>181</v>
      </c>
      <c r="K42" s="985">
        <v>199</v>
      </c>
      <c r="L42" s="985">
        <v>1431</v>
      </c>
      <c r="M42" s="986">
        <v>178.88</v>
      </c>
    </row>
    <row r="43" spans="1:29" x14ac:dyDescent="0.2">
      <c r="A43" s="966">
        <v>5</v>
      </c>
      <c r="B43" s="966" t="s">
        <v>454</v>
      </c>
      <c r="C43" s="966"/>
      <c r="D43" s="985">
        <v>132</v>
      </c>
      <c r="E43" s="985">
        <v>193</v>
      </c>
      <c r="F43" s="985">
        <v>164</v>
      </c>
      <c r="G43" s="985">
        <v>178</v>
      </c>
      <c r="H43" s="985">
        <v>185</v>
      </c>
      <c r="I43" s="985">
        <v>179</v>
      </c>
      <c r="J43" s="985">
        <v>172</v>
      </c>
      <c r="K43" s="985">
        <v>183</v>
      </c>
      <c r="L43" s="985">
        <v>1386</v>
      </c>
      <c r="M43" s="986">
        <v>173.25</v>
      </c>
    </row>
    <row r="44" spans="1:29" x14ac:dyDescent="0.2">
      <c r="A44" s="966">
        <v>6</v>
      </c>
      <c r="B44" s="966" t="s">
        <v>452</v>
      </c>
      <c r="C44" s="966"/>
      <c r="D44" s="985">
        <v>158</v>
      </c>
      <c r="E44" s="985">
        <v>174</v>
      </c>
      <c r="F44" s="985">
        <v>143</v>
      </c>
      <c r="G44" s="985">
        <v>197</v>
      </c>
      <c r="H44" s="985">
        <v>158</v>
      </c>
      <c r="I44" s="985">
        <v>173</v>
      </c>
      <c r="J44" s="985">
        <v>189</v>
      </c>
      <c r="K44" s="985">
        <v>169</v>
      </c>
      <c r="L44" s="985">
        <v>1361</v>
      </c>
      <c r="M44" s="986">
        <v>170.13</v>
      </c>
    </row>
    <row r="45" spans="1:29" x14ac:dyDescent="0.2">
      <c r="A45" s="968">
        <v>7</v>
      </c>
      <c r="B45" s="968" t="s">
        <v>450</v>
      </c>
      <c r="C45" s="968"/>
      <c r="D45" s="983">
        <v>171</v>
      </c>
      <c r="E45" s="983">
        <v>185</v>
      </c>
      <c r="F45" s="983">
        <v>147</v>
      </c>
      <c r="G45" s="983">
        <v>153</v>
      </c>
      <c r="H45" s="983">
        <v>216</v>
      </c>
      <c r="I45" s="983">
        <v>178</v>
      </c>
      <c r="J45" s="983">
        <v>147</v>
      </c>
      <c r="K45" s="983">
        <v>147</v>
      </c>
      <c r="L45" s="983">
        <v>1344</v>
      </c>
      <c r="M45" s="984">
        <v>168</v>
      </c>
    </row>
    <row r="46" spans="1:29" x14ac:dyDescent="0.2">
      <c r="A46" s="968">
        <v>8</v>
      </c>
      <c r="B46" s="968" t="s">
        <v>445</v>
      </c>
      <c r="C46" s="968"/>
      <c r="D46" s="983">
        <v>160</v>
      </c>
      <c r="E46" s="983">
        <v>141</v>
      </c>
      <c r="F46" s="983">
        <v>181</v>
      </c>
      <c r="G46" s="983">
        <v>174</v>
      </c>
      <c r="H46" s="983">
        <v>157</v>
      </c>
      <c r="I46" s="983">
        <v>139</v>
      </c>
      <c r="J46" s="983">
        <v>202</v>
      </c>
      <c r="K46" s="983">
        <v>184</v>
      </c>
      <c r="L46" s="983">
        <v>1338</v>
      </c>
      <c r="M46" s="984">
        <v>167.25</v>
      </c>
    </row>
    <row r="47" spans="1:29" x14ac:dyDescent="0.2">
      <c r="A47" s="968">
        <v>9</v>
      </c>
      <c r="B47" s="968" t="s">
        <v>451</v>
      </c>
      <c r="C47" s="968"/>
      <c r="D47" s="983">
        <v>172</v>
      </c>
      <c r="E47" s="983">
        <v>135</v>
      </c>
      <c r="F47" s="983">
        <v>173</v>
      </c>
      <c r="G47" s="983">
        <v>156</v>
      </c>
      <c r="H47" s="983">
        <v>156</v>
      </c>
      <c r="I47" s="983">
        <v>201</v>
      </c>
      <c r="J47" s="983">
        <v>168</v>
      </c>
      <c r="K47" s="983">
        <v>145</v>
      </c>
      <c r="L47" s="983">
        <v>1306</v>
      </c>
      <c r="M47" s="984">
        <v>163.25</v>
      </c>
    </row>
    <row r="48" spans="1:29" x14ac:dyDescent="0.2">
      <c r="A48" s="968">
        <v>10</v>
      </c>
      <c r="B48" s="968" t="s">
        <v>449</v>
      </c>
      <c r="C48" s="968"/>
      <c r="D48" s="983">
        <v>145</v>
      </c>
      <c r="E48" s="983">
        <v>162</v>
      </c>
      <c r="F48" s="983">
        <v>166</v>
      </c>
      <c r="G48" s="983">
        <v>158</v>
      </c>
      <c r="H48" s="983">
        <v>144</v>
      </c>
      <c r="I48" s="983">
        <v>210</v>
      </c>
      <c r="J48" s="983">
        <v>158</v>
      </c>
      <c r="K48" s="983">
        <v>143</v>
      </c>
      <c r="L48" s="983">
        <v>1286</v>
      </c>
      <c r="M48" s="984">
        <v>160.75</v>
      </c>
    </row>
    <row r="49" spans="1:22" x14ac:dyDescent="0.2">
      <c r="A49" s="970">
        <v>11</v>
      </c>
      <c r="B49" s="970" t="s">
        <v>455</v>
      </c>
      <c r="C49" s="970"/>
      <c r="D49" s="981">
        <v>168</v>
      </c>
      <c r="E49" s="981">
        <v>167</v>
      </c>
      <c r="F49" s="981">
        <v>190</v>
      </c>
      <c r="G49" s="981">
        <v>132</v>
      </c>
      <c r="H49" s="981">
        <v>158</v>
      </c>
      <c r="I49" s="981">
        <v>158</v>
      </c>
      <c r="J49" s="981">
        <v>113</v>
      </c>
      <c r="K49" s="981">
        <v>179</v>
      </c>
      <c r="L49" s="981">
        <v>1265</v>
      </c>
      <c r="M49" s="982">
        <v>158.13</v>
      </c>
    </row>
    <row r="50" spans="1:22" x14ac:dyDescent="0.2">
      <c r="A50" s="970">
        <v>12</v>
      </c>
      <c r="B50" s="970" t="s">
        <v>453</v>
      </c>
      <c r="C50" s="970"/>
      <c r="D50" s="981">
        <v>110</v>
      </c>
      <c r="E50" s="981">
        <v>135</v>
      </c>
      <c r="F50" s="981">
        <v>139</v>
      </c>
      <c r="G50" s="981">
        <v>176</v>
      </c>
      <c r="H50" s="981">
        <v>200</v>
      </c>
      <c r="I50" s="981">
        <v>174</v>
      </c>
      <c r="J50" s="981">
        <v>174</v>
      </c>
      <c r="K50" s="981">
        <v>156</v>
      </c>
      <c r="L50" s="981">
        <v>1264</v>
      </c>
      <c r="M50" s="982">
        <v>158</v>
      </c>
    </row>
    <row r="51" spans="1:22" ht="13.5" thickBot="1" x14ac:dyDescent="0.25">
      <c r="B51" s="880"/>
      <c r="C51" s="880"/>
      <c r="D51" s="881"/>
      <c r="F51" s="2">
        <v>1</v>
      </c>
      <c r="G51" s="2">
        <v>2</v>
      </c>
      <c r="H51" s="2">
        <v>3</v>
      </c>
      <c r="I51" s="2">
        <v>4</v>
      </c>
    </row>
    <row r="52" spans="1:22" x14ac:dyDescent="0.2">
      <c r="B52" s="880"/>
      <c r="C52" s="880"/>
      <c r="D52" s="881"/>
      <c r="F52" s="882" t="s">
        <v>222</v>
      </c>
      <c r="G52" s="883" t="s">
        <v>223</v>
      </c>
      <c r="H52" s="883" t="s">
        <v>224</v>
      </c>
      <c r="I52" s="884" t="s">
        <v>225</v>
      </c>
      <c r="K52" s="885" t="s">
        <v>226</v>
      </c>
      <c r="L52" s="886" t="s">
        <v>227</v>
      </c>
      <c r="M52" s="887" t="s">
        <v>228</v>
      </c>
      <c r="N52" s="887" t="s">
        <v>229</v>
      </c>
      <c r="O52" s="888"/>
      <c r="P52" s="886" t="s">
        <v>230</v>
      </c>
      <c r="Q52" s="886" t="s">
        <v>231</v>
      </c>
      <c r="R52" s="889" t="s">
        <v>232</v>
      </c>
      <c r="S52" s="886" t="s">
        <v>233</v>
      </c>
      <c r="T52" s="890" t="s">
        <v>234</v>
      </c>
      <c r="U52" s="891"/>
      <c r="V52" s="891"/>
    </row>
    <row r="53" spans="1:22" x14ac:dyDescent="0.2">
      <c r="B53" s="880"/>
      <c r="C53" s="880"/>
      <c r="D53" s="881"/>
      <c r="F53" s="892"/>
      <c r="G53" s="893"/>
      <c r="H53" s="893"/>
      <c r="I53" s="894"/>
      <c r="K53" s="895"/>
      <c r="L53" s="840" t="s">
        <v>235</v>
      </c>
      <c r="M53" s="840" t="s">
        <v>236</v>
      </c>
      <c r="N53" s="896" t="s">
        <v>237</v>
      </c>
      <c r="O53" s="840" t="s">
        <v>238</v>
      </c>
      <c r="P53" s="840" t="s">
        <v>239</v>
      </c>
      <c r="Q53" s="840" t="s">
        <v>240</v>
      </c>
      <c r="R53" s="897" t="s">
        <v>241</v>
      </c>
      <c r="S53" s="840" t="s">
        <v>242</v>
      </c>
      <c r="T53" s="898" t="s">
        <v>243</v>
      </c>
      <c r="U53" s="891"/>
      <c r="V53" s="891"/>
    </row>
    <row r="54" spans="1:22" x14ac:dyDescent="0.2">
      <c r="B54" s="899"/>
      <c r="C54" s="899"/>
      <c r="D54" s="899"/>
      <c r="F54" s="900" t="s">
        <v>244</v>
      </c>
      <c r="G54" s="901" t="s">
        <v>245</v>
      </c>
      <c r="H54" s="901" t="s">
        <v>246</v>
      </c>
      <c r="I54" s="902" t="s">
        <v>247</v>
      </c>
      <c r="K54" s="895"/>
      <c r="L54" s="896"/>
      <c r="M54" s="896" t="s">
        <v>248</v>
      </c>
      <c r="N54" s="896" t="s">
        <v>249</v>
      </c>
      <c r="O54" s="840" t="s">
        <v>250</v>
      </c>
      <c r="P54" s="903"/>
      <c r="Q54" s="840" t="s">
        <v>251</v>
      </c>
      <c r="R54" s="840" t="s">
        <v>252</v>
      </c>
      <c r="S54" s="904"/>
      <c r="T54" s="898" t="s">
        <v>253</v>
      </c>
      <c r="U54" s="891"/>
      <c r="V54" s="891"/>
    </row>
    <row r="55" spans="1:22" x14ac:dyDescent="0.2">
      <c r="B55" s="880"/>
      <c r="C55" s="880"/>
      <c r="D55" s="881"/>
      <c r="F55" s="892"/>
      <c r="G55" s="893"/>
      <c r="H55" s="893"/>
      <c r="I55" s="894"/>
      <c r="K55" s="895"/>
      <c r="L55" s="896"/>
      <c r="M55" s="896"/>
      <c r="N55" s="840" t="s">
        <v>254</v>
      </c>
      <c r="O55" s="897" t="s">
        <v>255</v>
      </c>
      <c r="P55" s="897" t="s">
        <v>256</v>
      </c>
      <c r="Q55" s="905"/>
      <c r="R55" s="840" t="s">
        <v>257</v>
      </c>
      <c r="S55" s="840" t="s">
        <v>258</v>
      </c>
      <c r="T55" s="906" t="s">
        <v>259</v>
      </c>
      <c r="U55" s="891"/>
      <c r="V55" s="891"/>
    </row>
    <row r="56" spans="1:22" x14ac:dyDescent="0.2">
      <c r="B56" s="880"/>
      <c r="C56" s="880"/>
      <c r="D56" s="881"/>
      <c r="F56" s="907" t="s">
        <v>260</v>
      </c>
      <c r="G56" s="908" t="s">
        <v>261</v>
      </c>
      <c r="H56" s="908" t="s">
        <v>262</v>
      </c>
      <c r="I56" s="909" t="s">
        <v>263</v>
      </c>
      <c r="K56" s="895"/>
      <c r="L56" s="896"/>
      <c r="M56" s="896"/>
      <c r="N56" s="896"/>
      <c r="O56" s="840" t="s">
        <v>264</v>
      </c>
      <c r="P56" s="840" t="s">
        <v>265</v>
      </c>
      <c r="Q56" s="897" t="s">
        <v>266</v>
      </c>
      <c r="R56" s="840" t="s">
        <v>267</v>
      </c>
      <c r="S56" s="840" t="s">
        <v>268</v>
      </c>
      <c r="T56" s="910"/>
      <c r="U56" s="891"/>
      <c r="V56" s="891"/>
    </row>
    <row r="57" spans="1:22" x14ac:dyDescent="0.2">
      <c r="B57" s="880"/>
      <c r="C57" s="880"/>
      <c r="D57" s="881"/>
      <c r="F57" s="911"/>
      <c r="G57" s="912"/>
      <c r="H57" s="912"/>
      <c r="I57" s="913"/>
      <c r="K57" s="895"/>
      <c r="L57" s="896"/>
      <c r="M57" s="896"/>
      <c r="N57" s="896"/>
      <c r="O57" s="896"/>
      <c r="P57" s="840" t="s">
        <v>269</v>
      </c>
      <c r="Q57" s="840" t="s">
        <v>270</v>
      </c>
      <c r="R57" s="914"/>
      <c r="S57" s="897" t="s">
        <v>271</v>
      </c>
      <c r="T57" s="898" t="s">
        <v>272</v>
      </c>
      <c r="U57" s="891"/>
      <c r="V57" s="891"/>
    </row>
    <row r="58" spans="1:22" ht="13.5" thickBot="1" x14ac:dyDescent="0.25">
      <c r="F58" s="915" t="s">
        <v>273</v>
      </c>
      <c r="G58" s="916" t="s">
        <v>274</v>
      </c>
      <c r="H58" s="916" t="s">
        <v>275</v>
      </c>
      <c r="I58" s="917" t="s">
        <v>276</v>
      </c>
      <c r="K58" s="895"/>
      <c r="L58" s="896"/>
      <c r="M58" s="896"/>
      <c r="N58" s="896"/>
      <c r="O58" s="896"/>
      <c r="P58" s="896"/>
      <c r="Q58" s="840" t="s">
        <v>277</v>
      </c>
      <c r="R58" s="840" t="s">
        <v>278</v>
      </c>
      <c r="S58" s="918"/>
      <c r="T58" s="898" t="s">
        <v>279</v>
      </c>
      <c r="U58" s="891"/>
      <c r="V58" s="891"/>
    </row>
    <row r="59" spans="1:22" ht="13.5" thickBot="1" x14ac:dyDescent="0.25">
      <c r="B59" s="880"/>
      <c r="C59" s="880"/>
      <c r="D59" s="881"/>
      <c r="F59" s="2"/>
      <c r="G59" s="2"/>
      <c r="H59" s="2"/>
      <c r="I59" s="2"/>
      <c r="K59" s="895"/>
      <c r="L59" s="896"/>
      <c r="M59" s="896"/>
      <c r="N59" s="896"/>
      <c r="O59" s="896"/>
      <c r="P59" s="896"/>
      <c r="Q59" s="896"/>
      <c r="R59" s="840" t="s">
        <v>280</v>
      </c>
      <c r="S59" s="840" t="s">
        <v>281</v>
      </c>
      <c r="T59" s="906" t="s">
        <v>282</v>
      </c>
      <c r="U59" s="891"/>
      <c r="V59" s="891"/>
    </row>
    <row r="60" spans="1:22" x14ac:dyDescent="0.2">
      <c r="B60" s="880"/>
      <c r="C60" s="880"/>
      <c r="D60" s="881"/>
      <c r="F60" s="919" t="s">
        <v>283</v>
      </c>
      <c r="G60" s="965" t="s">
        <v>284</v>
      </c>
      <c r="H60" s="920" t="s">
        <v>285</v>
      </c>
      <c r="I60" s="921" t="s">
        <v>286</v>
      </c>
      <c r="K60" s="895"/>
      <c r="L60" s="896"/>
      <c r="M60" s="896"/>
      <c r="N60" s="896"/>
      <c r="O60" s="896"/>
      <c r="P60" s="896"/>
      <c r="Q60" s="896"/>
      <c r="R60" s="896"/>
      <c r="S60" s="897" t="s">
        <v>287</v>
      </c>
      <c r="T60" s="898" t="s">
        <v>288</v>
      </c>
      <c r="U60" s="891"/>
      <c r="V60" s="891"/>
    </row>
    <row r="61" spans="1:22" x14ac:dyDescent="0.2">
      <c r="B61" s="880"/>
      <c r="C61" s="880"/>
      <c r="D61" s="881"/>
      <c r="F61" s="911"/>
      <c r="G61" s="912"/>
      <c r="H61" s="912"/>
      <c r="I61" s="913"/>
      <c r="K61" s="922"/>
      <c r="L61" s="923"/>
      <c r="M61" s="923"/>
      <c r="N61" s="923"/>
      <c r="O61" s="923"/>
      <c r="P61" s="923"/>
      <c r="Q61" s="923"/>
      <c r="R61" s="923"/>
      <c r="S61" s="923"/>
      <c r="T61" s="924" t="s">
        <v>289</v>
      </c>
      <c r="U61" s="891"/>
      <c r="V61" s="891"/>
    </row>
    <row r="62" spans="1:22" x14ac:dyDescent="0.2">
      <c r="F62" s="967" t="s">
        <v>290</v>
      </c>
      <c r="G62" s="969" t="s">
        <v>291</v>
      </c>
      <c r="H62" s="925" t="s">
        <v>292</v>
      </c>
      <c r="I62" s="926" t="s">
        <v>293</v>
      </c>
      <c r="K62" s="891"/>
      <c r="L62" s="895" t="s">
        <v>294</v>
      </c>
      <c r="M62" s="840" t="s">
        <v>295</v>
      </c>
      <c r="N62" s="840" t="s">
        <v>296</v>
      </c>
      <c r="O62" s="840" t="s">
        <v>297</v>
      </c>
      <c r="P62" s="840" t="s">
        <v>298</v>
      </c>
      <c r="Q62" s="840" t="s">
        <v>299</v>
      </c>
      <c r="R62" s="840" t="s">
        <v>300</v>
      </c>
      <c r="S62" s="840" t="s">
        <v>301</v>
      </c>
      <c r="T62" s="898" t="s">
        <v>302</v>
      </c>
      <c r="U62" s="891">
        <v>2</v>
      </c>
      <c r="V62" s="891"/>
    </row>
    <row r="63" spans="1:22" x14ac:dyDescent="0.2">
      <c r="B63" s="927"/>
      <c r="C63" s="880"/>
      <c r="D63" s="881"/>
      <c r="E63" s="928"/>
      <c r="F63" s="929"/>
      <c r="G63" s="930"/>
      <c r="H63" s="930"/>
      <c r="I63" s="931"/>
      <c r="K63" s="891"/>
      <c r="L63" s="895"/>
      <c r="M63" s="840" t="s">
        <v>303</v>
      </c>
      <c r="N63" s="840" t="s">
        <v>304</v>
      </c>
      <c r="O63" s="932"/>
      <c r="P63" s="840" t="s">
        <v>305</v>
      </c>
      <c r="Q63" s="840" t="s">
        <v>306</v>
      </c>
      <c r="R63" s="897" t="s">
        <v>307</v>
      </c>
      <c r="S63" s="897" t="s">
        <v>308</v>
      </c>
      <c r="T63" s="898" t="s">
        <v>309</v>
      </c>
      <c r="U63" s="891"/>
      <c r="V63" s="891"/>
    </row>
    <row r="64" spans="1:22" x14ac:dyDescent="0.2">
      <c r="B64" s="927"/>
      <c r="C64" s="880"/>
      <c r="D64" s="881"/>
      <c r="E64" s="928"/>
      <c r="F64" s="933" t="s">
        <v>310</v>
      </c>
      <c r="G64" s="971" t="s">
        <v>311</v>
      </c>
      <c r="H64" s="934" t="s">
        <v>312</v>
      </c>
      <c r="I64" s="935" t="s">
        <v>313</v>
      </c>
      <c r="K64" s="891"/>
      <c r="L64" s="895"/>
      <c r="M64" s="896"/>
      <c r="N64" s="840" t="s">
        <v>314</v>
      </c>
      <c r="O64" s="840" t="s">
        <v>315</v>
      </c>
      <c r="P64" s="897" t="s">
        <v>316</v>
      </c>
      <c r="Q64" s="840" t="s">
        <v>317</v>
      </c>
      <c r="R64" s="840" t="s">
        <v>318</v>
      </c>
      <c r="S64" s="914"/>
      <c r="T64" s="898" t="s">
        <v>319</v>
      </c>
      <c r="U64" s="891"/>
      <c r="V64" s="891"/>
    </row>
    <row r="65" spans="1:22" x14ac:dyDescent="0.2">
      <c r="B65" s="899"/>
      <c r="C65" s="899"/>
      <c r="D65" s="899"/>
      <c r="E65" s="928"/>
      <c r="F65" s="892"/>
      <c r="G65" s="893"/>
      <c r="H65" s="893"/>
      <c r="I65" s="894"/>
      <c r="K65" s="891"/>
      <c r="L65" s="895"/>
      <c r="M65" s="896"/>
      <c r="N65" s="896"/>
      <c r="O65" s="840" t="s">
        <v>320</v>
      </c>
      <c r="P65" s="840" t="s">
        <v>321</v>
      </c>
      <c r="Q65" s="918"/>
      <c r="R65" s="904"/>
      <c r="S65" s="897" t="s">
        <v>322</v>
      </c>
      <c r="T65" s="898" t="s">
        <v>323</v>
      </c>
      <c r="U65" s="891"/>
      <c r="V65" s="891"/>
    </row>
    <row r="66" spans="1:22" ht="13.5" thickBot="1" x14ac:dyDescent="0.25">
      <c r="B66" s="936"/>
      <c r="C66" s="880"/>
      <c r="D66" s="881"/>
      <c r="E66" s="928"/>
      <c r="F66" s="937" t="s">
        <v>324</v>
      </c>
      <c r="G66" s="938" t="s">
        <v>325</v>
      </c>
      <c r="H66" s="938" t="s">
        <v>326</v>
      </c>
      <c r="I66" s="939" t="s">
        <v>327</v>
      </c>
      <c r="K66" s="891"/>
      <c r="L66" s="895"/>
      <c r="M66" s="896"/>
      <c r="N66" s="896"/>
      <c r="O66" s="896"/>
      <c r="P66" s="840" t="s">
        <v>328</v>
      </c>
      <c r="Q66" s="840" t="s">
        <v>329</v>
      </c>
      <c r="R66" s="897" t="s">
        <v>330</v>
      </c>
      <c r="S66" s="897" t="s">
        <v>331</v>
      </c>
      <c r="T66" s="898" t="s">
        <v>332</v>
      </c>
      <c r="U66" s="891"/>
      <c r="V66" s="891"/>
    </row>
    <row r="67" spans="1:22" x14ac:dyDescent="0.2">
      <c r="B67" s="880"/>
      <c r="C67" s="880"/>
      <c r="D67" s="881"/>
      <c r="E67" s="928"/>
      <c r="F67" s="2"/>
      <c r="G67" s="2"/>
      <c r="H67" s="2"/>
      <c r="I67" s="2"/>
      <c r="K67" s="891"/>
      <c r="L67" s="895"/>
      <c r="M67" s="896"/>
      <c r="N67" s="896"/>
      <c r="O67" s="896"/>
      <c r="P67" s="896"/>
      <c r="Q67" s="897" t="s">
        <v>333</v>
      </c>
      <c r="R67" s="840" t="s">
        <v>334</v>
      </c>
      <c r="S67" s="840" t="s">
        <v>335</v>
      </c>
      <c r="T67" s="940"/>
      <c r="U67" s="891"/>
      <c r="V67" s="891"/>
    </row>
    <row r="68" spans="1:22" x14ac:dyDescent="0.2">
      <c r="E68" s="928"/>
      <c r="F68" s="2"/>
      <c r="G68" s="2"/>
      <c r="H68" s="2"/>
      <c r="I68" s="2"/>
      <c r="K68" s="891"/>
      <c r="L68" s="895"/>
      <c r="M68" s="896"/>
      <c r="N68" s="896"/>
      <c r="O68" s="896"/>
      <c r="P68" s="896"/>
      <c r="Q68" s="896"/>
      <c r="R68" s="903"/>
      <c r="S68" s="840" t="s">
        <v>336</v>
      </c>
      <c r="T68" s="898" t="s">
        <v>337</v>
      </c>
      <c r="U68" s="891"/>
      <c r="V68" s="891"/>
    </row>
    <row r="69" spans="1:22" x14ac:dyDescent="0.2">
      <c r="B69" s="880"/>
      <c r="C69" s="880"/>
      <c r="D69" s="881"/>
      <c r="E69" s="928"/>
      <c r="F69" s="899"/>
      <c r="G69" s="899"/>
      <c r="H69" s="899"/>
      <c r="I69" s="899"/>
      <c r="K69" s="891"/>
      <c r="L69" s="895"/>
      <c r="M69" s="896"/>
      <c r="N69" s="896"/>
      <c r="O69" s="896"/>
      <c r="P69" s="896"/>
      <c r="Q69" s="896"/>
      <c r="R69" s="896"/>
      <c r="S69" s="840" t="s">
        <v>338</v>
      </c>
      <c r="T69" s="898" t="s">
        <v>339</v>
      </c>
      <c r="U69" s="891"/>
      <c r="V69" s="891"/>
    </row>
    <row r="70" spans="1:22" x14ac:dyDescent="0.2">
      <c r="B70" s="880"/>
      <c r="C70" s="880"/>
      <c r="D70" s="881"/>
      <c r="E70" s="2"/>
      <c r="F70" s="912"/>
      <c r="G70" s="899"/>
      <c r="H70" s="912"/>
      <c r="I70" s="912"/>
      <c r="K70" s="891"/>
      <c r="L70" s="922"/>
      <c r="M70" s="923"/>
      <c r="N70" s="923"/>
      <c r="O70" s="923"/>
      <c r="P70" s="923"/>
      <c r="Q70" s="923"/>
      <c r="R70" s="923"/>
      <c r="S70" s="923"/>
      <c r="T70" s="924" t="s">
        <v>340</v>
      </c>
      <c r="U70" s="891"/>
      <c r="V70" s="891"/>
    </row>
    <row r="71" spans="1:22" x14ac:dyDescent="0.2">
      <c r="K71" s="891"/>
      <c r="L71" s="891"/>
      <c r="M71" s="941" t="s">
        <v>341</v>
      </c>
      <c r="N71" s="840" t="s">
        <v>342</v>
      </c>
      <c r="O71" s="840" t="s">
        <v>343</v>
      </c>
      <c r="P71" s="840" t="s">
        <v>344</v>
      </c>
      <c r="Q71" s="840" t="s">
        <v>345</v>
      </c>
      <c r="R71" s="942"/>
      <c r="S71" s="897" t="s">
        <v>346</v>
      </c>
      <c r="T71" s="906" t="s">
        <v>347</v>
      </c>
      <c r="U71" s="891">
        <v>3</v>
      </c>
      <c r="V71" s="891"/>
    </row>
    <row r="72" spans="1:22" x14ac:dyDescent="0.2">
      <c r="A72" s="839"/>
      <c r="B72" s="880"/>
      <c r="C72" s="880"/>
      <c r="D72" s="839"/>
      <c r="E72" s="839"/>
      <c r="F72" s="839"/>
      <c r="G72" s="839"/>
      <c r="H72" s="839"/>
      <c r="I72" s="839"/>
      <c r="J72" s="839"/>
      <c r="K72" s="839"/>
      <c r="L72" s="839"/>
      <c r="M72" s="840"/>
      <c r="N72" s="897" t="s">
        <v>348</v>
      </c>
      <c r="O72" s="918"/>
      <c r="P72" s="897" t="s">
        <v>349</v>
      </c>
      <c r="Q72" s="840" t="s">
        <v>350</v>
      </c>
      <c r="R72" s="840" t="s">
        <v>351</v>
      </c>
      <c r="S72" s="840" t="s">
        <v>352</v>
      </c>
      <c r="T72" s="906" t="s">
        <v>353</v>
      </c>
      <c r="U72" s="891"/>
      <c r="V72" s="891"/>
    </row>
    <row r="73" spans="1:22" x14ac:dyDescent="0.2">
      <c r="A73" s="839"/>
      <c r="B73" s="839"/>
      <c r="C73" s="839"/>
      <c r="D73" s="839"/>
      <c r="E73" s="839"/>
      <c r="F73" s="839"/>
      <c r="G73" s="839"/>
      <c r="H73" s="839"/>
      <c r="I73" s="839"/>
      <c r="J73" s="839"/>
      <c r="K73" s="839"/>
      <c r="L73" s="839"/>
      <c r="M73" s="896"/>
      <c r="N73" s="896"/>
      <c r="O73" s="897" t="s">
        <v>354</v>
      </c>
      <c r="P73" s="914"/>
      <c r="Q73" s="840" t="s">
        <v>355</v>
      </c>
      <c r="R73" s="840" t="s">
        <v>356</v>
      </c>
      <c r="S73" s="840" t="s">
        <v>357</v>
      </c>
      <c r="T73" s="906" t="s">
        <v>358</v>
      </c>
      <c r="U73" s="891"/>
      <c r="V73" s="891"/>
    </row>
    <row r="74" spans="1:22" x14ac:dyDescent="0.2">
      <c r="A74" s="839"/>
      <c r="B74" s="927"/>
      <c r="C74" s="839"/>
      <c r="D74" s="839"/>
      <c r="E74" s="881"/>
      <c r="F74" s="839"/>
      <c r="G74" s="839"/>
      <c r="H74" s="839"/>
      <c r="I74" s="839"/>
      <c r="J74" s="839"/>
      <c r="K74" s="840"/>
      <c r="L74" s="840"/>
      <c r="M74" s="896"/>
      <c r="N74" s="896"/>
      <c r="O74" s="896"/>
      <c r="P74" s="840" t="s">
        <v>359</v>
      </c>
      <c r="Q74" s="840" t="s">
        <v>360</v>
      </c>
      <c r="R74" s="897" t="s">
        <v>361</v>
      </c>
      <c r="S74" s="840" t="s">
        <v>362</v>
      </c>
      <c r="T74" s="943"/>
      <c r="U74" s="891"/>
      <c r="V74" s="891"/>
    </row>
    <row r="75" spans="1:22" x14ac:dyDescent="0.2">
      <c r="A75" s="839"/>
      <c r="B75" s="880"/>
      <c r="C75" s="839"/>
      <c r="D75" s="839"/>
      <c r="E75" s="839"/>
      <c r="F75" s="839"/>
      <c r="G75" s="839"/>
      <c r="H75" s="839"/>
      <c r="I75" s="839"/>
      <c r="J75" s="839"/>
      <c r="K75" s="840"/>
      <c r="L75" s="840"/>
      <c r="M75" s="896"/>
      <c r="N75" s="896"/>
      <c r="O75" s="896"/>
      <c r="P75" s="896"/>
      <c r="Q75" s="904"/>
      <c r="R75" s="897" t="s">
        <v>363</v>
      </c>
      <c r="S75" s="897" t="s">
        <v>364</v>
      </c>
      <c r="T75" s="906" t="s">
        <v>365</v>
      </c>
      <c r="U75" s="891"/>
      <c r="V75" s="891"/>
    </row>
    <row r="76" spans="1:22" x14ac:dyDescent="0.2">
      <c r="A76" s="839"/>
      <c r="B76" s="839"/>
      <c r="C76" s="839"/>
      <c r="D76" s="881"/>
      <c r="E76" s="839"/>
      <c r="F76" s="839"/>
      <c r="G76" s="839"/>
      <c r="H76" s="839"/>
      <c r="I76" s="839"/>
      <c r="J76" s="839"/>
      <c r="K76" s="840"/>
      <c r="L76" s="840"/>
      <c r="M76" s="896"/>
      <c r="N76" s="896"/>
      <c r="O76" s="896"/>
      <c r="P76" s="896"/>
      <c r="Q76" s="896"/>
      <c r="R76" s="840" t="s">
        <v>366</v>
      </c>
      <c r="S76" s="932"/>
      <c r="T76" s="898" t="s">
        <v>367</v>
      </c>
      <c r="U76" s="891"/>
      <c r="V76" s="891"/>
    </row>
    <row r="77" spans="1:22" x14ac:dyDescent="0.2">
      <c r="A77" s="839"/>
      <c r="B77" s="839"/>
      <c r="C77" s="839"/>
      <c r="D77" s="839"/>
      <c r="E77" s="839"/>
      <c r="F77" s="839"/>
      <c r="G77" s="839"/>
      <c r="H77" s="839"/>
      <c r="I77" s="839"/>
      <c r="J77" s="839"/>
      <c r="K77" s="840"/>
      <c r="L77" s="840"/>
      <c r="M77" s="896"/>
      <c r="N77" s="896"/>
      <c r="O77" s="840"/>
      <c r="P77" s="896"/>
      <c r="Q77" s="896"/>
      <c r="R77" s="896"/>
      <c r="S77" s="944"/>
      <c r="T77" s="898" t="s">
        <v>368</v>
      </c>
      <c r="U77" s="891"/>
      <c r="V77" s="891"/>
    </row>
    <row r="78" spans="1:22" x14ac:dyDescent="0.2">
      <c r="A78" s="839"/>
      <c r="B78" s="839"/>
      <c r="C78" s="839"/>
      <c r="D78" s="839"/>
      <c r="E78" s="839"/>
      <c r="F78" s="839"/>
      <c r="G78" s="839"/>
      <c r="H78" s="839"/>
      <c r="I78" s="839"/>
      <c r="J78" s="839"/>
      <c r="K78" s="840"/>
      <c r="L78" s="840"/>
      <c r="M78" s="923"/>
      <c r="N78" s="923"/>
      <c r="O78" s="945"/>
      <c r="P78" s="923"/>
      <c r="Q78" s="923"/>
      <c r="R78" s="923"/>
      <c r="S78" s="923"/>
      <c r="T78" s="924" t="s">
        <v>369</v>
      </c>
      <c r="U78" s="891"/>
      <c r="V78" s="891"/>
    </row>
    <row r="79" spans="1:22" x14ac:dyDescent="0.2">
      <c r="A79" s="839"/>
      <c r="B79" s="839"/>
      <c r="C79" s="839"/>
      <c r="D79" s="839"/>
      <c r="E79" s="839"/>
      <c r="F79" s="839"/>
      <c r="G79" s="839"/>
      <c r="H79" s="839"/>
      <c r="I79" s="839"/>
      <c r="J79" s="839"/>
      <c r="K79" s="840"/>
      <c r="L79" s="840"/>
      <c r="M79" s="891"/>
      <c r="N79" s="946" t="s">
        <v>370</v>
      </c>
      <c r="O79" s="840" t="s">
        <v>371</v>
      </c>
      <c r="P79" s="840" t="s">
        <v>372</v>
      </c>
      <c r="Q79" s="944"/>
      <c r="R79" s="840" t="s">
        <v>373</v>
      </c>
      <c r="S79" s="840" t="s">
        <v>374</v>
      </c>
      <c r="T79" s="898" t="s">
        <v>375</v>
      </c>
      <c r="U79" s="891">
        <v>4</v>
      </c>
      <c r="V79" s="891"/>
    </row>
    <row r="80" spans="1:22" x14ac:dyDescent="0.2">
      <c r="A80" s="839"/>
      <c r="B80" s="839"/>
      <c r="C80" s="839"/>
      <c r="D80" s="839"/>
      <c r="E80" s="839"/>
      <c r="F80" s="839"/>
      <c r="G80" s="839"/>
      <c r="H80" s="839"/>
      <c r="I80" s="839"/>
      <c r="J80" s="839"/>
      <c r="K80" s="840"/>
      <c r="L80" s="840"/>
      <c r="M80" s="891"/>
      <c r="N80" s="895"/>
      <c r="O80" s="840" t="s">
        <v>376</v>
      </c>
      <c r="P80" s="840" t="s">
        <v>377</v>
      </c>
      <c r="Q80" s="840" t="s">
        <v>378</v>
      </c>
      <c r="R80" s="840" t="s">
        <v>379</v>
      </c>
      <c r="S80" s="840" t="s">
        <v>380</v>
      </c>
      <c r="T80" s="898" t="s">
        <v>381</v>
      </c>
      <c r="U80" s="891"/>
      <c r="V80" s="891"/>
    </row>
    <row r="81" spans="1:22" x14ac:dyDescent="0.2">
      <c r="A81" s="839"/>
      <c r="B81" s="839"/>
      <c r="C81" s="839"/>
      <c r="D81" s="839"/>
      <c r="E81" s="839"/>
      <c r="F81" s="839"/>
      <c r="G81" s="839"/>
      <c r="H81" s="839"/>
      <c r="I81" s="839"/>
      <c r="J81" s="839"/>
      <c r="K81" s="840"/>
      <c r="L81" s="840"/>
      <c r="M81" s="891"/>
      <c r="N81" s="895"/>
      <c r="O81" s="896"/>
      <c r="P81" s="840" t="s">
        <v>382</v>
      </c>
      <c r="Q81" s="840" t="s">
        <v>383</v>
      </c>
      <c r="R81" s="840" t="s">
        <v>384</v>
      </c>
      <c r="S81" s="897" t="s">
        <v>385</v>
      </c>
      <c r="T81" s="898" t="s">
        <v>386</v>
      </c>
      <c r="U81" s="891"/>
      <c r="V81" s="891"/>
    </row>
    <row r="82" spans="1:22" x14ac:dyDescent="0.2">
      <c r="A82" s="839"/>
      <c r="B82" s="839"/>
      <c r="C82" s="839"/>
      <c r="D82" s="829"/>
      <c r="E82" s="839"/>
      <c r="F82" s="839"/>
      <c r="G82" s="839"/>
      <c r="H82" s="839"/>
      <c r="I82" s="839"/>
      <c r="J82" s="839"/>
      <c r="K82" s="840"/>
      <c r="L82" s="840"/>
      <c r="M82" s="891"/>
      <c r="N82" s="895"/>
      <c r="O82" s="896"/>
      <c r="P82" s="896"/>
      <c r="Q82" s="840" t="s">
        <v>387</v>
      </c>
      <c r="R82" s="840" t="s">
        <v>388</v>
      </c>
      <c r="S82" s="840" t="s">
        <v>389</v>
      </c>
      <c r="T82" s="898" t="s">
        <v>390</v>
      </c>
      <c r="U82" s="891"/>
      <c r="V82" s="891"/>
    </row>
    <row r="83" spans="1:22" x14ac:dyDescent="0.2">
      <c r="A83" s="839"/>
      <c r="B83" s="839"/>
      <c r="C83" s="839"/>
      <c r="D83" s="839"/>
      <c r="E83" s="839"/>
      <c r="F83" s="839"/>
      <c r="G83" s="839"/>
      <c r="H83" s="839"/>
      <c r="I83" s="839"/>
      <c r="J83" s="839"/>
      <c r="K83" s="840"/>
      <c r="L83" s="840"/>
      <c r="M83" s="891"/>
      <c r="N83" s="895"/>
      <c r="O83" s="896"/>
      <c r="P83" s="896"/>
      <c r="Q83" s="896"/>
      <c r="R83" s="840" t="s">
        <v>391</v>
      </c>
      <c r="S83" s="840" t="s">
        <v>392</v>
      </c>
      <c r="T83" s="947"/>
      <c r="U83" s="891"/>
      <c r="V83" s="891"/>
    </row>
    <row r="84" spans="1:22" x14ac:dyDescent="0.2">
      <c r="A84" s="839"/>
      <c r="B84" s="839"/>
      <c r="C84" s="839"/>
      <c r="D84" s="829"/>
      <c r="E84" s="839"/>
      <c r="F84" s="839"/>
      <c r="G84" s="839"/>
      <c r="H84" s="839"/>
      <c r="I84" s="839"/>
      <c r="J84" s="839"/>
      <c r="K84" s="840"/>
      <c r="L84" s="840"/>
      <c r="M84" s="891"/>
      <c r="N84" s="895"/>
      <c r="O84" s="896"/>
      <c r="P84" s="896"/>
      <c r="Q84" s="896"/>
      <c r="R84" s="896"/>
      <c r="S84" s="840" t="s">
        <v>393</v>
      </c>
      <c r="T84" s="948"/>
      <c r="U84" s="891"/>
      <c r="V84" s="891"/>
    </row>
    <row r="85" spans="1:22" x14ac:dyDescent="0.2">
      <c r="K85" s="899"/>
      <c r="L85" s="899"/>
      <c r="M85" s="891"/>
      <c r="N85" s="922"/>
      <c r="O85" s="923"/>
      <c r="P85" s="923"/>
      <c r="Q85" s="923"/>
      <c r="R85" s="923"/>
      <c r="S85" s="923"/>
      <c r="T85" s="924" t="s">
        <v>394</v>
      </c>
      <c r="U85" s="891"/>
      <c r="V85" s="891"/>
    </row>
    <row r="86" spans="1:22" x14ac:dyDescent="0.2">
      <c r="K86" s="891"/>
      <c r="L86" s="891"/>
      <c r="M86" s="891"/>
      <c r="N86" s="891"/>
      <c r="O86" s="949" t="s">
        <v>395</v>
      </c>
      <c r="P86" s="886" t="s">
        <v>396</v>
      </c>
      <c r="Q86" s="886" t="s">
        <v>397</v>
      </c>
      <c r="R86" s="889" t="s">
        <v>398</v>
      </c>
      <c r="S86" s="903"/>
      <c r="T86" s="950" t="s">
        <v>399</v>
      </c>
      <c r="U86" s="891">
        <v>5</v>
      </c>
      <c r="V86" s="891"/>
    </row>
    <row r="87" spans="1:22" x14ac:dyDescent="0.2">
      <c r="K87" s="891"/>
      <c r="L87" s="891"/>
      <c r="M87" s="891"/>
      <c r="N87" s="891"/>
      <c r="O87" s="895"/>
      <c r="P87" s="840" t="s">
        <v>400</v>
      </c>
      <c r="Q87" s="840" t="s">
        <v>401</v>
      </c>
      <c r="R87" s="840" t="s">
        <v>402</v>
      </c>
      <c r="S87" s="840" t="s">
        <v>403</v>
      </c>
      <c r="T87" s="951"/>
      <c r="U87" s="891"/>
      <c r="V87" s="891"/>
    </row>
    <row r="88" spans="1:22" x14ac:dyDescent="0.2">
      <c r="K88" s="891"/>
      <c r="L88" s="891"/>
      <c r="M88" s="891"/>
      <c r="N88" s="891"/>
      <c r="O88" s="895"/>
      <c r="P88" s="896"/>
      <c r="Q88" s="840" t="s">
        <v>404</v>
      </c>
      <c r="R88" s="932"/>
      <c r="S88" s="840" t="s">
        <v>405</v>
      </c>
      <c r="T88" s="906" t="s">
        <v>406</v>
      </c>
      <c r="U88" s="891"/>
      <c r="V88" s="891"/>
    </row>
    <row r="89" spans="1:22" x14ac:dyDescent="0.2">
      <c r="K89" s="891"/>
      <c r="L89" s="891"/>
      <c r="M89" s="891"/>
      <c r="N89" s="891"/>
      <c r="O89" s="895"/>
      <c r="P89" s="896"/>
      <c r="Q89" s="896"/>
      <c r="R89" s="840" t="s">
        <v>407</v>
      </c>
      <c r="S89" s="840" t="s">
        <v>408</v>
      </c>
      <c r="T89" s="898" t="s">
        <v>409</v>
      </c>
      <c r="U89" s="891"/>
      <c r="V89" s="891"/>
    </row>
    <row r="90" spans="1:22" x14ac:dyDescent="0.2">
      <c r="K90" s="891"/>
      <c r="L90" s="891"/>
      <c r="M90" s="891"/>
      <c r="N90" s="891"/>
      <c r="O90" s="895"/>
      <c r="P90" s="896"/>
      <c r="Q90" s="896"/>
      <c r="R90" s="896"/>
      <c r="S90" s="840" t="s">
        <v>410</v>
      </c>
      <c r="T90" s="898" t="s">
        <v>411</v>
      </c>
      <c r="U90" s="891"/>
      <c r="V90" s="891"/>
    </row>
    <row r="91" spans="1:22" x14ac:dyDescent="0.2">
      <c r="K91" s="891"/>
      <c r="L91" s="891"/>
      <c r="M91" s="891"/>
      <c r="N91" s="891"/>
      <c r="O91" s="922"/>
      <c r="P91" s="923"/>
      <c r="Q91" s="923"/>
      <c r="R91" s="923"/>
      <c r="S91" s="923"/>
      <c r="T91" s="924" t="s">
        <v>412</v>
      </c>
      <c r="U91" s="891"/>
      <c r="V91" s="891"/>
    </row>
    <row r="92" spans="1:22" x14ac:dyDescent="0.2">
      <c r="K92" s="891"/>
      <c r="L92" s="891"/>
      <c r="M92" s="891"/>
      <c r="N92" s="891"/>
      <c r="O92" s="891"/>
      <c r="P92" s="941" t="s">
        <v>413</v>
      </c>
      <c r="Q92" s="840" t="s">
        <v>414</v>
      </c>
      <c r="R92" s="840" t="s">
        <v>415</v>
      </c>
      <c r="S92" s="942"/>
      <c r="T92" s="898" t="s">
        <v>416</v>
      </c>
      <c r="U92" s="891">
        <v>6</v>
      </c>
      <c r="V92" s="891"/>
    </row>
    <row r="93" spans="1:22" x14ac:dyDescent="0.2">
      <c r="K93" s="891"/>
      <c r="L93" s="891"/>
      <c r="M93" s="891"/>
      <c r="N93" s="891"/>
      <c r="O93" s="891"/>
      <c r="P93" s="895"/>
      <c r="Q93" s="840" t="s">
        <v>417</v>
      </c>
      <c r="R93" s="840" t="s">
        <v>418</v>
      </c>
      <c r="S93" s="840" t="s">
        <v>419</v>
      </c>
      <c r="T93" s="952"/>
      <c r="U93" s="891"/>
      <c r="V93" s="891"/>
    </row>
    <row r="94" spans="1:22" x14ac:dyDescent="0.2">
      <c r="K94" s="891"/>
      <c r="L94" s="891"/>
      <c r="M94" s="891"/>
      <c r="N94" s="891"/>
      <c r="O94" s="891"/>
      <c r="P94" s="895"/>
      <c r="Q94" s="891"/>
      <c r="R94" s="897" t="s">
        <v>420</v>
      </c>
      <c r="S94" s="953" t="s">
        <v>421</v>
      </c>
      <c r="T94" s="898" t="s">
        <v>422</v>
      </c>
      <c r="U94" s="891"/>
      <c r="V94" s="891"/>
    </row>
    <row r="95" spans="1:22" x14ac:dyDescent="0.2">
      <c r="K95" s="891"/>
      <c r="L95" s="891"/>
      <c r="M95" s="891"/>
      <c r="N95" s="891"/>
      <c r="O95" s="891"/>
      <c r="P95" s="895"/>
      <c r="Q95" s="840"/>
      <c r="R95" s="896"/>
      <c r="S95" s="840" t="s">
        <v>423</v>
      </c>
      <c r="T95" s="898" t="s">
        <v>424</v>
      </c>
      <c r="U95" s="891"/>
      <c r="V95" s="891"/>
    </row>
    <row r="96" spans="1:22" x14ac:dyDescent="0.2">
      <c r="K96" s="891"/>
      <c r="L96" s="891"/>
      <c r="M96" s="891"/>
      <c r="N96" s="891"/>
      <c r="O96" s="891"/>
      <c r="P96" s="922"/>
      <c r="Q96" s="945"/>
      <c r="R96" s="923"/>
      <c r="S96" s="923"/>
      <c r="T96" s="924" t="s">
        <v>425</v>
      </c>
      <c r="U96" s="891"/>
      <c r="V96" s="891"/>
    </row>
    <row r="97" spans="11:22" x14ac:dyDescent="0.2">
      <c r="K97" s="891"/>
      <c r="L97" s="891"/>
      <c r="M97" s="891"/>
      <c r="N97" s="891"/>
      <c r="O97" s="891"/>
      <c r="P97" s="891"/>
      <c r="Q97" s="885" t="s">
        <v>224</v>
      </c>
      <c r="R97" s="886" t="s">
        <v>426</v>
      </c>
      <c r="S97" s="886" t="s">
        <v>427</v>
      </c>
      <c r="T97" s="890" t="s">
        <v>428</v>
      </c>
      <c r="U97" s="891">
        <v>7</v>
      </c>
      <c r="V97" s="891"/>
    </row>
    <row r="98" spans="11:22" x14ac:dyDescent="0.2">
      <c r="K98" s="891"/>
      <c r="L98" s="891"/>
      <c r="M98" s="891"/>
      <c r="N98" s="891"/>
      <c r="O98" s="891"/>
      <c r="P98" s="891"/>
      <c r="Q98" s="895"/>
      <c r="R98" s="840" t="s">
        <v>429</v>
      </c>
      <c r="S98" s="840" t="s">
        <v>430</v>
      </c>
      <c r="T98" s="898" t="s">
        <v>431</v>
      </c>
      <c r="U98" s="891"/>
      <c r="V98" s="891"/>
    </row>
    <row r="99" spans="11:22" x14ac:dyDescent="0.2">
      <c r="K99" s="891"/>
      <c r="L99" s="891"/>
      <c r="M99" s="891"/>
      <c r="N99" s="891"/>
      <c r="O99" s="891"/>
      <c r="P99" s="891"/>
      <c r="Q99" s="895"/>
      <c r="R99" s="896"/>
      <c r="S99" s="840" t="s">
        <v>432</v>
      </c>
      <c r="T99" s="898" t="s">
        <v>433</v>
      </c>
      <c r="U99" s="891"/>
      <c r="V99" s="891"/>
    </row>
    <row r="100" spans="11:22" x14ac:dyDescent="0.2">
      <c r="K100" s="891"/>
      <c r="L100" s="891"/>
      <c r="M100" s="891"/>
      <c r="N100" s="891"/>
      <c r="O100" s="891"/>
      <c r="P100" s="891"/>
      <c r="Q100" s="922"/>
      <c r="R100" s="923"/>
      <c r="S100" s="923"/>
      <c r="T100" s="924" t="s">
        <v>434</v>
      </c>
      <c r="U100" s="891"/>
      <c r="V100" s="891"/>
    </row>
    <row r="101" spans="11:22" x14ac:dyDescent="0.2">
      <c r="K101" s="891"/>
      <c r="L101" s="891"/>
      <c r="M101" s="891"/>
      <c r="N101" s="891"/>
      <c r="O101" s="891"/>
      <c r="P101" s="891"/>
      <c r="Q101" s="891"/>
      <c r="R101" s="941" t="s">
        <v>435</v>
      </c>
      <c r="S101" s="897" t="s">
        <v>436</v>
      </c>
      <c r="T101" s="906" t="s">
        <v>437</v>
      </c>
      <c r="U101" s="891">
        <v>8</v>
      </c>
      <c r="V101" s="891"/>
    </row>
    <row r="102" spans="11:22" x14ac:dyDescent="0.2">
      <c r="K102" s="891"/>
      <c r="L102" s="891"/>
      <c r="M102" s="891"/>
      <c r="N102" s="891"/>
      <c r="O102" s="891"/>
      <c r="P102" s="891"/>
      <c r="Q102" s="891"/>
      <c r="R102" s="895"/>
      <c r="S102" s="840" t="s">
        <v>438</v>
      </c>
      <c r="T102" s="898" t="s">
        <v>439</v>
      </c>
      <c r="U102" s="891"/>
      <c r="V102" s="891"/>
    </row>
    <row r="103" spans="11:22" x14ac:dyDescent="0.2">
      <c r="K103" s="891"/>
      <c r="L103" s="891"/>
      <c r="M103" s="891"/>
      <c r="N103" s="891"/>
      <c r="O103" s="891"/>
      <c r="P103" s="891"/>
      <c r="Q103" s="891"/>
      <c r="R103" s="922"/>
      <c r="S103" s="923"/>
      <c r="T103" s="924" t="s">
        <v>440</v>
      </c>
      <c r="U103" s="891"/>
      <c r="V103" s="891"/>
    </row>
    <row r="104" spans="11:22" x14ac:dyDescent="0.2">
      <c r="K104" s="891"/>
      <c r="L104" s="891"/>
      <c r="M104" s="891"/>
      <c r="N104" s="891"/>
      <c r="O104" s="891"/>
      <c r="P104" s="891"/>
      <c r="Q104" s="891"/>
      <c r="R104" s="891"/>
      <c r="S104" s="954" t="s">
        <v>441</v>
      </c>
      <c r="T104" s="955" t="s">
        <v>442</v>
      </c>
      <c r="U104" s="891">
        <v>9</v>
      </c>
      <c r="V104" s="891"/>
    </row>
    <row r="105" spans="11:22" x14ac:dyDescent="0.2">
      <c r="K105" s="891"/>
      <c r="L105" s="891"/>
      <c r="M105" s="891"/>
      <c r="N105" s="891"/>
      <c r="O105" s="891"/>
      <c r="P105" s="891"/>
      <c r="Q105" s="891"/>
      <c r="R105" s="891"/>
      <c r="S105" s="922"/>
      <c r="T105" s="956" t="s">
        <v>443</v>
      </c>
      <c r="U105" s="891"/>
      <c r="V105" s="891"/>
    </row>
    <row r="106" spans="11:22" x14ac:dyDescent="0.2">
      <c r="K106" s="891"/>
      <c r="L106" s="891"/>
      <c r="M106" s="891"/>
      <c r="N106" s="891"/>
      <c r="O106" s="891"/>
      <c r="P106" s="891"/>
      <c r="Q106" s="891"/>
      <c r="R106" s="891"/>
      <c r="S106" s="891"/>
      <c r="T106" s="957" t="s">
        <v>225</v>
      </c>
      <c r="U106" s="891">
        <v>10</v>
      </c>
      <c r="V106" s="891"/>
    </row>
  </sheetData>
  <mergeCells count="13">
    <mergeCell ref="M24:M25"/>
    <mergeCell ref="K17:K20"/>
    <mergeCell ref="A12:A15"/>
    <mergeCell ref="A17:A20"/>
    <mergeCell ref="A24:A25"/>
    <mergeCell ref="B24:C24"/>
    <mergeCell ref="D24:K24"/>
    <mergeCell ref="K12:K15"/>
    <mergeCell ref="A7:A10"/>
    <mergeCell ref="A1:H1"/>
    <mergeCell ref="A2:A5"/>
    <mergeCell ref="K2:K5"/>
    <mergeCell ref="K7:K10"/>
  </mergeCells>
  <conditionalFormatting sqref="B36">
    <cfRule type="containsText" dxfId="92" priority="1" stopIfTrue="1" operator="containsText" text="Наталья">
      <formula>NOT(ISERROR(SEARCH("Наталья",B36)))</formula>
    </cfRule>
    <cfRule type="containsText" dxfId="91" priority="2" stopIfTrue="1" operator="containsText" text="Евгения">
      <formula>NOT(ISERROR(SEARCH("Евгения",B36)))</formula>
    </cfRule>
    <cfRule type="containsText" dxfId="90" priority="3" stopIfTrue="1" operator="containsText" text="Ольга">
      <formula>NOT(ISERROR(SEARCH("Ольга",B36)))</formula>
    </cfRule>
  </conditionalFormatting>
  <conditionalFormatting sqref="C26:C37 K26:K37 I26:I37 G26:G37 E26:E37">
    <cfRule type="cellIs" dxfId="89" priority="36" stopIfTrue="1" operator="lessThanOrEqual">
      <formula>0</formula>
    </cfRule>
  </conditionalFormatting>
  <conditionalFormatting sqref="E26:E37 K26:K37 I26:I37 G26:G37">
    <cfRule type="cellIs" dxfId="88" priority="35" stopIfTrue="1" operator="greaterThanOrEqual">
      <formula>200</formula>
    </cfRule>
  </conditionalFormatting>
  <conditionalFormatting sqref="A3:A5 K3:K5 A13:A15 K13:K15 A18:A20 K18:K20 A8:A10 K8:K10 I3:I5 E3:E5 C3:C5 C8:C10 I8:I10 C13:C15 G13:G15 O3:O5 Q3:Q5 M8:M10 S8:S10 M13:M15 O13:O15 Q13:Q15 O18:O20 Q8:Q10 E8:E10 I18:I20 E13:E15 G18:G20 C18:C20 E18:E20 S18:S20 S3:S5 M18:M20 O8:O10 M3:M5 S13:S15 Q18:Q20 I13:I15 G3:G5 G8:G10">
    <cfRule type="cellIs" dxfId="87" priority="33" stopIfTrue="1" operator="lessThanOrEqual">
      <formula>0</formula>
    </cfRule>
    <cfRule type="cellIs" dxfId="86" priority="34" stopIfTrue="1" operator="greaterThanOrEqual">
      <formula>200</formula>
    </cfRule>
  </conditionalFormatting>
  <conditionalFormatting sqref="D26:K37">
    <cfRule type="cellIs" dxfId="85" priority="31" stopIfTrue="1" operator="lessThan">
      <formula>200</formula>
    </cfRule>
    <cfRule type="cellIs" dxfId="84" priority="32" stopIfTrue="1" operator="greaterThanOrEqual">
      <formula>200</formula>
    </cfRule>
  </conditionalFormatting>
  <conditionalFormatting sqref="B2:B10 H3:H10 B12:B15 N3:N5 P3:P5 B26:B27 F12:F15 D3:D10 D12:D15 F17:F20 B17:B20 D17:D20 B37 R3:R5 N12:N20 N7:N10 L7:L20 L3:L5 R7:R20 P7:P20 H17:H20 H12:H15 F3:F5 F7:F10">
    <cfRule type="containsText" dxfId="83" priority="28" stopIfTrue="1" operator="containsText" text="Наталья">
      <formula>NOT(ISERROR(SEARCH("Наталья",B2)))</formula>
    </cfRule>
    <cfRule type="containsText" dxfId="82" priority="29" stopIfTrue="1" operator="containsText" text="Евгения">
      <formula>NOT(ISERROR(SEARCH("Евгения",B2)))</formula>
    </cfRule>
    <cfRule type="containsText" dxfId="81" priority="30" stopIfTrue="1" operator="containsText" text="Ольга">
      <formula>NOT(ISERROR(SEARCH("Ольга",B2)))</formula>
    </cfRule>
  </conditionalFormatting>
  <conditionalFormatting sqref="B28">
    <cfRule type="containsText" dxfId="80" priority="25" stopIfTrue="1" operator="containsText" text="Наталья">
      <formula>NOT(ISERROR(SEARCH("Наталья",B28)))</formula>
    </cfRule>
    <cfRule type="containsText" dxfId="79" priority="26" stopIfTrue="1" operator="containsText" text="Евгения">
      <formula>NOT(ISERROR(SEARCH("Евгения",B28)))</formula>
    </cfRule>
    <cfRule type="containsText" dxfId="78" priority="27" stopIfTrue="1" operator="containsText" text="Ольга">
      <formula>NOT(ISERROR(SEARCH("Ольга",B28)))</formula>
    </cfRule>
  </conditionalFormatting>
  <conditionalFormatting sqref="B29">
    <cfRule type="containsText" dxfId="77" priority="22" stopIfTrue="1" operator="containsText" text="Наталья">
      <formula>NOT(ISERROR(SEARCH("Наталья",B29)))</formula>
    </cfRule>
    <cfRule type="containsText" dxfId="76" priority="23" stopIfTrue="1" operator="containsText" text="Евгения">
      <formula>NOT(ISERROR(SEARCH("Евгения",B29)))</formula>
    </cfRule>
    <cfRule type="containsText" dxfId="75" priority="24" stopIfTrue="1" operator="containsText" text="Ольга">
      <formula>NOT(ISERROR(SEARCH("Ольга",B29)))</formula>
    </cfRule>
  </conditionalFormatting>
  <conditionalFormatting sqref="B30">
    <cfRule type="containsText" dxfId="74" priority="19" stopIfTrue="1" operator="containsText" text="Наталья">
      <formula>NOT(ISERROR(SEARCH("Наталья",B30)))</formula>
    </cfRule>
    <cfRule type="containsText" dxfId="73" priority="20" stopIfTrue="1" operator="containsText" text="Евгения">
      <formula>NOT(ISERROR(SEARCH("Евгения",B30)))</formula>
    </cfRule>
    <cfRule type="containsText" dxfId="72" priority="21" stopIfTrue="1" operator="containsText" text="Ольга">
      <formula>NOT(ISERROR(SEARCH("Ольга",B30)))</formula>
    </cfRule>
  </conditionalFormatting>
  <conditionalFormatting sqref="B31">
    <cfRule type="containsText" dxfId="71" priority="16" stopIfTrue="1" operator="containsText" text="Наталья">
      <formula>NOT(ISERROR(SEARCH("Наталья",B31)))</formula>
    </cfRule>
    <cfRule type="containsText" dxfId="70" priority="17" stopIfTrue="1" operator="containsText" text="Евгения">
      <formula>NOT(ISERROR(SEARCH("Евгения",B31)))</formula>
    </cfRule>
    <cfRule type="containsText" dxfId="69" priority="18" stopIfTrue="1" operator="containsText" text="Ольга">
      <formula>NOT(ISERROR(SEARCH("Ольга",B31)))</formula>
    </cfRule>
  </conditionalFormatting>
  <conditionalFormatting sqref="B32">
    <cfRule type="containsText" dxfId="68" priority="13" stopIfTrue="1" operator="containsText" text="Наталья">
      <formula>NOT(ISERROR(SEARCH("Наталья",B32)))</formula>
    </cfRule>
    <cfRule type="containsText" dxfId="67" priority="14" stopIfTrue="1" operator="containsText" text="Евгения">
      <formula>NOT(ISERROR(SEARCH("Евгения",B32)))</formula>
    </cfRule>
    <cfRule type="containsText" dxfId="66" priority="15" stopIfTrue="1" operator="containsText" text="Ольга">
      <formula>NOT(ISERROR(SEARCH("Ольга",B32)))</formula>
    </cfRule>
  </conditionalFormatting>
  <conditionalFormatting sqref="B33">
    <cfRule type="containsText" dxfId="65" priority="10" stopIfTrue="1" operator="containsText" text="Наталья">
      <formula>NOT(ISERROR(SEARCH("Наталья",B33)))</formula>
    </cfRule>
    <cfRule type="containsText" dxfId="64" priority="11" stopIfTrue="1" operator="containsText" text="Евгения">
      <formula>NOT(ISERROR(SEARCH("Евгения",B33)))</formula>
    </cfRule>
    <cfRule type="containsText" dxfId="63" priority="12" stopIfTrue="1" operator="containsText" text="Ольга">
      <formula>NOT(ISERROR(SEARCH("Ольга",B33)))</formula>
    </cfRule>
  </conditionalFormatting>
  <conditionalFormatting sqref="B34">
    <cfRule type="containsText" dxfId="62" priority="7" stopIfTrue="1" operator="containsText" text="Наталья">
      <formula>NOT(ISERROR(SEARCH("Наталья",B34)))</formula>
    </cfRule>
    <cfRule type="containsText" dxfId="61" priority="8" stopIfTrue="1" operator="containsText" text="Евгения">
      <formula>NOT(ISERROR(SEARCH("Евгения",B34)))</formula>
    </cfRule>
    <cfRule type="containsText" dxfId="60" priority="9" stopIfTrue="1" operator="containsText" text="Ольга">
      <formula>NOT(ISERROR(SEARCH("Ольга",B34)))</formula>
    </cfRule>
  </conditionalFormatting>
  <conditionalFormatting sqref="B35">
    <cfRule type="containsText" dxfId="59" priority="4" stopIfTrue="1" operator="containsText" text="Наталья">
      <formula>NOT(ISERROR(SEARCH("Наталья",B35)))</formula>
    </cfRule>
    <cfRule type="containsText" dxfId="58" priority="5" stopIfTrue="1" operator="containsText" text="Евгения">
      <formula>NOT(ISERROR(SEARCH("Евгения",B35)))</formula>
    </cfRule>
    <cfRule type="containsText" dxfId="57" priority="6" stopIfTrue="1" operator="containsText" text="Ольга">
      <formula>NOT(ISERROR(SEARCH("Ольга",B35)))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103"/>
  <sheetViews>
    <sheetView zoomScale="70" zoomScaleNormal="70" workbookViewId="0">
      <selection sqref="A1:S19"/>
    </sheetView>
  </sheetViews>
  <sheetFormatPr defaultColWidth="11.42578125" defaultRowHeight="15" outlineLevelRow="1" x14ac:dyDescent="0.2"/>
  <cols>
    <col min="1" max="1" width="8.28515625" style="81" customWidth="1"/>
    <col min="2" max="2" width="22.85546875" style="9" bestFit="1" customWidth="1"/>
    <col min="3" max="3" width="8.28515625" style="8" bestFit="1" customWidth="1"/>
    <col min="4" max="4" width="20.7109375" style="9" bestFit="1" customWidth="1"/>
    <col min="5" max="5" width="8.28515625" style="8" bestFit="1" customWidth="1"/>
    <col min="6" max="6" width="20.7109375" style="9" customWidth="1"/>
    <col min="7" max="7" width="6.85546875" style="8" bestFit="1" customWidth="1"/>
    <col min="8" max="8" width="20.28515625" style="9" customWidth="1"/>
    <col min="9" max="9" width="6" style="8" customWidth="1"/>
    <col min="10" max="10" width="3.28515625" style="8" customWidth="1"/>
    <col min="11" max="11" width="6.85546875" style="78" customWidth="1"/>
    <col min="12" max="12" width="29.28515625" style="80" bestFit="1" customWidth="1"/>
    <col min="13" max="13" width="14.28515625" style="8" bestFit="1" customWidth="1"/>
    <col min="14" max="15" width="9.140625" style="8" bestFit="1" customWidth="1"/>
    <col min="16" max="16" width="11.28515625" style="8" bestFit="1" customWidth="1"/>
    <col min="17" max="17" width="7.42578125" style="8" bestFit="1" customWidth="1"/>
    <col min="18" max="18" width="7.7109375" style="8" bestFit="1" customWidth="1"/>
    <col min="19" max="19" width="11.42578125" style="8" bestFit="1" customWidth="1"/>
    <col min="20" max="20" width="4" style="8" customWidth="1"/>
    <col min="21" max="21" width="5.42578125" style="7" customWidth="1"/>
    <col min="22" max="22" width="25.28515625" style="8" bestFit="1" customWidth="1"/>
    <col min="23" max="23" width="11.42578125" style="4" customWidth="1"/>
    <col min="24" max="16384" width="11.42578125" style="8"/>
  </cols>
  <sheetData>
    <row r="1" spans="1:23" s="7" customFormat="1" ht="18" x14ac:dyDescent="0.25">
      <c r="A1" s="1277" t="s">
        <v>120</v>
      </c>
      <c r="B1" s="1277"/>
      <c r="C1" s="1277"/>
      <c r="D1" s="1277"/>
      <c r="E1" s="1277"/>
      <c r="F1" s="1277"/>
      <c r="G1" s="1277"/>
      <c r="H1" s="1277"/>
      <c r="S1" s="61"/>
      <c r="T1" s="32"/>
    </row>
    <row r="2" spans="1:23" s="7" customFormat="1" ht="18" x14ac:dyDescent="0.25">
      <c r="A2" s="249" t="s">
        <v>75</v>
      </c>
      <c r="B2" s="61"/>
      <c r="C2" s="61"/>
      <c r="D2" s="61"/>
      <c r="E2" s="61"/>
      <c r="F2" s="61"/>
      <c r="G2" s="61"/>
      <c r="H2" s="61"/>
      <c r="S2" s="61"/>
      <c r="T2" s="32"/>
    </row>
    <row r="3" spans="1:23" s="7" customFormat="1" ht="18.75" outlineLevel="1" thickBot="1" x14ac:dyDescent="0.3">
      <c r="A3" s="32"/>
      <c r="B3" s="32"/>
      <c r="D3" s="29"/>
      <c r="F3" s="29"/>
      <c r="H3" s="29"/>
      <c r="K3" s="69"/>
      <c r="L3" s="61"/>
      <c r="M3" s="61"/>
      <c r="N3" s="61"/>
      <c r="O3" s="61"/>
      <c r="P3" s="61"/>
      <c r="Q3" s="61"/>
      <c r="R3" s="61"/>
      <c r="S3" s="61"/>
      <c r="T3" s="32"/>
    </row>
    <row r="4" spans="1:23" ht="16.5" outlineLevel="1" thickTop="1" thickBot="1" x14ac:dyDescent="0.25">
      <c r="A4" s="1337" t="s">
        <v>112</v>
      </c>
      <c r="B4" s="1338"/>
      <c r="C4" s="1338"/>
      <c r="D4" s="1338"/>
      <c r="E4" s="1338"/>
      <c r="F4" s="1338"/>
      <c r="G4" s="1338"/>
      <c r="H4" s="1338"/>
      <c r="I4" s="1339"/>
      <c r="J4" s="180"/>
      <c r="K4" s="1323" t="s">
        <v>70</v>
      </c>
      <c r="L4" s="1308" t="s">
        <v>72</v>
      </c>
      <c r="M4" s="1309"/>
      <c r="N4" s="1309"/>
      <c r="O4" s="1309"/>
      <c r="P4" s="1309"/>
      <c r="Q4" s="1309"/>
      <c r="R4" s="1310"/>
      <c r="S4" s="1332" t="s">
        <v>0</v>
      </c>
      <c r="U4" s="107" t="s">
        <v>83</v>
      </c>
      <c r="V4" s="108"/>
      <c r="W4" s="109"/>
    </row>
    <row r="5" spans="1:23" ht="15.75" outlineLevel="1" thickBot="1" x14ac:dyDescent="0.25">
      <c r="A5" s="1336">
        <v>1</v>
      </c>
      <c r="B5" s="158" t="s">
        <v>108</v>
      </c>
      <c r="C5" s="159" t="s">
        <v>69</v>
      </c>
      <c r="D5" s="158" t="s">
        <v>109</v>
      </c>
      <c r="E5" s="159" t="s">
        <v>69</v>
      </c>
      <c r="F5" s="158" t="s">
        <v>110</v>
      </c>
      <c r="G5" s="159" t="s">
        <v>69</v>
      </c>
      <c r="H5" s="158" t="s">
        <v>111</v>
      </c>
      <c r="I5" s="162" t="s">
        <v>69</v>
      </c>
      <c r="J5" s="11"/>
      <c r="K5" s="1324"/>
      <c r="L5" s="132" t="s">
        <v>44</v>
      </c>
      <c r="M5" s="134" t="s">
        <v>119</v>
      </c>
      <c r="N5" s="130" t="s">
        <v>1</v>
      </c>
      <c r="O5" s="130" t="s">
        <v>2</v>
      </c>
      <c r="P5" s="153" t="s">
        <v>81</v>
      </c>
      <c r="Q5" s="131" t="s">
        <v>45</v>
      </c>
      <c r="R5" s="154" t="s">
        <v>74</v>
      </c>
      <c r="S5" s="1322"/>
      <c r="U5" s="110" t="s">
        <v>84</v>
      </c>
      <c r="V5" s="100"/>
      <c r="W5" s="111"/>
    </row>
    <row r="6" spans="1:23" outlineLevel="1" x14ac:dyDescent="0.2">
      <c r="A6" s="1316"/>
      <c r="B6" s="96" t="str">
        <f>$L$6</f>
        <v>иванов</v>
      </c>
      <c r="C6" s="170"/>
      <c r="D6" s="96">
        <f>$L$7</f>
        <v>0</v>
      </c>
      <c r="E6" s="170"/>
      <c r="F6" s="96">
        <f>$L$8</f>
        <v>0</v>
      </c>
      <c r="G6" s="170"/>
      <c r="H6" s="96">
        <f>$L$9</f>
        <v>0</v>
      </c>
      <c r="I6" s="173"/>
      <c r="J6" s="11"/>
      <c r="K6" s="263">
        <f t="shared" ref="K6:K17" si="0">K5+1</f>
        <v>1</v>
      </c>
      <c r="L6" s="264" t="s">
        <v>124</v>
      </c>
      <c r="M6" s="307" t="s">
        <v>57</v>
      </c>
      <c r="N6" s="265">
        <f>C6</f>
        <v>0</v>
      </c>
      <c r="O6" s="265">
        <f>E12</f>
        <v>0</v>
      </c>
      <c r="P6" s="47"/>
      <c r="Q6" s="266">
        <f t="shared" ref="Q6:Q17" si="1">SUM(N6:P6)-MIN(N6:P6)</f>
        <v>0</v>
      </c>
      <c r="R6" s="267"/>
      <c r="S6" s="268">
        <f t="shared" ref="S6:S17" si="2">(Q6+R6)/2</f>
        <v>0</v>
      </c>
      <c r="U6" s="110" t="s">
        <v>85</v>
      </c>
      <c r="V6" s="99"/>
      <c r="W6" s="112"/>
    </row>
    <row r="7" spans="1:23" outlineLevel="1" x14ac:dyDescent="0.2">
      <c r="A7" s="1316"/>
      <c r="B7" s="96">
        <f>$L$10</f>
        <v>0</v>
      </c>
      <c r="C7" s="170"/>
      <c r="D7" s="96">
        <f>$L$11</f>
        <v>0</v>
      </c>
      <c r="E7" s="170"/>
      <c r="F7" s="96">
        <f>$L$12</f>
        <v>0</v>
      </c>
      <c r="G7" s="170"/>
      <c r="H7" s="96">
        <f>$L$13</f>
        <v>0</v>
      </c>
      <c r="I7" s="173"/>
      <c r="J7" s="11"/>
      <c r="K7" s="269">
        <f t="shared" si="0"/>
        <v>2</v>
      </c>
      <c r="L7" s="270"/>
      <c r="M7" s="45" t="s">
        <v>59</v>
      </c>
      <c r="N7" s="271">
        <f>E6</f>
        <v>0</v>
      </c>
      <c r="O7" s="271">
        <f>G12</f>
        <v>0</v>
      </c>
      <c r="P7" s="48"/>
      <c r="Q7" s="272">
        <f t="shared" si="1"/>
        <v>0</v>
      </c>
      <c r="R7" s="273"/>
      <c r="S7" s="274">
        <f t="shared" si="2"/>
        <v>0</v>
      </c>
      <c r="U7" s="110" t="s">
        <v>86</v>
      </c>
      <c r="V7" s="98"/>
      <c r="W7" s="111"/>
    </row>
    <row r="8" spans="1:23" outlineLevel="1" x14ac:dyDescent="0.2">
      <c r="A8" s="1316"/>
      <c r="B8" s="96">
        <f>$L$14</f>
        <v>0</v>
      </c>
      <c r="C8" s="170"/>
      <c r="D8" s="96">
        <f>$L$15</f>
        <v>0</v>
      </c>
      <c r="E8" s="170"/>
      <c r="F8" s="96">
        <f>$L$16</f>
        <v>0</v>
      </c>
      <c r="G8" s="170"/>
      <c r="H8" s="96">
        <f>$L$17</f>
        <v>0</v>
      </c>
      <c r="I8" s="174"/>
      <c r="J8" s="11"/>
      <c r="K8" s="269">
        <f t="shared" si="0"/>
        <v>3</v>
      </c>
      <c r="L8" s="270"/>
      <c r="M8" s="45" t="s">
        <v>60</v>
      </c>
      <c r="N8" s="271">
        <f>G6</f>
        <v>0</v>
      </c>
      <c r="O8" s="271">
        <f>I12</f>
        <v>0</v>
      </c>
      <c r="P8" s="48"/>
      <c r="Q8" s="272">
        <f t="shared" si="1"/>
        <v>0</v>
      </c>
      <c r="R8" s="273"/>
      <c r="S8" s="274">
        <f t="shared" si="2"/>
        <v>0</v>
      </c>
      <c r="U8" s="110" t="s">
        <v>87</v>
      </c>
      <c r="V8" s="98"/>
      <c r="W8" s="111"/>
    </row>
    <row r="9" spans="1:23" outlineLevel="1" x14ac:dyDescent="0.2">
      <c r="A9" s="163"/>
      <c r="B9" s="33"/>
      <c r="C9" s="11"/>
      <c r="D9" s="33"/>
      <c r="E9" s="11"/>
      <c r="F9" s="33"/>
      <c r="G9" s="11"/>
      <c r="H9" s="33"/>
      <c r="I9" s="164"/>
      <c r="J9" s="11"/>
      <c r="K9" s="269">
        <f t="shared" si="0"/>
        <v>4</v>
      </c>
      <c r="L9" s="270"/>
      <c r="M9" s="45" t="s">
        <v>61</v>
      </c>
      <c r="N9" s="271">
        <f>I6</f>
        <v>0</v>
      </c>
      <c r="O9" s="271">
        <f>C12</f>
        <v>0</v>
      </c>
      <c r="P9" s="48"/>
      <c r="Q9" s="272">
        <f t="shared" si="1"/>
        <v>0</v>
      </c>
      <c r="R9" s="273"/>
      <c r="S9" s="274">
        <f t="shared" si="2"/>
        <v>0</v>
      </c>
      <c r="U9" s="110" t="s">
        <v>88</v>
      </c>
      <c r="V9" s="98"/>
      <c r="W9" s="111"/>
    </row>
    <row r="10" spans="1:23" outlineLevel="1" x14ac:dyDescent="0.2">
      <c r="A10" s="1316">
        <v>2</v>
      </c>
      <c r="B10" s="156" t="s">
        <v>108</v>
      </c>
      <c r="C10" s="157" t="s">
        <v>69</v>
      </c>
      <c r="D10" s="156" t="s">
        <v>109</v>
      </c>
      <c r="E10" s="157" t="s">
        <v>69</v>
      </c>
      <c r="F10" s="156" t="s">
        <v>110</v>
      </c>
      <c r="G10" s="157" t="s">
        <v>69</v>
      </c>
      <c r="H10" s="156" t="s">
        <v>111</v>
      </c>
      <c r="I10" s="165" t="s">
        <v>69</v>
      </c>
      <c r="J10" s="11"/>
      <c r="K10" s="269">
        <f t="shared" si="0"/>
        <v>5</v>
      </c>
      <c r="L10" s="270"/>
      <c r="M10" s="45" t="s">
        <v>62</v>
      </c>
      <c r="N10" s="271">
        <f>C7</f>
        <v>0</v>
      </c>
      <c r="O10" s="271">
        <f>G13</f>
        <v>0</v>
      </c>
      <c r="P10" s="48"/>
      <c r="Q10" s="272">
        <f t="shared" si="1"/>
        <v>0</v>
      </c>
      <c r="R10" s="273"/>
      <c r="S10" s="274">
        <f t="shared" si="2"/>
        <v>0</v>
      </c>
      <c r="T10" s="75"/>
      <c r="U10" s="110" t="s">
        <v>89</v>
      </c>
      <c r="V10" s="99"/>
      <c r="W10" s="112"/>
    </row>
    <row r="11" spans="1:23" s="75" customFormat="1" outlineLevel="1" x14ac:dyDescent="0.2">
      <c r="A11" s="1316"/>
      <c r="B11" s="96">
        <f>$L$15</f>
        <v>0</v>
      </c>
      <c r="C11" s="171"/>
      <c r="D11" s="96">
        <f>$L$16</f>
        <v>0</v>
      </c>
      <c r="E11" s="171"/>
      <c r="F11" s="96">
        <f>$L$17</f>
        <v>0</v>
      </c>
      <c r="G11" s="170"/>
      <c r="H11" s="96">
        <f>$L$14</f>
        <v>0</v>
      </c>
      <c r="I11" s="173"/>
      <c r="J11" s="181"/>
      <c r="K11" s="269">
        <f t="shared" si="0"/>
        <v>6</v>
      </c>
      <c r="L11" s="270"/>
      <c r="M11" s="45" t="s">
        <v>63</v>
      </c>
      <c r="N11" s="271">
        <f>E7</f>
        <v>0</v>
      </c>
      <c r="O11" s="271">
        <f>I13</f>
        <v>0</v>
      </c>
      <c r="P11" s="48"/>
      <c r="Q11" s="272">
        <f t="shared" si="1"/>
        <v>0</v>
      </c>
      <c r="R11" s="273"/>
      <c r="S11" s="274">
        <f t="shared" si="2"/>
        <v>0</v>
      </c>
      <c r="U11" s="110" t="s">
        <v>90</v>
      </c>
      <c r="V11" s="98"/>
      <c r="W11" s="111"/>
    </row>
    <row r="12" spans="1:23" s="75" customFormat="1" outlineLevel="1" x14ac:dyDescent="0.2">
      <c r="A12" s="1316"/>
      <c r="B12" s="96">
        <f>$L$9</f>
        <v>0</v>
      </c>
      <c r="C12" s="170"/>
      <c r="D12" s="96" t="str">
        <f>$L$6</f>
        <v>иванов</v>
      </c>
      <c r="E12" s="170"/>
      <c r="F12" s="96">
        <f>$L$7</f>
        <v>0</v>
      </c>
      <c r="G12" s="170"/>
      <c r="H12" s="96">
        <f>$L$8</f>
        <v>0</v>
      </c>
      <c r="I12" s="174"/>
      <c r="J12" s="181"/>
      <c r="K12" s="269">
        <f t="shared" si="0"/>
        <v>7</v>
      </c>
      <c r="L12" s="270"/>
      <c r="M12" s="45" t="s">
        <v>64</v>
      </c>
      <c r="N12" s="271">
        <f>G7</f>
        <v>0</v>
      </c>
      <c r="O12" s="271">
        <f>C13</f>
        <v>0</v>
      </c>
      <c r="P12" s="48"/>
      <c r="Q12" s="272">
        <f t="shared" si="1"/>
        <v>0</v>
      </c>
      <c r="R12" s="273"/>
      <c r="S12" s="274">
        <f t="shared" si="2"/>
        <v>0</v>
      </c>
      <c r="U12" s="110" t="s">
        <v>91</v>
      </c>
      <c r="V12" s="98"/>
      <c r="W12" s="112"/>
    </row>
    <row r="13" spans="1:23" s="75" customFormat="1" ht="15.75" outlineLevel="1" thickBot="1" x14ac:dyDescent="0.25">
      <c r="A13" s="1317"/>
      <c r="B13" s="166">
        <f>$L$12</f>
        <v>0</v>
      </c>
      <c r="C13" s="172"/>
      <c r="D13" s="166">
        <f>$L$13</f>
        <v>0</v>
      </c>
      <c r="E13" s="172"/>
      <c r="F13" s="166">
        <f>$L$10</f>
        <v>0</v>
      </c>
      <c r="G13" s="172"/>
      <c r="H13" s="166">
        <f>$L$11</f>
        <v>0</v>
      </c>
      <c r="I13" s="175"/>
      <c r="J13" s="181"/>
      <c r="K13" s="269">
        <f t="shared" si="0"/>
        <v>8</v>
      </c>
      <c r="L13" s="270"/>
      <c r="M13" s="45" t="s">
        <v>65</v>
      </c>
      <c r="N13" s="271">
        <f>I7</f>
        <v>0</v>
      </c>
      <c r="O13" s="271">
        <f>E13</f>
        <v>0</v>
      </c>
      <c r="P13" s="48"/>
      <c r="Q13" s="272">
        <f t="shared" si="1"/>
        <v>0</v>
      </c>
      <c r="R13" s="273"/>
      <c r="S13" s="274">
        <f t="shared" si="2"/>
        <v>0</v>
      </c>
      <c r="T13" s="8"/>
      <c r="U13" s="110" t="s">
        <v>92</v>
      </c>
      <c r="V13" s="99"/>
      <c r="W13" s="111"/>
    </row>
    <row r="14" spans="1:23" ht="15.75" outlineLevel="1" thickTop="1" x14ac:dyDescent="0.2">
      <c r="A14" s="163"/>
      <c r="B14" s="33"/>
      <c r="C14" s="11"/>
      <c r="D14" s="33"/>
      <c r="E14" s="11"/>
      <c r="F14" s="33"/>
      <c r="G14" s="11"/>
      <c r="H14" s="33"/>
      <c r="I14" s="11"/>
      <c r="J14" s="11"/>
      <c r="K14" s="269">
        <f t="shared" si="0"/>
        <v>9</v>
      </c>
      <c r="L14" s="270"/>
      <c r="M14" s="45" t="s">
        <v>66</v>
      </c>
      <c r="N14" s="271">
        <f>C8</f>
        <v>0</v>
      </c>
      <c r="O14" s="271">
        <f>I11</f>
        <v>0</v>
      </c>
      <c r="P14" s="48"/>
      <c r="Q14" s="272">
        <f t="shared" si="1"/>
        <v>0</v>
      </c>
      <c r="R14" s="273"/>
      <c r="S14" s="274">
        <f t="shared" si="2"/>
        <v>0</v>
      </c>
      <c r="T14" s="75"/>
      <c r="U14" s="110" t="s">
        <v>93</v>
      </c>
      <c r="V14" s="98"/>
      <c r="W14" s="111"/>
    </row>
    <row r="15" spans="1:23" s="75" customFormat="1" ht="15.75" outlineLevel="1" thickBot="1" x14ac:dyDescent="0.25">
      <c r="A15" s="182"/>
      <c r="B15" s="181"/>
      <c r="C15" s="181"/>
      <c r="D15" s="181"/>
      <c r="E15" s="181"/>
      <c r="F15" s="181"/>
      <c r="G15" s="181"/>
      <c r="H15" s="181"/>
      <c r="I15" s="181"/>
      <c r="J15" s="181"/>
      <c r="K15" s="269">
        <f t="shared" si="0"/>
        <v>10</v>
      </c>
      <c r="L15" s="270"/>
      <c r="M15" s="45" t="s">
        <v>67</v>
      </c>
      <c r="N15" s="271">
        <f>E8</f>
        <v>0</v>
      </c>
      <c r="O15" s="271">
        <f>C11</f>
        <v>0</v>
      </c>
      <c r="P15" s="48"/>
      <c r="Q15" s="272">
        <f t="shared" si="1"/>
        <v>0</v>
      </c>
      <c r="R15" s="273"/>
      <c r="S15" s="275">
        <f t="shared" si="2"/>
        <v>0</v>
      </c>
      <c r="T15" s="8"/>
      <c r="U15" s="110" t="s">
        <v>94</v>
      </c>
      <c r="V15" s="98"/>
      <c r="W15" s="112"/>
    </row>
    <row r="16" spans="1:23" ht="16.5" outlineLevel="1" thickTop="1" thickBot="1" x14ac:dyDescent="0.25">
      <c r="A16" s="1337" t="s">
        <v>113</v>
      </c>
      <c r="B16" s="1338"/>
      <c r="C16" s="1338"/>
      <c r="D16" s="1338"/>
      <c r="E16" s="1338"/>
      <c r="F16" s="1338"/>
      <c r="G16" s="1338"/>
      <c r="H16" s="1338"/>
      <c r="I16" s="1339"/>
      <c r="J16" s="11"/>
      <c r="K16" s="276">
        <f t="shared" si="0"/>
        <v>11</v>
      </c>
      <c r="L16" s="277"/>
      <c r="M16" s="308" t="s">
        <v>58</v>
      </c>
      <c r="N16" s="271">
        <f>G8</f>
        <v>0</v>
      </c>
      <c r="O16" s="271">
        <f>E11</f>
        <v>0</v>
      </c>
      <c r="P16" s="48"/>
      <c r="Q16" s="272">
        <f t="shared" si="1"/>
        <v>0</v>
      </c>
      <c r="R16" s="273"/>
      <c r="S16" s="275">
        <f t="shared" si="2"/>
        <v>0</v>
      </c>
      <c r="T16" s="75"/>
      <c r="U16" s="110" t="s">
        <v>95</v>
      </c>
      <c r="V16" s="98"/>
      <c r="W16" s="111"/>
    </row>
    <row r="17" spans="1:23" s="75" customFormat="1" ht="15.75" outlineLevel="1" thickBot="1" x14ac:dyDescent="0.25">
      <c r="A17" s="1336">
        <v>1</v>
      </c>
      <c r="B17" s="158" t="s">
        <v>108</v>
      </c>
      <c r="C17" s="159" t="s">
        <v>69</v>
      </c>
      <c r="D17" s="158" t="s">
        <v>109</v>
      </c>
      <c r="E17" s="159" t="s">
        <v>69</v>
      </c>
      <c r="F17" s="158" t="s">
        <v>110</v>
      </c>
      <c r="G17" s="159" t="s">
        <v>69</v>
      </c>
      <c r="H17" s="158" t="s">
        <v>111</v>
      </c>
      <c r="I17" s="162" t="s">
        <v>69</v>
      </c>
      <c r="J17" s="181"/>
      <c r="K17" s="278">
        <f t="shared" si="0"/>
        <v>12</v>
      </c>
      <c r="L17" s="279"/>
      <c r="M17" s="309" t="s">
        <v>68</v>
      </c>
      <c r="N17" s="280">
        <f>I8</f>
        <v>0</v>
      </c>
      <c r="O17" s="280">
        <f>G11</f>
        <v>0</v>
      </c>
      <c r="P17" s="281"/>
      <c r="Q17" s="282">
        <f t="shared" si="1"/>
        <v>0</v>
      </c>
      <c r="R17" s="283"/>
      <c r="S17" s="284">
        <f t="shared" si="2"/>
        <v>0</v>
      </c>
      <c r="T17" s="8"/>
      <c r="U17" s="110" t="s">
        <v>96</v>
      </c>
      <c r="V17" s="98"/>
      <c r="W17" s="112"/>
    </row>
    <row r="18" spans="1:23" outlineLevel="1" x14ac:dyDescent="0.2">
      <c r="A18" s="1316"/>
      <c r="B18" s="96">
        <f>$L$23</f>
        <v>0</v>
      </c>
      <c r="C18" s="170"/>
      <c r="D18" s="96">
        <f>$L$24</f>
        <v>0</v>
      </c>
      <c r="E18" s="170"/>
      <c r="F18" s="96">
        <f>$L$25</f>
        <v>0</v>
      </c>
      <c r="G18" s="170"/>
      <c r="H18" s="96">
        <f>$L$26</f>
        <v>0</v>
      </c>
      <c r="I18" s="173"/>
      <c r="J18" s="11"/>
      <c r="K18" s="183"/>
      <c r="L18" s="11"/>
      <c r="M18" s="11"/>
      <c r="N18" s="11"/>
      <c r="O18" s="11"/>
      <c r="P18" s="11"/>
      <c r="Q18" s="11"/>
      <c r="R18" s="11"/>
      <c r="S18" s="164"/>
      <c r="U18" s="110" t="s">
        <v>97</v>
      </c>
      <c r="V18" s="98"/>
      <c r="W18" s="112"/>
    </row>
    <row r="19" spans="1:23" ht="15.75" outlineLevel="1" thickBot="1" x14ac:dyDescent="0.25">
      <c r="A19" s="1316"/>
      <c r="B19" s="96">
        <f>$L$27</f>
        <v>0</v>
      </c>
      <c r="C19" s="170"/>
      <c r="D19" s="96">
        <f>$L$28</f>
        <v>0</v>
      </c>
      <c r="E19" s="170"/>
      <c r="F19" s="96">
        <f>$L$29</f>
        <v>0</v>
      </c>
      <c r="G19" s="170"/>
      <c r="H19" s="96">
        <f>$L$30</f>
        <v>0</v>
      </c>
      <c r="I19" s="173"/>
      <c r="J19" s="11"/>
      <c r="K19" s="183"/>
      <c r="L19" s="11"/>
      <c r="M19" s="11"/>
      <c r="N19" s="11"/>
      <c r="O19" s="11"/>
      <c r="P19" s="11"/>
      <c r="Q19" s="11"/>
      <c r="R19" s="11"/>
      <c r="S19" s="164"/>
      <c r="U19" s="113" t="s">
        <v>98</v>
      </c>
      <c r="V19" s="114"/>
      <c r="W19" s="115"/>
    </row>
    <row r="20" spans="1:23" ht="15.75" outlineLevel="1" thickBot="1" x14ac:dyDescent="0.25">
      <c r="A20" s="167"/>
      <c r="B20" s="11"/>
      <c r="C20" s="11"/>
      <c r="D20" s="11"/>
      <c r="E20" s="11"/>
      <c r="F20" s="11"/>
      <c r="G20" s="11"/>
      <c r="H20" s="11"/>
      <c r="I20" s="164"/>
      <c r="J20" s="11"/>
      <c r="K20" s="11"/>
      <c r="L20" s="11"/>
      <c r="M20" s="11"/>
      <c r="N20" s="11"/>
      <c r="O20" s="11"/>
      <c r="P20" s="11"/>
      <c r="Q20" s="11"/>
      <c r="R20" s="11"/>
      <c r="S20" s="164"/>
      <c r="U20" s="104" t="s">
        <v>99</v>
      </c>
      <c r="V20" s="105"/>
      <c r="W20" s="106"/>
    </row>
    <row r="21" spans="1:23" ht="15.75" customHeight="1" outlineLevel="1" x14ac:dyDescent="0.2">
      <c r="A21" s="1316">
        <v>2</v>
      </c>
      <c r="B21" s="156" t="s">
        <v>108</v>
      </c>
      <c r="C21" s="157" t="s">
        <v>69</v>
      </c>
      <c r="D21" s="156" t="s">
        <v>109</v>
      </c>
      <c r="E21" s="157" t="s">
        <v>69</v>
      </c>
      <c r="F21" s="156" t="s">
        <v>110</v>
      </c>
      <c r="G21" s="157" t="s">
        <v>69</v>
      </c>
      <c r="H21" s="156" t="s">
        <v>111</v>
      </c>
      <c r="I21" s="165" t="s">
        <v>69</v>
      </c>
      <c r="J21" s="11"/>
      <c r="K21" s="1328" t="s">
        <v>70</v>
      </c>
      <c r="L21" s="1311" t="s">
        <v>104</v>
      </c>
      <c r="M21" s="1312"/>
      <c r="N21" s="1312"/>
      <c r="O21" s="1312"/>
      <c r="P21" s="1312"/>
      <c r="Q21" s="1312"/>
      <c r="R21" s="1313"/>
      <c r="S21" s="1321" t="s">
        <v>0</v>
      </c>
      <c r="U21" s="97" t="s">
        <v>100</v>
      </c>
      <c r="V21" s="68"/>
      <c r="W21" s="101"/>
    </row>
    <row r="22" spans="1:23" ht="15.75" outlineLevel="1" thickBot="1" x14ac:dyDescent="0.25">
      <c r="A22" s="1316"/>
      <c r="B22" s="96">
        <f>$L$30</f>
        <v>0</v>
      </c>
      <c r="C22" s="170"/>
      <c r="D22" s="96">
        <f>$L$27</f>
        <v>0</v>
      </c>
      <c r="E22" s="170"/>
      <c r="F22" s="96">
        <f>$L$28</f>
        <v>0</v>
      </c>
      <c r="G22" s="170"/>
      <c r="H22" s="96">
        <f>$L$29</f>
        <v>0</v>
      </c>
      <c r="I22" s="173"/>
      <c r="J22" s="11"/>
      <c r="K22" s="1324"/>
      <c r="L22" s="132" t="s">
        <v>44</v>
      </c>
      <c r="M22" s="134" t="s">
        <v>119</v>
      </c>
      <c r="N22" s="130" t="s">
        <v>1</v>
      </c>
      <c r="O22" s="130" t="s">
        <v>2</v>
      </c>
      <c r="P22" s="130" t="s">
        <v>81</v>
      </c>
      <c r="Q22" s="130" t="s">
        <v>45</v>
      </c>
      <c r="R22" s="155" t="s">
        <v>74</v>
      </c>
      <c r="S22" s="1322"/>
      <c r="U22" s="97" t="s">
        <v>101</v>
      </c>
      <c r="V22" s="70"/>
      <c r="W22" s="103"/>
    </row>
    <row r="23" spans="1:23" ht="15.75" outlineLevel="1" thickBot="1" x14ac:dyDescent="0.25">
      <c r="A23" s="1317"/>
      <c r="B23" s="166">
        <f>$L$25</f>
        <v>0</v>
      </c>
      <c r="C23" s="172"/>
      <c r="D23" s="166">
        <f>$L$26</f>
        <v>0</v>
      </c>
      <c r="E23" s="172"/>
      <c r="F23" s="166">
        <f>$L$23</f>
        <v>0</v>
      </c>
      <c r="G23" s="172"/>
      <c r="H23" s="166">
        <f>$L$24</f>
        <v>0</v>
      </c>
      <c r="I23" s="175"/>
      <c r="J23" s="11"/>
      <c r="K23" s="263">
        <f t="shared" ref="K23:K30" si="3">K22+1</f>
        <v>1</v>
      </c>
      <c r="L23" s="264"/>
      <c r="M23" s="307" t="s">
        <v>57</v>
      </c>
      <c r="N23" s="265">
        <f>C18</f>
        <v>0</v>
      </c>
      <c r="O23" s="265">
        <f>G23</f>
        <v>0</v>
      </c>
      <c r="P23" s="47"/>
      <c r="Q23" s="266">
        <f t="shared" ref="Q23:Q30" si="4">SUM(N23:P23)-MIN(N23:P23)</f>
        <v>0</v>
      </c>
      <c r="R23" s="285"/>
      <c r="S23" s="268">
        <f t="shared" ref="S23:S30" si="5">(Q23+R23)/2</f>
        <v>0</v>
      </c>
      <c r="U23" s="97" t="s">
        <v>102</v>
      </c>
      <c r="V23" s="68"/>
      <c r="W23" s="101"/>
    </row>
    <row r="24" spans="1:23" ht="15.75" outlineLevel="1" thickTop="1" x14ac:dyDescent="0.2">
      <c r="A24" s="167"/>
      <c r="B24" s="11"/>
      <c r="C24" s="11"/>
      <c r="D24" s="11"/>
      <c r="E24" s="11"/>
      <c r="F24" s="11"/>
      <c r="G24" s="11"/>
      <c r="H24" s="11"/>
      <c r="I24" s="11"/>
      <c r="J24" s="11"/>
      <c r="K24" s="269">
        <f t="shared" si="3"/>
        <v>2</v>
      </c>
      <c r="L24" s="270"/>
      <c r="M24" s="45" t="s">
        <v>59</v>
      </c>
      <c r="N24" s="271">
        <f>E18</f>
        <v>0</v>
      </c>
      <c r="O24" s="271">
        <f>I23</f>
        <v>0</v>
      </c>
      <c r="P24" s="48"/>
      <c r="Q24" s="272">
        <f t="shared" si="4"/>
        <v>0</v>
      </c>
      <c r="R24" s="286"/>
      <c r="S24" s="274">
        <f t="shared" si="5"/>
        <v>0</v>
      </c>
      <c r="U24" s="8"/>
      <c r="W24" s="8"/>
    </row>
    <row r="25" spans="1:23" s="75" customFormat="1" ht="15.75" outlineLevel="1" thickBot="1" x14ac:dyDescent="0.25">
      <c r="A25" s="182"/>
      <c r="B25" s="181"/>
      <c r="C25" s="181"/>
      <c r="D25" s="181"/>
      <c r="E25" s="181"/>
      <c r="F25" s="181"/>
      <c r="G25" s="181"/>
      <c r="H25" s="181"/>
      <c r="I25" s="181"/>
      <c r="J25" s="181"/>
      <c r="K25" s="269">
        <f t="shared" si="3"/>
        <v>3</v>
      </c>
      <c r="L25" s="270"/>
      <c r="M25" s="45" t="s">
        <v>60</v>
      </c>
      <c r="N25" s="271">
        <f>G18</f>
        <v>0</v>
      </c>
      <c r="O25" s="271">
        <f>C23</f>
        <v>0</v>
      </c>
      <c r="P25" s="48"/>
      <c r="Q25" s="272">
        <f t="shared" si="4"/>
        <v>0</v>
      </c>
      <c r="R25" s="286"/>
      <c r="S25" s="274">
        <f t="shared" si="5"/>
        <v>0</v>
      </c>
      <c r="T25" s="8"/>
    </row>
    <row r="26" spans="1:23" ht="15.75" outlineLevel="1" thickTop="1" x14ac:dyDescent="0.2">
      <c r="A26" s="1318" t="s">
        <v>116</v>
      </c>
      <c r="B26" s="1319"/>
      <c r="C26" s="1319"/>
      <c r="D26" s="1319"/>
      <c r="E26" s="1319"/>
      <c r="F26" s="1319"/>
      <c r="G26" s="1319"/>
      <c r="H26" s="1319"/>
      <c r="I26" s="1320"/>
      <c r="J26" s="11"/>
      <c r="K26" s="269">
        <f t="shared" si="3"/>
        <v>4</v>
      </c>
      <c r="L26" s="270"/>
      <c r="M26" s="45" t="s">
        <v>61</v>
      </c>
      <c r="N26" s="271">
        <f>I18</f>
        <v>0</v>
      </c>
      <c r="O26" s="271">
        <f>E23</f>
        <v>0</v>
      </c>
      <c r="P26" s="48"/>
      <c r="Q26" s="272">
        <f t="shared" si="4"/>
        <v>0</v>
      </c>
      <c r="R26" s="286"/>
      <c r="S26" s="274">
        <f t="shared" si="5"/>
        <v>0</v>
      </c>
      <c r="U26" s="75"/>
      <c r="V26" s="75"/>
    </row>
    <row r="27" spans="1:23" s="75" customFormat="1" outlineLevel="1" x14ac:dyDescent="0.2">
      <c r="A27" s="1316">
        <v>1</v>
      </c>
      <c r="B27" s="160">
        <v>1</v>
      </c>
      <c r="C27" s="161" t="s">
        <v>69</v>
      </c>
      <c r="D27" s="160">
        <v>2</v>
      </c>
      <c r="E27" s="161" t="s">
        <v>69</v>
      </c>
      <c r="F27" s="160">
        <v>3</v>
      </c>
      <c r="G27" s="161" t="s">
        <v>69</v>
      </c>
      <c r="H27" s="160">
        <v>4</v>
      </c>
      <c r="I27" s="168" t="s">
        <v>69</v>
      </c>
      <c r="J27" s="181"/>
      <c r="K27" s="269">
        <f t="shared" si="3"/>
        <v>5</v>
      </c>
      <c r="L27" s="270"/>
      <c r="M27" s="45" t="s">
        <v>62</v>
      </c>
      <c r="N27" s="271">
        <f>C19</f>
        <v>0</v>
      </c>
      <c r="O27" s="271">
        <f>E22</f>
        <v>0</v>
      </c>
      <c r="P27" s="48"/>
      <c r="Q27" s="272">
        <f t="shared" si="4"/>
        <v>0</v>
      </c>
      <c r="R27" s="286"/>
      <c r="S27" s="274">
        <f t="shared" si="5"/>
        <v>0</v>
      </c>
    </row>
    <row r="28" spans="1:23" outlineLevel="1" x14ac:dyDescent="0.2">
      <c r="A28" s="1316"/>
      <c r="B28" s="96"/>
      <c r="C28" s="176"/>
      <c r="D28" s="129"/>
      <c r="E28" s="176"/>
      <c r="F28" s="129"/>
      <c r="G28" s="176"/>
      <c r="H28" s="96"/>
      <c r="I28" s="178"/>
      <c r="J28" s="11"/>
      <c r="K28" s="269">
        <f t="shared" si="3"/>
        <v>6</v>
      </c>
      <c r="L28" s="270"/>
      <c r="M28" s="45" t="s">
        <v>63</v>
      </c>
      <c r="N28" s="271">
        <f>E19</f>
        <v>0</v>
      </c>
      <c r="O28" s="271">
        <f>G22</f>
        <v>0</v>
      </c>
      <c r="P28" s="48"/>
      <c r="Q28" s="272">
        <f t="shared" si="4"/>
        <v>0</v>
      </c>
      <c r="R28" s="286"/>
      <c r="S28" s="274">
        <f t="shared" si="5"/>
        <v>0</v>
      </c>
      <c r="T28" s="75"/>
    </row>
    <row r="29" spans="1:23" outlineLevel="1" x14ac:dyDescent="0.2">
      <c r="A29" s="1316"/>
      <c r="B29" s="96"/>
      <c r="C29" s="176"/>
      <c r="D29" s="96"/>
      <c r="E29" s="176"/>
      <c r="F29" s="129"/>
      <c r="G29" s="176"/>
      <c r="H29" s="129"/>
      <c r="I29" s="178"/>
      <c r="J29" s="11"/>
      <c r="K29" s="269">
        <f t="shared" si="3"/>
        <v>7</v>
      </c>
      <c r="L29" s="270"/>
      <c r="M29" s="45" t="s">
        <v>64</v>
      </c>
      <c r="N29" s="271">
        <f>G19</f>
        <v>0</v>
      </c>
      <c r="O29" s="271">
        <f>I22</f>
        <v>0</v>
      </c>
      <c r="P29" s="48"/>
      <c r="Q29" s="272">
        <f t="shared" si="4"/>
        <v>0</v>
      </c>
      <c r="R29" s="286"/>
      <c r="S29" s="274">
        <f t="shared" si="5"/>
        <v>0</v>
      </c>
      <c r="T29" s="75"/>
    </row>
    <row r="30" spans="1:23" s="75" customFormat="1" ht="15.75" outlineLevel="1" thickBot="1" x14ac:dyDescent="0.25">
      <c r="A30" s="1317"/>
      <c r="B30" s="166"/>
      <c r="C30" s="177"/>
      <c r="D30" s="166"/>
      <c r="E30" s="177"/>
      <c r="F30" s="166"/>
      <c r="G30" s="177"/>
      <c r="H30" s="169"/>
      <c r="I30" s="179"/>
      <c r="J30" s="184"/>
      <c r="K30" s="287">
        <f t="shared" si="3"/>
        <v>8</v>
      </c>
      <c r="L30" s="288"/>
      <c r="M30" s="310" t="s">
        <v>65</v>
      </c>
      <c r="N30" s="289">
        <f>I19</f>
        <v>0</v>
      </c>
      <c r="O30" s="289">
        <f>C22</f>
        <v>0</v>
      </c>
      <c r="P30" s="290"/>
      <c r="Q30" s="291">
        <f t="shared" si="4"/>
        <v>0</v>
      </c>
      <c r="R30" s="292"/>
      <c r="S30" s="293">
        <f t="shared" si="5"/>
        <v>0</v>
      </c>
    </row>
    <row r="31" spans="1:23" ht="15.75" outlineLevel="1" thickTop="1" x14ac:dyDescent="0.2">
      <c r="K31" s="91"/>
      <c r="L31" s="92"/>
      <c r="M31" s="93"/>
      <c r="N31" s="94"/>
      <c r="O31" s="94"/>
      <c r="P31" s="94"/>
      <c r="Q31" s="94"/>
      <c r="R31" s="94"/>
      <c r="S31" s="95"/>
    </row>
    <row r="32" spans="1:23" x14ac:dyDescent="0.2">
      <c r="A32" s="8"/>
      <c r="B32" s="8"/>
      <c r="D32" s="8"/>
      <c r="F32" s="8"/>
      <c r="H32" s="8"/>
      <c r="L32" s="8"/>
      <c r="W32" s="8"/>
    </row>
    <row r="33" spans="1:58" s="7" customFormat="1" ht="18" x14ac:dyDescent="0.25">
      <c r="A33" s="248" t="s">
        <v>77</v>
      </c>
      <c r="L33" s="61"/>
      <c r="M33" s="61"/>
      <c r="N33" s="61"/>
      <c r="O33" s="61"/>
      <c r="P33" s="61"/>
      <c r="Q33" s="61"/>
      <c r="R33" s="61"/>
      <c r="S33" s="61"/>
      <c r="T33" s="32"/>
      <c r="W33" s="3"/>
    </row>
    <row r="34" spans="1:58" s="7" customFormat="1" ht="18.75" thickBot="1" x14ac:dyDescent="0.3">
      <c r="K34" s="69"/>
      <c r="L34" s="61"/>
      <c r="M34" s="61"/>
      <c r="N34" s="61"/>
      <c r="O34" s="61"/>
      <c r="P34" s="61"/>
      <c r="Q34" s="61"/>
      <c r="R34" s="61"/>
      <c r="S34" s="61"/>
      <c r="T34" s="32"/>
      <c r="W34" s="3"/>
    </row>
    <row r="35" spans="1:58" s="7" customFormat="1" ht="15" customHeight="1" outlineLevel="1" thickTop="1" x14ac:dyDescent="0.2">
      <c r="A35" s="1298" t="s">
        <v>114</v>
      </c>
      <c r="B35" s="1299"/>
      <c r="C35" s="1299"/>
      <c r="D35" s="1299"/>
      <c r="E35" s="1299"/>
      <c r="F35" s="1299"/>
      <c r="G35" s="1299"/>
      <c r="H35" s="1299"/>
      <c r="I35" s="1300"/>
      <c r="J35" s="185"/>
      <c r="K35" s="1327" t="s">
        <v>70</v>
      </c>
      <c r="L35" s="1333" t="s">
        <v>76</v>
      </c>
      <c r="M35" s="1334"/>
      <c r="N35" s="1334"/>
      <c r="O35" s="1334"/>
      <c r="P35" s="1334"/>
      <c r="Q35" s="1334"/>
      <c r="R35" s="1334"/>
      <c r="S35" s="1335" t="s">
        <v>0</v>
      </c>
      <c r="T35" s="32"/>
      <c r="U35" s="116">
        <v>1</v>
      </c>
      <c r="V35" s="117"/>
      <c r="W35" s="152"/>
    </row>
    <row r="36" spans="1:58" ht="15.75" outlineLevel="1" thickBot="1" x14ac:dyDescent="0.25">
      <c r="A36" s="1293">
        <v>1</v>
      </c>
      <c r="B36" s="197" t="s">
        <v>108</v>
      </c>
      <c r="C36" s="143" t="s">
        <v>69</v>
      </c>
      <c r="D36" s="197" t="s">
        <v>109</v>
      </c>
      <c r="E36" s="143" t="s">
        <v>69</v>
      </c>
      <c r="F36" s="197" t="s">
        <v>110</v>
      </c>
      <c r="G36" s="143" t="s">
        <v>69</v>
      </c>
      <c r="H36" s="197" t="s">
        <v>111</v>
      </c>
      <c r="I36" s="216" t="s">
        <v>69</v>
      </c>
      <c r="J36" s="11"/>
      <c r="K36" s="1324"/>
      <c r="L36" s="133" t="s">
        <v>44</v>
      </c>
      <c r="M36" s="134" t="s">
        <v>73</v>
      </c>
      <c r="N36" s="135" t="s">
        <v>1</v>
      </c>
      <c r="O36" s="135" t="s">
        <v>2</v>
      </c>
      <c r="P36" s="136" t="s">
        <v>81</v>
      </c>
      <c r="Q36" s="137" t="s">
        <v>45</v>
      </c>
      <c r="R36" s="138" t="s">
        <v>74</v>
      </c>
      <c r="S36" s="1307"/>
      <c r="U36" s="116">
        <v>2</v>
      </c>
      <c r="V36" s="117"/>
      <c r="W36" s="152"/>
    </row>
    <row r="37" spans="1:58" outlineLevel="1" x14ac:dyDescent="0.2">
      <c r="A37" s="1293"/>
      <c r="B37" s="198">
        <f>$L$37</f>
        <v>0</v>
      </c>
      <c r="C37" s="200"/>
      <c r="D37" s="198">
        <f>$L$39</f>
        <v>0</v>
      </c>
      <c r="E37" s="200"/>
      <c r="F37" s="198">
        <f>$L$41</f>
        <v>0</v>
      </c>
      <c r="G37" s="200"/>
      <c r="H37" s="198">
        <f>$L$43</f>
        <v>0</v>
      </c>
      <c r="I37" s="201"/>
      <c r="J37" s="11"/>
      <c r="K37" s="49">
        <v>1</v>
      </c>
      <c r="L37" s="209"/>
      <c r="M37" s="50" t="s">
        <v>57</v>
      </c>
      <c r="N37" s="57">
        <f>C37</f>
        <v>0</v>
      </c>
      <c r="O37" s="57">
        <f>E42</f>
        <v>0</v>
      </c>
      <c r="P37" s="72"/>
      <c r="Q37" s="84">
        <f t="shared" ref="Q37:Q44" si="6">SUM(N37:P37)-MIN(N37:P37)</f>
        <v>0</v>
      </c>
      <c r="R37" s="204"/>
      <c r="S37" s="186">
        <f t="shared" ref="S37:S44" si="7">(Q37+R37)/2</f>
        <v>0</v>
      </c>
      <c r="U37" s="116">
        <v>3</v>
      </c>
      <c r="V37" s="117"/>
      <c r="W37" s="152"/>
    </row>
    <row r="38" spans="1:58" outlineLevel="1" x14ac:dyDescent="0.2">
      <c r="A38" s="1293"/>
      <c r="B38" s="198">
        <f>$L$38</f>
        <v>0</v>
      </c>
      <c r="C38" s="200"/>
      <c r="D38" s="198">
        <f>$L$40</f>
        <v>0</v>
      </c>
      <c r="E38" s="200"/>
      <c r="F38" s="198">
        <f>$L$42</f>
        <v>0</v>
      </c>
      <c r="G38" s="200"/>
      <c r="H38" s="198">
        <f>$L$44</f>
        <v>0</v>
      </c>
      <c r="I38" s="201"/>
      <c r="J38" s="11"/>
      <c r="K38" s="51">
        <f t="shared" ref="K38:K44" si="8">K37+1</f>
        <v>2</v>
      </c>
      <c r="L38" s="210"/>
      <c r="M38" s="52" t="s">
        <v>62</v>
      </c>
      <c r="N38" s="58">
        <f>C38</f>
        <v>0</v>
      </c>
      <c r="O38" s="58">
        <f>G41</f>
        <v>0</v>
      </c>
      <c r="P38" s="85"/>
      <c r="Q38" s="53">
        <f t="shared" si="6"/>
        <v>0</v>
      </c>
      <c r="R38" s="205"/>
      <c r="S38" s="187">
        <f t="shared" si="7"/>
        <v>0</v>
      </c>
      <c r="U38" s="116">
        <v>4</v>
      </c>
      <c r="V38" s="117"/>
      <c r="W38" s="152"/>
    </row>
    <row r="39" spans="1:58" outlineLevel="1" x14ac:dyDescent="0.2">
      <c r="A39" s="252"/>
      <c r="B39" s="253"/>
      <c r="C39" s="253"/>
      <c r="D39" s="253"/>
      <c r="E39" s="253"/>
      <c r="F39" s="253"/>
      <c r="G39" s="253"/>
      <c r="H39" s="253"/>
      <c r="I39" s="254"/>
      <c r="J39" s="11"/>
      <c r="K39" s="51">
        <f t="shared" si="8"/>
        <v>3</v>
      </c>
      <c r="L39" s="210"/>
      <c r="M39" s="52" t="s">
        <v>59</v>
      </c>
      <c r="N39" s="58">
        <f>E37</f>
        <v>0</v>
      </c>
      <c r="O39" s="58">
        <f>G42</f>
        <v>0</v>
      </c>
      <c r="P39" s="85"/>
      <c r="Q39" s="53">
        <f t="shared" si="6"/>
        <v>0</v>
      </c>
      <c r="R39" s="205"/>
      <c r="S39" s="187">
        <f t="shared" si="7"/>
        <v>0</v>
      </c>
      <c r="U39" s="116">
        <v>5</v>
      </c>
      <c r="V39" s="117"/>
      <c r="W39" s="152"/>
    </row>
    <row r="40" spans="1:58" outlineLevel="1" x14ac:dyDescent="0.2">
      <c r="A40" s="1293">
        <v>2</v>
      </c>
      <c r="B40" s="197" t="s">
        <v>108</v>
      </c>
      <c r="C40" s="217" t="s">
        <v>69</v>
      </c>
      <c r="D40" s="197" t="s">
        <v>109</v>
      </c>
      <c r="E40" s="143" t="s">
        <v>69</v>
      </c>
      <c r="F40" s="197" t="s">
        <v>110</v>
      </c>
      <c r="G40" s="143" t="s">
        <v>69</v>
      </c>
      <c r="H40" s="197" t="s">
        <v>111</v>
      </c>
      <c r="I40" s="216" t="s">
        <v>69</v>
      </c>
      <c r="J40" s="11"/>
      <c r="K40" s="51">
        <f t="shared" si="8"/>
        <v>4</v>
      </c>
      <c r="L40" s="210"/>
      <c r="M40" s="52" t="s">
        <v>63</v>
      </c>
      <c r="N40" s="58">
        <f>E38</f>
        <v>0</v>
      </c>
      <c r="O40" s="58">
        <f>I41</f>
        <v>0</v>
      </c>
      <c r="P40" s="85"/>
      <c r="Q40" s="53">
        <f t="shared" si="6"/>
        <v>0</v>
      </c>
      <c r="R40" s="206"/>
      <c r="S40" s="187">
        <f t="shared" si="7"/>
        <v>0</v>
      </c>
      <c r="U40" s="116">
        <v>6</v>
      </c>
      <c r="V40" s="117"/>
      <c r="W40" s="152"/>
    </row>
    <row r="41" spans="1:58" outlineLevel="1" x14ac:dyDescent="0.2">
      <c r="A41" s="1293"/>
      <c r="B41" s="198">
        <f>$L$42</f>
        <v>0</v>
      </c>
      <c r="C41" s="200"/>
      <c r="D41" s="198">
        <f>$L$44</f>
        <v>0</v>
      </c>
      <c r="E41" s="200"/>
      <c r="F41" s="198">
        <f>$L$38</f>
        <v>0</v>
      </c>
      <c r="G41" s="200"/>
      <c r="H41" s="198">
        <f>$L$40</f>
        <v>0</v>
      </c>
      <c r="I41" s="201"/>
      <c r="J41" s="11"/>
      <c r="K41" s="51">
        <f t="shared" si="8"/>
        <v>5</v>
      </c>
      <c r="L41" s="210"/>
      <c r="M41" s="52" t="s">
        <v>60</v>
      </c>
      <c r="N41" s="58">
        <f>G37</f>
        <v>0</v>
      </c>
      <c r="O41" s="58">
        <f>I42</f>
        <v>0</v>
      </c>
      <c r="P41" s="85"/>
      <c r="Q41" s="53">
        <f t="shared" si="6"/>
        <v>0</v>
      </c>
      <c r="R41" s="206"/>
      <c r="S41" s="187">
        <f t="shared" si="7"/>
        <v>0</v>
      </c>
      <c r="U41" s="116">
        <v>7</v>
      </c>
      <c r="V41" s="117"/>
      <c r="W41" s="152"/>
    </row>
    <row r="42" spans="1:58" ht="15.75" outlineLevel="1" thickBot="1" x14ac:dyDescent="0.25">
      <c r="A42" s="1294"/>
      <c r="B42" s="199">
        <f>$L$43</f>
        <v>0</v>
      </c>
      <c r="C42" s="202"/>
      <c r="D42" s="199">
        <f>$L$37</f>
        <v>0</v>
      </c>
      <c r="E42" s="202"/>
      <c r="F42" s="199">
        <f>$L$39</f>
        <v>0</v>
      </c>
      <c r="G42" s="202"/>
      <c r="H42" s="199">
        <f>$L$41</f>
        <v>0</v>
      </c>
      <c r="I42" s="203"/>
      <c r="J42" s="11"/>
      <c r="K42" s="51">
        <f t="shared" si="8"/>
        <v>6</v>
      </c>
      <c r="L42" s="210"/>
      <c r="M42" s="52" t="s">
        <v>64</v>
      </c>
      <c r="N42" s="58">
        <f>G38</f>
        <v>0</v>
      </c>
      <c r="O42" s="58">
        <f>C41</f>
        <v>0</v>
      </c>
      <c r="P42" s="85"/>
      <c r="Q42" s="53">
        <f t="shared" si="6"/>
        <v>0</v>
      </c>
      <c r="R42" s="206"/>
      <c r="S42" s="187">
        <f t="shared" si="7"/>
        <v>0</v>
      </c>
      <c r="U42" s="116">
        <v>8</v>
      </c>
      <c r="V42" s="117"/>
      <c r="W42" s="152"/>
    </row>
    <row r="43" spans="1:58" ht="16.5" outlineLevel="1" thickTop="1" thickBot="1" x14ac:dyDescent="0.25">
      <c r="A43" s="188"/>
      <c r="B43" s="11"/>
      <c r="C43" s="11"/>
      <c r="D43" s="11"/>
      <c r="E43" s="11"/>
      <c r="F43" s="11"/>
      <c r="G43" s="11"/>
      <c r="H43" s="11"/>
      <c r="I43" s="11"/>
      <c r="J43" s="11"/>
      <c r="K43" s="51">
        <f t="shared" si="8"/>
        <v>7</v>
      </c>
      <c r="L43" s="210"/>
      <c r="M43" s="52" t="s">
        <v>61</v>
      </c>
      <c r="N43" s="58">
        <f>I37</f>
        <v>0</v>
      </c>
      <c r="O43" s="58">
        <f>C42</f>
        <v>0</v>
      </c>
      <c r="P43" s="85"/>
      <c r="Q43" s="53">
        <f t="shared" si="6"/>
        <v>0</v>
      </c>
      <c r="R43" s="206"/>
      <c r="S43" s="187">
        <f t="shared" si="7"/>
        <v>0</v>
      </c>
      <c r="T43" s="67"/>
      <c r="U43" s="76">
        <v>9</v>
      </c>
      <c r="V43" s="82"/>
      <c r="W43" s="103"/>
    </row>
    <row r="44" spans="1:58" s="67" customFormat="1" ht="15" customHeight="1" outlineLevel="1" thickTop="1" thickBot="1" x14ac:dyDescent="0.25">
      <c r="A44" s="1298" t="s">
        <v>115</v>
      </c>
      <c r="B44" s="1299"/>
      <c r="C44" s="1299"/>
      <c r="D44" s="1299"/>
      <c r="E44" s="1299"/>
      <c r="F44" s="1299"/>
      <c r="G44" s="1299"/>
      <c r="H44" s="1299"/>
      <c r="I44" s="1300"/>
      <c r="K44" s="54">
        <f t="shared" si="8"/>
        <v>8</v>
      </c>
      <c r="L44" s="211"/>
      <c r="M44" s="56" t="s">
        <v>65</v>
      </c>
      <c r="N44" s="59">
        <f>I38</f>
        <v>0</v>
      </c>
      <c r="O44" s="59">
        <f>E41</f>
        <v>0</v>
      </c>
      <c r="P44" s="71"/>
      <c r="Q44" s="102">
        <f t="shared" si="6"/>
        <v>0</v>
      </c>
      <c r="R44" s="208"/>
      <c r="S44" s="189">
        <f t="shared" si="7"/>
        <v>0</v>
      </c>
      <c r="T44" s="12"/>
      <c r="U44" s="76">
        <v>10</v>
      </c>
      <c r="V44" s="82"/>
      <c r="W44" s="103"/>
      <c r="Y44" s="8"/>
      <c r="Z44" s="8"/>
      <c r="AA44" s="8"/>
    </row>
    <row r="45" spans="1:58" s="12" customFormat="1" ht="15.75" outlineLevel="1" thickBot="1" x14ac:dyDescent="0.25">
      <c r="A45" s="1293">
        <v>1</v>
      </c>
      <c r="B45" s="197" t="s">
        <v>108</v>
      </c>
      <c r="C45" s="143" t="s">
        <v>69</v>
      </c>
      <c r="D45" s="197" t="s">
        <v>109</v>
      </c>
      <c r="E45" s="143" t="s">
        <v>69</v>
      </c>
      <c r="F45" s="197" t="s">
        <v>110</v>
      </c>
      <c r="G45" s="143" t="s">
        <v>69</v>
      </c>
      <c r="H45" s="197" t="s">
        <v>111</v>
      </c>
      <c r="I45" s="222" t="s">
        <v>69</v>
      </c>
      <c r="U45" s="76">
        <v>11</v>
      </c>
      <c r="V45" s="82"/>
      <c r="W45" s="103"/>
      <c r="Y45" s="8"/>
      <c r="Z45" s="8"/>
      <c r="AA45" s="8"/>
    </row>
    <row r="46" spans="1:58" s="11" customFormat="1" outlineLevel="1" x14ac:dyDescent="0.2">
      <c r="A46" s="1293"/>
      <c r="B46" s="198">
        <f>$L$48</f>
        <v>0</v>
      </c>
      <c r="C46" s="200"/>
      <c r="D46" s="198">
        <f>$L$50</f>
        <v>0</v>
      </c>
      <c r="E46" s="200"/>
      <c r="F46" s="198">
        <f>$L$52</f>
        <v>0</v>
      </c>
      <c r="G46" s="200"/>
      <c r="H46" s="198">
        <f>$L$54</f>
        <v>0</v>
      </c>
      <c r="I46" s="201"/>
      <c r="K46" s="1328" t="s">
        <v>70</v>
      </c>
      <c r="L46" s="1330" t="s">
        <v>79</v>
      </c>
      <c r="M46" s="1331"/>
      <c r="N46" s="1331"/>
      <c r="O46" s="1331"/>
      <c r="P46" s="1331"/>
      <c r="Q46" s="1331"/>
      <c r="R46" s="1331"/>
      <c r="S46" s="1306" t="s">
        <v>0</v>
      </c>
      <c r="U46" s="76">
        <v>12</v>
      </c>
      <c r="V46" s="82"/>
      <c r="W46" s="103"/>
      <c r="Y46" s="8"/>
      <c r="Z46" s="8"/>
      <c r="AA46" s="8"/>
    </row>
    <row r="47" spans="1:58" s="66" customFormat="1" ht="15.75" outlineLevel="1" thickBot="1" x14ac:dyDescent="0.25">
      <c r="A47" s="1293"/>
      <c r="B47" s="198">
        <f>$L$49</f>
        <v>0</v>
      </c>
      <c r="C47" s="200"/>
      <c r="D47" s="198">
        <f>$L$51</f>
        <v>0</v>
      </c>
      <c r="E47" s="200"/>
      <c r="F47" s="198">
        <f>$L$53</f>
        <v>0</v>
      </c>
      <c r="G47" s="200"/>
      <c r="H47" s="198">
        <f>$L$55</f>
        <v>0</v>
      </c>
      <c r="I47" s="201"/>
      <c r="J47" s="11"/>
      <c r="K47" s="1324"/>
      <c r="L47" s="133" t="s">
        <v>44</v>
      </c>
      <c r="M47" s="134" t="s">
        <v>73</v>
      </c>
      <c r="N47" s="135" t="s">
        <v>1</v>
      </c>
      <c r="O47" s="135" t="s">
        <v>2</v>
      </c>
      <c r="P47" s="136" t="s">
        <v>81</v>
      </c>
      <c r="Q47" s="137" t="s">
        <v>45</v>
      </c>
      <c r="R47" s="138" t="s">
        <v>74</v>
      </c>
      <c r="S47" s="1307"/>
      <c r="U47" s="76">
        <v>13</v>
      </c>
      <c r="V47" s="82"/>
      <c r="W47" s="103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</row>
    <row r="48" spans="1:58" s="66" customFormat="1" outlineLevel="1" x14ac:dyDescent="0.2">
      <c r="A48" s="252"/>
      <c r="B48" s="253"/>
      <c r="C48" s="253"/>
      <c r="D48" s="253"/>
      <c r="E48" s="253"/>
      <c r="F48" s="253"/>
      <c r="G48" s="253"/>
      <c r="H48" s="253"/>
      <c r="I48" s="254"/>
      <c r="J48" s="11"/>
      <c r="K48" s="49">
        <f>K44+1</f>
        <v>9</v>
      </c>
      <c r="L48" s="209"/>
      <c r="M48" s="50" t="s">
        <v>57</v>
      </c>
      <c r="N48" s="57">
        <f>C46</f>
        <v>0</v>
      </c>
      <c r="O48" s="57">
        <f>E51</f>
        <v>0</v>
      </c>
      <c r="P48" s="72"/>
      <c r="Q48" s="84">
        <f t="shared" ref="Q48:Q55" si="9">SUM(N48:P48)-MIN(N48:P48)</f>
        <v>0</v>
      </c>
      <c r="R48" s="204"/>
      <c r="S48" s="186">
        <f t="shared" ref="S48:S55" si="10">(Q48+R48)/2</f>
        <v>0</v>
      </c>
      <c r="U48" s="76">
        <v>14</v>
      </c>
      <c r="V48" s="82"/>
      <c r="W48" s="103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</row>
    <row r="49" spans="1:58" s="66" customFormat="1" outlineLevel="1" x14ac:dyDescent="0.2">
      <c r="A49" s="1314">
        <v>2</v>
      </c>
      <c r="B49" s="197" t="s">
        <v>108</v>
      </c>
      <c r="C49" s="143" t="s">
        <v>69</v>
      </c>
      <c r="D49" s="197" t="s">
        <v>109</v>
      </c>
      <c r="E49" s="143" t="s">
        <v>69</v>
      </c>
      <c r="F49" s="197" t="s">
        <v>110</v>
      </c>
      <c r="G49" s="143" t="s">
        <v>69</v>
      </c>
      <c r="H49" s="197" t="s">
        <v>111</v>
      </c>
      <c r="I49" s="216" t="s">
        <v>69</v>
      </c>
      <c r="J49" s="11"/>
      <c r="K49" s="51">
        <f t="shared" ref="K49:K55" si="11">K48+1</f>
        <v>10</v>
      </c>
      <c r="L49" s="210"/>
      <c r="M49" s="52" t="s">
        <v>62</v>
      </c>
      <c r="N49" s="58">
        <f>C47</f>
        <v>0</v>
      </c>
      <c r="O49" s="58">
        <f>G50</f>
        <v>0</v>
      </c>
      <c r="P49" s="85"/>
      <c r="Q49" s="53">
        <f t="shared" si="9"/>
        <v>0</v>
      </c>
      <c r="R49" s="205"/>
      <c r="S49" s="187">
        <f t="shared" si="10"/>
        <v>0</v>
      </c>
      <c r="U49" s="76">
        <v>15</v>
      </c>
      <c r="V49" s="82"/>
      <c r="W49" s="103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</row>
    <row r="50" spans="1:58" s="66" customFormat="1" outlineLevel="1" x14ac:dyDescent="0.2">
      <c r="A50" s="1314"/>
      <c r="B50" s="198">
        <f>$L$53</f>
        <v>0</v>
      </c>
      <c r="C50" s="200"/>
      <c r="D50" s="198">
        <f>$L$55</f>
        <v>0</v>
      </c>
      <c r="E50" s="200"/>
      <c r="F50" s="198">
        <f>$L$49</f>
        <v>0</v>
      </c>
      <c r="G50" s="200"/>
      <c r="H50" s="198">
        <f>$L$51</f>
        <v>0</v>
      </c>
      <c r="I50" s="201"/>
      <c r="J50" s="11"/>
      <c r="K50" s="51">
        <f t="shared" si="11"/>
        <v>11</v>
      </c>
      <c r="L50" s="210"/>
      <c r="M50" s="52" t="s">
        <v>59</v>
      </c>
      <c r="N50" s="58">
        <f>E46</f>
        <v>0</v>
      </c>
      <c r="O50" s="58">
        <f>G51</f>
        <v>0</v>
      </c>
      <c r="P50" s="85"/>
      <c r="Q50" s="58">
        <f>SUM(N50:P50)-MIN(N50:P50)</f>
        <v>0</v>
      </c>
      <c r="R50" s="205"/>
      <c r="S50" s="187">
        <f t="shared" si="10"/>
        <v>0</v>
      </c>
      <c r="U50" s="76">
        <v>16</v>
      </c>
      <c r="V50" s="82"/>
      <c r="W50" s="103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</row>
    <row r="51" spans="1:58" s="66" customFormat="1" ht="15" customHeight="1" outlineLevel="1" thickBot="1" x14ac:dyDescent="0.25">
      <c r="A51" s="1315"/>
      <c r="B51" s="199">
        <f>$L$54</f>
        <v>0</v>
      </c>
      <c r="C51" s="202"/>
      <c r="D51" s="199">
        <f>$L$48</f>
        <v>0</v>
      </c>
      <c r="E51" s="202"/>
      <c r="F51" s="199">
        <f>$L$50</f>
        <v>0</v>
      </c>
      <c r="G51" s="202"/>
      <c r="H51" s="199">
        <f>$L$52</f>
        <v>0</v>
      </c>
      <c r="I51" s="203"/>
      <c r="J51" s="11"/>
      <c r="K51" s="51">
        <f t="shared" si="11"/>
        <v>12</v>
      </c>
      <c r="L51" s="210"/>
      <c r="M51" s="52" t="s">
        <v>63</v>
      </c>
      <c r="N51" s="58">
        <f>E47</f>
        <v>0</v>
      </c>
      <c r="O51" s="58">
        <f>I50</f>
        <v>0</v>
      </c>
      <c r="P51" s="85"/>
      <c r="Q51" s="53">
        <f t="shared" si="9"/>
        <v>0</v>
      </c>
      <c r="R51" s="206"/>
      <c r="S51" s="187">
        <f t="shared" si="10"/>
        <v>0</v>
      </c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</row>
    <row r="52" spans="1:58" s="11" customFormat="1" ht="16.5" outlineLevel="1" thickTop="1" thickBot="1" x14ac:dyDescent="0.25">
      <c r="A52" s="188"/>
      <c r="K52" s="51">
        <f t="shared" si="11"/>
        <v>13</v>
      </c>
      <c r="L52" s="210"/>
      <c r="M52" s="52" t="s">
        <v>60</v>
      </c>
      <c r="N52" s="58">
        <f>G46</f>
        <v>0</v>
      </c>
      <c r="O52" s="58">
        <f>I51</f>
        <v>0</v>
      </c>
      <c r="P52" s="85"/>
      <c r="Q52" s="53">
        <f t="shared" si="9"/>
        <v>0</v>
      </c>
      <c r="R52" s="206"/>
      <c r="S52" s="187">
        <f t="shared" si="10"/>
        <v>0</v>
      </c>
    </row>
    <row r="53" spans="1:58" ht="15.75" outlineLevel="1" thickTop="1" x14ac:dyDescent="0.2">
      <c r="A53" s="1295" t="s">
        <v>117</v>
      </c>
      <c r="B53" s="1296"/>
      <c r="C53" s="1296"/>
      <c r="D53" s="1296"/>
      <c r="E53" s="1296"/>
      <c r="F53" s="1296"/>
      <c r="G53" s="1296"/>
      <c r="H53" s="1296"/>
      <c r="I53" s="1297"/>
      <c r="J53" s="12"/>
      <c r="K53" s="51">
        <f t="shared" si="11"/>
        <v>14</v>
      </c>
      <c r="L53" s="210"/>
      <c r="M53" s="52" t="s">
        <v>64</v>
      </c>
      <c r="N53" s="58">
        <f>G47</f>
        <v>0</v>
      </c>
      <c r="O53" s="58">
        <f>C50</f>
        <v>0</v>
      </c>
      <c r="P53" s="85"/>
      <c r="Q53" s="53">
        <f t="shared" si="9"/>
        <v>0</v>
      </c>
      <c r="R53" s="206"/>
      <c r="S53" s="187">
        <f t="shared" si="10"/>
        <v>0</v>
      </c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1:58" s="7" customFormat="1" outlineLevel="1" x14ac:dyDescent="0.2">
      <c r="A54" s="1293">
        <v>1</v>
      </c>
      <c r="B54" s="213">
        <v>1</v>
      </c>
      <c r="C54" s="214" t="s">
        <v>69</v>
      </c>
      <c r="D54" s="213">
        <v>2</v>
      </c>
      <c r="E54" s="214" t="s">
        <v>69</v>
      </c>
      <c r="F54" s="213">
        <v>3</v>
      </c>
      <c r="G54" s="214" t="s">
        <v>69</v>
      </c>
      <c r="H54" s="213">
        <v>4</v>
      </c>
      <c r="I54" s="215" t="s">
        <v>69</v>
      </c>
      <c r="J54" s="12"/>
      <c r="K54" s="51">
        <f t="shared" si="11"/>
        <v>15</v>
      </c>
      <c r="L54" s="210"/>
      <c r="M54" s="52" t="s">
        <v>61</v>
      </c>
      <c r="N54" s="58">
        <f>I46</f>
        <v>0</v>
      </c>
      <c r="O54" s="58">
        <f>C51</f>
        <v>0</v>
      </c>
      <c r="P54" s="85"/>
      <c r="Q54" s="53">
        <f t="shared" si="9"/>
        <v>0</v>
      </c>
      <c r="R54" s="206"/>
      <c r="S54" s="187">
        <f t="shared" si="10"/>
        <v>0</v>
      </c>
    </row>
    <row r="55" spans="1:58" s="7" customFormat="1" ht="15.75" outlineLevel="1" thickBot="1" x14ac:dyDescent="0.25">
      <c r="A55" s="1293"/>
      <c r="B55" s="198"/>
      <c r="C55" s="220"/>
      <c r="D55" s="198"/>
      <c r="E55" s="220"/>
      <c r="F55" s="198"/>
      <c r="G55" s="220"/>
      <c r="H55" s="198"/>
      <c r="I55" s="218"/>
      <c r="J55" s="12"/>
      <c r="K55" s="191">
        <f t="shared" si="11"/>
        <v>16</v>
      </c>
      <c r="L55" s="212"/>
      <c r="M55" s="192" t="s">
        <v>65</v>
      </c>
      <c r="N55" s="193">
        <f>I47</f>
        <v>0</v>
      </c>
      <c r="O55" s="193">
        <f>E50</f>
        <v>0</v>
      </c>
      <c r="P55" s="194"/>
      <c r="Q55" s="195">
        <f t="shared" si="9"/>
        <v>0</v>
      </c>
      <c r="R55" s="207"/>
      <c r="S55" s="196">
        <f t="shared" si="10"/>
        <v>0</v>
      </c>
    </row>
    <row r="56" spans="1:58" s="13" customFormat="1" ht="15.75" outlineLevel="1" thickTop="1" x14ac:dyDescent="0.2">
      <c r="A56" s="1293"/>
      <c r="B56" s="198"/>
      <c r="C56" s="220"/>
      <c r="D56" s="198"/>
      <c r="E56" s="220"/>
      <c r="F56" s="198"/>
      <c r="G56" s="220"/>
      <c r="H56" s="198"/>
      <c r="I56" s="218"/>
      <c r="J56" s="190"/>
    </row>
    <row r="57" spans="1:58" s="13" customFormat="1" ht="15.75" outlineLevel="1" thickBot="1" x14ac:dyDescent="0.25">
      <c r="A57" s="1294"/>
      <c r="B57" s="199"/>
      <c r="C57" s="221"/>
      <c r="D57" s="199"/>
      <c r="E57" s="221"/>
      <c r="F57" s="199"/>
      <c r="G57" s="221"/>
      <c r="H57" s="199"/>
      <c r="I57" s="219"/>
    </row>
    <row r="58" spans="1:58" s="13" customFormat="1" ht="15.75" outlineLevel="1" thickTop="1" x14ac:dyDescent="0.2">
      <c r="K58" s="73"/>
      <c r="L58" s="63"/>
      <c r="M58" s="62"/>
      <c r="N58" s="62"/>
      <c r="O58" s="62"/>
      <c r="P58" s="62"/>
      <c r="Q58" s="62"/>
      <c r="R58" s="64"/>
      <c r="S58" s="64"/>
      <c r="T58" s="14"/>
      <c r="U58" s="27"/>
    </row>
    <row r="59" spans="1:58" s="7" customFormat="1" ht="18" x14ac:dyDescent="0.25">
      <c r="A59" s="250" t="s">
        <v>78</v>
      </c>
      <c r="J59" s="13"/>
      <c r="L59" s="61"/>
      <c r="M59" s="61"/>
      <c r="N59" s="61"/>
      <c r="O59" s="61"/>
      <c r="P59" s="61"/>
      <c r="Q59" s="61"/>
      <c r="R59" s="61"/>
      <c r="S59" s="61"/>
      <c r="T59" s="32"/>
      <c r="W59" s="3"/>
    </row>
    <row r="60" spans="1:58" ht="15.75" thickBot="1" x14ac:dyDescent="0.25">
      <c r="A60" s="8"/>
      <c r="B60" s="8"/>
      <c r="D60" s="8"/>
      <c r="F60" s="8"/>
      <c r="H60" s="8"/>
      <c r="J60" s="13"/>
      <c r="T60" s="79"/>
    </row>
    <row r="61" spans="1:58" ht="15.75" outlineLevel="1" thickTop="1" x14ac:dyDescent="0.2">
      <c r="A61" s="1287" t="s">
        <v>118</v>
      </c>
      <c r="B61" s="1288"/>
      <c r="C61" s="1288"/>
      <c r="D61" s="1288"/>
      <c r="E61" s="1288"/>
      <c r="F61" s="1288"/>
      <c r="G61" s="1288"/>
      <c r="H61" s="1288"/>
      <c r="I61" s="1289"/>
      <c r="J61" s="223"/>
      <c r="K61" s="1329" t="s">
        <v>70</v>
      </c>
      <c r="L61" s="1285" t="s">
        <v>71</v>
      </c>
      <c r="M61" s="1285"/>
      <c r="N61" s="1285"/>
      <c r="O61" s="1285"/>
      <c r="P61" s="1285"/>
      <c r="Q61" s="1285"/>
      <c r="R61" s="1285"/>
      <c r="S61" s="1325" t="s">
        <v>0</v>
      </c>
      <c r="V61" s="8" t="s">
        <v>103</v>
      </c>
      <c r="W61" s="4" t="s">
        <v>40</v>
      </c>
    </row>
    <row r="62" spans="1:58" ht="15.75" outlineLevel="1" thickBot="1" x14ac:dyDescent="0.25">
      <c r="A62" s="1286">
        <v>1</v>
      </c>
      <c r="B62" s="241" t="s">
        <v>108</v>
      </c>
      <c r="C62" s="144" t="s">
        <v>69</v>
      </c>
      <c r="D62" s="241" t="s">
        <v>109</v>
      </c>
      <c r="E62" s="144" t="s">
        <v>69</v>
      </c>
      <c r="F62" s="241" t="s">
        <v>110</v>
      </c>
      <c r="G62" s="144" t="s">
        <v>69</v>
      </c>
      <c r="H62" s="241" t="s">
        <v>111</v>
      </c>
      <c r="I62" s="243" t="s">
        <v>69</v>
      </c>
      <c r="J62" s="190"/>
      <c r="K62" s="1324"/>
      <c r="L62" s="86" t="s">
        <v>44</v>
      </c>
      <c r="M62" s="87" t="s">
        <v>43</v>
      </c>
      <c r="N62" s="87" t="s">
        <v>1</v>
      </c>
      <c r="O62" s="87" t="s">
        <v>2</v>
      </c>
      <c r="P62" s="87" t="s">
        <v>3</v>
      </c>
      <c r="Q62" s="87" t="s">
        <v>6</v>
      </c>
      <c r="R62" s="126" t="s">
        <v>45</v>
      </c>
      <c r="S62" s="1326"/>
      <c r="U62" s="148">
        <v>1</v>
      </c>
      <c r="V62" s="149"/>
      <c r="W62" s="150"/>
    </row>
    <row r="63" spans="1:58" s="83" customFormat="1" outlineLevel="1" x14ac:dyDescent="0.2">
      <c r="A63" s="1286"/>
      <c r="B63" s="198">
        <f>$L$63</f>
        <v>0</v>
      </c>
      <c r="C63" s="242"/>
      <c r="D63" s="198">
        <f>$L$65</f>
        <v>0</v>
      </c>
      <c r="E63" s="242"/>
      <c r="F63" s="198">
        <f>$L$67</f>
        <v>0</v>
      </c>
      <c r="G63" s="242"/>
      <c r="H63" s="198">
        <f>$L$69</f>
        <v>0</v>
      </c>
      <c r="I63" s="244"/>
      <c r="J63" s="224"/>
      <c r="K63" s="49">
        <f>1</f>
        <v>1</v>
      </c>
      <c r="L63" s="238"/>
      <c r="M63" s="234" t="s">
        <v>57</v>
      </c>
      <c r="N63" s="139">
        <f>C63</f>
        <v>0</v>
      </c>
      <c r="O63" s="139">
        <f>I68</f>
        <v>0</v>
      </c>
      <c r="P63" s="139">
        <f>G71</f>
        <v>0</v>
      </c>
      <c r="Q63" s="139">
        <f>E76</f>
        <v>0</v>
      </c>
      <c r="R63" s="139">
        <f t="shared" ref="R63:R70" si="12">SUM(N63:Q63)</f>
        <v>0</v>
      </c>
      <c r="S63" s="235">
        <f t="shared" ref="S63:S70" si="13">R63/4</f>
        <v>0</v>
      </c>
      <c r="U63" s="151">
        <v>2</v>
      </c>
      <c r="V63" s="149"/>
      <c r="W63" s="150"/>
    </row>
    <row r="64" spans="1:58" s="83" customFormat="1" outlineLevel="1" x14ac:dyDescent="0.2">
      <c r="A64" s="1286"/>
      <c r="B64" s="198">
        <f>$L$64</f>
        <v>0</v>
      </c>
      <c r="C64" s="242"/>
      <c r="D64" s="198">
        <f>$L$66</f>
        <v>0</v>
      </c>
      <c r="E64" s="242"/>
      <c r="F64" s="198">
        <f>$L$68</f>
        <v>0</v>
      </c>
      <c r="G64" s="242"/>
      <c r="H64" s="198">
        <f>$L$70</f>
        <v>0</v>
      </c>
      <c r="I64" s="244"/>
      <c r="J64" s="224"/>
      <c r="K64" s="51">
        <f t="shared" ref="K64:K70" si="14">K63+1</f>
        <v>2</v>
      </c>
      <c r="L64" s="239"/>
      <c r="M64" s="35" t="s">
        <v>62</v>
      </c>
      <c r="N64" s="36">
        <f>C64</f>
        <v>0</v>
      </c>
      <c r="O64" s="36">
        <f>E67</f>
        <v>0</v>
      </c>
      <c r="P64" s="36">
        <f>I72</f>
        <v>0</v>
      </c>
      <c r="Q64" s="36">
        <f>G75</f>
        <v>0</v>
      </c>
      <c r="R64" s="36">
        <f t="shared" si="12"/>
        <v>0</v>
      </c>
      <c r="S64" s="236">
        <f t="shared" si="13"/>
        <v>0</v>
      </c>
      <c r="U64" s="151">
        <v>3</v>
      </c>
      <c r="V64" s="149"/>
      <c r="W64" s="150"/>
    </row>
    <row r="65" spans="1:23" s="83" customFormat="1" outlineLevel="1" x14ac:dyDescent="0.2">
      <c r="A65" s="259"/>
      <c r="B65" s="260"/>
      <c r="C65" s="261"/>
      <c r="D65" s="260"/>
      <c r="E65" s="261"/>
      <c r="F65" s="260"/>
      <c r="G65" s="261"/>
      <c r="H65" s="260"/>
      <c r="I65" s="262"/>
      <c r="J65" s="224"/>
      <c r="K65" s="51">
        <f t="shared" si="14"/>
        <v>3</v>
      </c>
      <c r="L65" s="239"/>
      <c r="M65" s="35" t="s">
        <v>59</v>
      </c>
      <c r="N65" s="36">
        <f>E63</f>
        <v>0</v>
      </c>
      <c r="O65" s="36">
        <f>C68</f>
        <v>0</v>
      </c>
      <c r="P65" s="36">
        <f>I71</f>
        <v>0</v>
      </c>
      <c r="Q65" s="36">
        <f>G76</f>
        <v>0</v>
      </c>
      <c r="R65" s="36">
        <f t="shared" si="12"/>
        <v>0</v>
      </c>
      <c r="S65" s="236">
        <f t="shared" si="13"/>
        <v>0</v>
      </c>
      <c r="U65" s="74">
        <v>4</v>
      </c>
      <c r="V65" s="60"/>
      <c r="W65" s="125"/>
    </row>
    <row r="66" spans="1:23" s="83" customFormat="1" outlineLevel="1" x14ac:dyDescent="0.2">
      <c r="A66" s="1286">
        <v>2</v>
      </c>
      <c r="B66" s="241" t="s">
        <v>108</v>
      </c>
      <c r="C66" s="144" t="s">
        <v>69</v>
      </c>
      <c r="D66" s="241" t="s">
        <v>109</v>
      </c>
      <c r="E66" s="144" t="s">
        <v>69</v>
      </c>
      <c r="F66" s="241" t="s">
        <v>110</v>
      </c>
      <c r="G66" s="144" t="s">
        <v>69</v>
      </c>
      <c r="H66" s="241" t="s">
        <v>111</v>
      </c>
      <c r="I66" s="243" t="s">
        <v>69</v>
      </c>
      <c r="J66" s="224"/>
      <c r="K66" s="51">
        <f t="shared" si="14"/>
        <v>4</v>
      </c>
      <c r="L66" s="239"/>
      <c r="M66" s="35" t="s">
        <v>63</v>
      </c>
      <c r="N66" s="36">
        <f>E64</f>
        <v>0</v>
      </c>
      <c r="O66" s="36">
        <f>G67</f>
        <v>0</v>
      </c>
      <c r="P66" s="36">
        <f>C72</f>
        <v>0</v>
      </c>
      <c r="Q66" s="36">
        <f>I75</f>
        <v>0</v>
      </c>
      <c r="R66" s="36">
        <f t="shared" si="12"/>
        <v>0</v>
      </c>
      <c r="S66" s="236">
        <f t="shared" si="13"/>
        <v>0</v>
      </c>
      <c r="U66" s="74">
        <v>5</v>
      </c>
      <c r="V66" s="60"/>
      <c r="W66" s="125"/>
    </row>
    <row r="67" spans="1:23" s="83" customFormat="1" outlineLevel="1" x14ac:dyDescent="0.2">
      <c r="A67" s="1286"/>
      <c r="B67" s="198">
        <f>$L$70</f>
        <v>0</v>
      </c>
      <c r="C67" s="242"/>
      <c r="D67" s="198">
        <f>$L$64</f>
        <v>0</v>
      </c>
      <c r="E67" s="242"/>
      <c r="F67" s="198">
        <f>$L$66</f>
        <v>0</v>
      </c>
      <c r="G67" s="242"/>
      <c r="H67" s="198">
        <f>$L$68</f>
        <v>0</v>
      </c>
      <c r="I67" s="244"/>
      <c r="J67" s="224"/>
      <c r="K67" s="51">
        <f t="shared" si="14"/>
        <v>5</v>
      </c>
      <c r="L67" s="239"/>
      <c r="M67" s="35" t="s">
        <v>60</v>
      </c>
      <c r="N67" s="36">
        <f>G63</f>
        <v>0</v>
      </c>
      <c r="O67" s="36">
        <f>E68</f>
        <v>0</v>
      </c>
      <c r="P67" s="36">
        <f>C71</f>
        <v>0</v>
      </c>
      <c r="Q67" s="36">
        <f>I76</f>
        <v>0</v>
      </c>
      <c r="R67" s="44">
        <f t="shared" si="12"/>
        <v>0</v>
      </c>
      <c r="S67" s="236">
        <f t="shared" si="13"/>
        <v>0</v>
      </c>
      <c r="U67" s="74">
        <v>6</v>
      </c>
      <c r="V67" s="60"/>
      <c r="W67" s="125"/>
    </row>
    <row r="68" spans="1:23" s="83" customFormat="1" outlineLevel="1" x14ac:dyDescent="0.2">
      <c r="A68" s="1286"/>
      <c r="B68" s="198">
        <f>$L$65</f>
        <v>0</v>
      </c>
      <c r="C68" s="242"/>
      <c r="D68" s="198">
        <f>$L$67</f>
        <v>0</v>
      </c>
      <c r="E68" s="242"/>
      <c r="F68" s="198">
        <f>$L$69</f>
        <v>0</v>
      </c>
      <c r="G68" s="242"/>
      <c r="H68" s="198">
        <f>$L$63</f>
        <v>0</v>
      </c>
      <c r="I68" s="244"/>
      <c r="J68" s="224"/>
      <c r="K68" s="51">
        <f t="shared" si="14"/>
        <v>6</v>
      </c>
      <c r="L68" s="239"/>
      <c r="M68" s="35" t="s">
        <v>64</v>
      </c>
      <c r="N68" s="36">
        <f>G64</f>
        <v>0</v>
      </c>
      <c r="O68" s="36">
        <f>I67</f>
        <v>0</v>
      </c>
      <c r="P68" s="36">
        <f>E72</f>
        <v>0</v>
      </c>
      <c r="Q68" s="36">
        <f>C75</f>
        <v>0</v>
      </c>
      <c r="R68" s="44">
        <f t="shared" si="12"/>
        <v>0</v>
      </c>
      <c r="S68" s="236">
        <f t="shared" si="13"/>
        <v>0</v>
      </c>
      <c r="U68" s="74">
        <v>7</v>
      </c>
      <c r="V68" s="60"/>
      <c r="W68" s="125"/>
    </row>
    <row r="69" spans="1:23" s="83" customFormat="1" outlineLevel="1" x14ac:dyDescent="0.2">
      <c r="A69" s="259"/>
      <c r="B69" s="260"/>
      <c r="C69" s="261"/>
      <c r="D69" s="260"/>
      <c r="E69" s="261"/>
      <c r="F69" s="260"/>
      <c r="G69" s="261"/>
      <c r="H69" s="260"/>
      <c r="I69" s="262"/>
      <c r="J69" s="224"/>
      <c r="K69" s="51">
        <f t="shared" si="14"/>
        <v>7</v>
      </c>
      <c r="L69" s="239"/>
      <c r="M69" s="35" t="s">
        <v>61</v>
      </c>
      <c r="N69" s="36">
        <f>I63</f>
        <v>0</v>
      </c>
      <c r="O69" s="36">
        <f>G68</f>
        <v>0</v>
      </c>
      <c r="P69" s="36">
        <f>E71</f>
        <v>0</v>
      </c>
      <c r="Q69" s="36">
        <f>C76</f>
        <v>0</v>
      </c>
      <c r="R69" s="44">
        <f t="shared" si="12"/>
        <v>0</v>
      </c>
      <c r="S69" s="236">
        <f t="shared" si="13"/>
        <v>0</v>
      </c>
      <c r="U69" s="74">
        <v>8</v>
      </c>
      <c r="V69" s="60"/>
      <c r="W69" s="125"/>
    </row>
    <row r="70" spans="1:23" s="83" customFormat="1" ht="15.75" outlineLevel="1" thickBot="1" x14ac:dyDescent="0.25">
      <c r="A70" s="1286">
        <v>3</v>
      </c>
      <c r="B70" s="241" t="s">
        <v>108</v>
      </c>
      <c r="C70" s="144" t="s">
        <v>69</v>
      </c>
      <c r="D70" s="241" t="s">
        <v>109</v>
      </c>
      <c r="E70" s="144" t="s">
        <v>69</v>
      </c>
      <c r="F70" s="241" t="s">
        <v>110</v>
      </c>
      <c r="G70" s="144" t="s">
        <v>69</v>
      </c>
      <c r="H70" s="241" t="s">
        <v>111</v>
      </c>
      <c r="I70" s="243" t="s">
        <v>69</v>
      </c>
      <c r="J70" s="224"/>
      <c r="K70" s="54">
        <f t="shared" si="14"/>
        <v>8</v>
      </c>
      <c r="L70" s="240"/>
      <c r="M70" s="37" t="s">
        <v>65</v>
      </c>
      <c r="N70" s="38">
        <f>I64</f>
        <v>0</v>
      </c>
      <c r="O70" s="38">
        <f>C67</f>
        <v>0</v>
      </c>
      <c r="P70" s="38">
        <f>G72</f>
        <v>0</v>
      </c>
      <c r="Q70" s="38">
        <f>E75</f>
        <v>0</v>
      </c>
      <c r="R70" s="46">
        <f t="shared" si="12"/>
        <v>0</v>
      </c>
      <c r="S70" s="237">
        <f t="shared" si="13"/>
        <v>0</v>
      </c>
      <c r="U70" s="118"/>
    </row>
    <row r="71" spans="1:23" s="83" customFormat="1" outlineLevel="1" x14ac:dyDescent="0.2">
      <c r="A71" s="1286"/>
      <c r="B71" s="198">
        <f>$L$67</f>
        <v>0</v>
      </c>
      <c r="C71" s="242"/>
      <c r="D71" s="198">
        <f>$L$69</f>
        <v>0</v>
      </c>
      <c r="E71" s="242"/>
      <c r="F71" s="198">
        <f>$L$63</f>
        <v>0</v>
      </c>
      <c r="G71" s="242"/>
      <c r="H71" s="198">
        <f>$L$65</f>
        <v>0</v>
      </c>
      <c r="I71" s="244"/>
      <c r="J71" s="224"/>
      <c r="S71" s="258"/>
    </row>
    <row r="72" spans="1:23" s="83" customFormat="1" outlineLevel="1" x14ac:dyDescent="0.2">
      <c r="A72" s="1286"/>
      <c r="B72" s="198">
        <f>$L$66</f>
        <v>0</v>
      </c>
      <c r="C72" s="242"/>
      <c r="D72" s="198">
        <f>$L$68</f>
        <v>0</v>
      </c>
      <c r="E72" s="242"/>
      <c r="F72" s="198">
        <f>$L$70</f>
        <v>0</v>
      </c>
      <c r="G72" s="242"/>
      <c r="H72" s="198">
        <f>$L$64</f>
        <v>0</v>
      </c>
      <c r="I72" s="244"/>
      <c r="J72" s="224"/>
      <c r="S72" s="258"/>
    </row>
    <row r="73" spans="1:23" s="83" customFormat="1" outlineLevel="1" x14ac:dyDescent="0.2">
      <c r="A73" s="259"/>
      <c r="B73" s="260"/>
      <c r="C73" s="261"/>
      <c r="D73" s="260"/>
      <c r="E73" s="261"/>
      <c r="F73" s="260"/>
      <c r="G73" s="261"/>
      <c r="H73" s="260"/>
      <c r="I73" s="262"/>
      <c r="J73" s="224"/>
      <c r="K73" s="255"/>
      <c r="L73" s="255"/>
      <c r="M73" s="255"/>
      <c r="N73" s="256"/>
      <c r="O73" s="256"/>
      <c r="P73" s="256"/>
      <c r="Q73" s="256"/>
      <c r="R73" s="257"/>
      <c r="S73" s="258"/>
      <c r="U73" s="118"/>
    </row>
    <row r="74" spans="1:23" outlineLevel="1" x14ac:dyDescent="0.2">
      <c r="A74" s="1286">
        <v>4</v>
      </c>
      <c r="B74" s="241" t="s">
        <v>108</v>
      </c>
      <c r="C74" s="144" t="s">
        <v>69</v>
      </c>
      <c r="D74" s="241" t="s">
        <v>109</v>
      </c>
      <c r="E74" s="144" t="s">
        <v>69</v>
      </c>
      <c r="F74" s="241" t="s">
        <v>110</v>
      </c>
      <c r="G74" s="144" t="s">
        <v>69</v>
      </c>
      <c r="H74" s="241" t="s">
        <v>111</v>
      </c>
      <c r="I74" s="243" t="s">
        <v>69</v>
      </c>
      <c r="J74" s="190"/>
      <c r="K74" s="225"/>
      <c r="L74" s="226"/>
      <c r="M74" s="225"/>
      <c r="N74" s="225"/>
      <c r="O74" s="225"/>
      <c r="P74" s="225"/>
      <c r="Q74" s="225"/>
      <c r="R74" s="227"/>
      <c r="S74" s="228"/>
      <c r="T74" s="28"/>
    </row>
    <row r="75" spans="1:23" s="7" customFormat="1" ht="18" outlineLevel="1" x14ac:dyDescent="0.25">
      <c r="A75" s="1286"/>
      <c r="B75" s="198">
        <f>$L$68</f>
        <v>0</v>
      </c>
      <c r="C75" s="242"/>
      <c r="D75" s="198">
        <f>$L$70</f>
        <v>0</v>
      </c>
      <c r="E75" s="242"/>
      <c r="F75" s="198">
        <f>$L$64</f>
        <v>0</v>
      </c>
      <c r="G75" s="242"/>
      <c r="H75" s="198">
        <f>$L$66</f>
        <v>0</v>
      </c>
      <c r="I75" s="244"/>
      <c r="J75" s="12"/>
      <c r="K75" s="12"/>
      <c r="L75" s="229"/>
      <c r="M75" s="229"/>
      <c r="N75" s="229"/>
      <c r="O75" s="229"/>
      <c r="P75" s="229"/>
      <c r="Q75" s="229"/>
      <c r="R75" s="229"/>
      <c r="S75" s="230"/>
      <c r="T75" s="32"/>
    </row>
    <row r="76" spans="1:23" s="75" customFormat="1" ht="18.75" outlineLevel="1" thickBot="1" x14ac:dyDescent="0.3">
      <c r="A76" s="1292"/>
      <c r="B76" s="245">
        <f>$L$69</f>
        <v>0</v>
      </c>
      <c r="C76" s="246"/>
      <c r="D76" s="245">
        <f>$L$63</f>
        <v>0</v>
      </c>
      <c r="E76" s="246"/>
      <c r="F76" s="245">
        <f>$L$65</f>
        <v>0</v>
      </c>
      <c r="G76" s="246"/>
      <c r="H76" s="245">
        <f>$L$67</f>
        <v>0</v>
      </c>
      <c r="I76" s="247"/>
      <c r="J76" s="231"/>
      <c r="K76" s="232"/>
      <c r="L76" s="232"/>
      <c r="M76" s="232"/>
      <c r="N76" s="232"/>
      <c r="O76" s="232"/>
      <c r="P76" s="232"/>
      <c r="Q76" s="232"/>
      <c r="R76" s="232"/>
      <c r="S76" s="233"/>
      <c r="T76" s="28"/>
      <c r="U76" s="77"/>
    </row>
    <row r="77" spans="1:23" s="5" customFormat="1" ht="18.75" thickTop="1" x14ac:dyDescent="0.25">
      <c r="A77" s="83"/>
      <c r="S77" s="61"/>
      <c r="T77" s="30"/>
      <c r="U77" s="6"/>
    </row>
    <row r="78" spans="1:23" s="5" customFormat="1" ht="18" x14ac:dyDescent="0.25">
      <c r="A78" s="251" t="s">
        <v>80</v>
      </c>
      <c r="J78" s="75"/>
      <c r="S78" s="61"/>
      <c r="T78" s="30"/>
      <c r="U78" s="77"/>
    </row>
    <row r="79" spans="1:23" s="121" customFormat="1" ht="18.75" thickBot="1" x14ac:dyDescent="0.3">
      <c r="A79" s="83"/>
      <c r="J79" s="5"/>
      <c r="S79" s="61"/>
      <c r="T79" s="119"/>
      <c r="U79" s="6"/>
      <c r="W79" s="122"/>
    </row>
    <row r="80" spans="1:23" s="121" customFormat="1" ht="18" x14ac:dyDescent="0.25">
      <c r="A80" s="127" t="s">
        <v>5</v>
      </c>
      <c r="B80" s="1303" t="s">
        <v>46</v>
      </c>
      <c r="C80" s="1304"/>
      <c r="D80" s="1304"/>
      <c r="E80" s="1304"/>
      <c r="F80" s="1305"/>
      <c r="G80" s="1290" t="s">
        <v>45</v>
      </c>
      <c r="H80" s="1301" t="s">
        <v>82</v>
      </c>
      <c r="I80" s="61"/>
      <c r="J80" s="119"/>
      <c r="K80" s="77"/>
      <c r="W80" s="122"/>
    </row>
    <row r="81" spans="1:23" s="121" customFormat="1" ht="18.75" thickBot="1" x14ac:dyDescent="0.3">
      <c r="A81" s="128"/>
      <c r="B81" s="86" t="s">
        <v>44</v>
      </c>
      <c r="C81" s="87" t="s">
        <v>1</v>
      </c>
      <c r="D81" s="87" t="s">
        <v>2</v>
      </c>
      <c r="E81" s="87" t="s">
        <v>3</v>
      </c>
      <c r="F81" s="87" t="s">
        <v>6</v>
      </c>
      <c r="G81" s="1291"/>
      <c r="H81" s="1302"/>
      <c r="I81" s="61"/>
      <c r="J81" s="119"/>
      <c r="K81" s="6"/>
      <c r="W81" s="122"/>
    </row>
    <row r="82" spans="1:23" s="121" customFormat="1" ht="18" x14ac:dyDescent="0.25">
      <c r="A82" s="294">
        <v>1</v>
      </c>
      <c r="B82" s="295"/>
      <c r="C82" s="296"/>
      <c r="D82" s="296"/>
      <c r="E82" s="297"/>
      <c r="F82" s="297"/>
      <c r="G82" s="297">
        <f t="shared" ref="G82:G89" si="15">SUM(C82:F82)</f>
        <v>0</v>
      </c>
      <c r="H82" s="298">
        <f t="shared" ref="H82:H89" si="16">G82/4</f>
        <v>0</v>
      </c>
      <c r="I82" s="61"/>
      <c r="J82" s="119"/>
    </row>
    <row r="83" spans="1:23" s="121" customFormat="1" ht="18" x14ac:dyDescent="0.25">
      <c r="A83" s="39">
        <v>2</v>
      </c>
      <c r="B83" s="40"/>
      <c r="C83" s="41"/>
      <c r="D83" s="41"/>
      <c r="E83" s="42"/>
      <c r="F83" s="42"/>
      <c r="G83" s="42">
        <f t="shared" si="15"/>
        <v>0</v>
      </c>
      <c r="H83" s="299">
        <f t="shared" si="16"/>
        <v>0</v>
      </c>
      <c r="I83" s="61"/>
      <c r="J83" s="120"/>
    </row>
    <row r="84" spans="1:23" s="121" customFormat="1" ht="18" x14ac:dyDescent="0.25">
      <c r="A84" s="39">
        <v>3</v>
      </c>
      <c r="B84" s="40"/>
      <c r="C84" s="41"/>
      <c r="D84" s="41"/>
      <c r="E84" s="42"/>
      <c r="F84" s="42"/>
      <c r="G84" s="42">
        <f t="shared" si="15"/>
        <v>0</v>
      </c>
      <c r="H84" s="299">
        <f t="shared" si="16"/>
        <v>0</v>
      </c>
      <c r="I84" s="61"/>
      <c r="J84" s="120"/>
    </row>
    <row r="85" spans="1:23" s="121" customFormat="1" ht="18" x14ac:dyDescent="0.25">
      <c r="A85" s="39">
        <v>4</v>
      </c>
      <c r="B85" s="40"/>
      <c r="C85" s="41"/>
      <c r="D85" s="41"/>
      <c r="E85" s="42"/>
      <c r="F85" s="42"/>
      <c r="G85" s="42">
        <f t="shared" si="15"/>
        <v>0</v>
      </c>
      <c r="H85" s="299">
        <f t="shared" si="16"/>
        <v>0</v>
      </c>
      <c r="I85" s="61"/>
      <c r="J85" s="120"/>
    </row>
    <row r="86" spans="1:23" s="121" customFormat="1" ht="18" x14ac:dyDescent="0.25">
      <c r="A86" s="39">
        <v>5</v>
      </c>
      <c r="B86" s="40"/>
      <c r="C86" s="41"/>
      <c r="D86" s="41"/>
      <c r="E86" s="42"/>
      <c r="F86" s="42"/>
      <c r="G86" s="42">
        <f t="shared" si="15"/>
        <v>0</v>
      </c>
      <c r="H86" s="299">
        <f t="shared" si="16"/>
        <v>0</v>
      </c>
      <c r="I86" s="61"/>
      <c r="J86" s="120"/>
    </row>
    <row r="87" spans="1:23" s="121" customFormat="1" ht="18" x14ac:dyDescent="0.25">
      <c r="A87" s="39">
        <v>6</v>
      </c>
      <c r="B87" s="40"/>
      <c r="C87" s="41"/>
      <c r="D87" s="41"/>
      <c r="E87" s="42"/>
      <c r="F87" s="42"/>
      <c r="G87" s="42">
        <f t="shared" si="15"/>
        <v>0</v>
      </c>
      <c r="H87" s="299">
        <f t="shared" si="16"/>
        <v>0</v>
      </c>
      <c r="I87" s="61"/>
      <c r="J87" s="120"/>
    </row>
    <row r="88" spans="1:23" s="121" customFormat="1" ht="18" x14ac:dyDescent="0.25">
      <c r="A88" s="39">
        <v>7</v>
      </c>
      <c r="B88" s="40"/>
      <c r="C88" s="41"/>
      <c r="D88" s="41"/>
      <c r="E88" s="42"/>
      <c r="F88" s="42"/>
      <c r="G88" s="42">
        <f t="shared" si="15"/>
        <v>0</v>
      </c>
      <c r="H88" s="299">
        <f t="shared" si="16"/>
        <v>0</v>
      </c>
      <c r="I88" s="61"/>
      <c r="J88" s="147" t="s">
        <v>41</v>
      </c>
    </row>
    <row r="89" spans="1:23" s="75" customFormat="1" ht="18" x14ac:dyDescent="0.25">
      <c r="A89" s="39">
        <v>8</v>
      </c>
      <c r="B89" s="40"/>
      <c r="C89" s="41"/>
      <c r="D89" s="41"/>
      <c r="E89" s="42"/>
      <c r="F89" s="42"/>
      <c r="G89" s="42">
        <f t="shared" si="15"/>
        <v>0</v>
      </c>
      <c r="H89" s="299">
        <f t="shared" si="16"/>
        <v>0</v>
      </c>
      <c r="I89" s="61"/>
      <c r="J89" s="120"/>
    </row>
    <row r="90" spans="1:23" s="121" customFormat="1" ht="18" x14ac:dyDescent="0.25">
      <c r="A90" s="300">
        <v>9</v>
      </c>
      <c r="B90" s="301"/>
      <c r="C90" s="142"/>
      <c r="D90" s="142"/>
      <c r="E90" s="142"/>
      <c r="F90" s="141"/>
      <c r="G90" s="302">
        <f t="shared" ref="G90:G101" si="17">SUM(C90:F90)-MIN(C90:E90)</f>
        <v>0</v>
      </c>
      <c r="H90" s="303">
        <f t="shared" ref="H90:H101" si="18">G90/2</f>
        <v>0</v>
      </c>
      <c r="I90" s="61"/>
      <c r="J90" s="120"/>
    </row>
    <row r="91" spans="1:23" s="75" customFormat="1" ht="18" x14ac:dyDescent="0.25">
      <c r="A91" s="300">
        <v>10</v>
      </c>
      <c r="B91" s="301"/>
      <c r="C91" s="142"/>
      <c r="D91" s="142"/>
      <c r="E91" s="142"/>
      <c r="F91" s="141"/>
      <c r="G91" s="302">
        <f t="shared" si="17"/>
        <v>0</v>
      </c>
      <c r="H91" s="303">
        <f t="shared" si="18"/>
        <v>0</v>
      </c>
      <c r="I91" s="61"/>
      <c r="J91" s="123" t="s">
        <v>42</v>
      </c>
    </row>
    <row r="92" spans="1:23" s="75" customFormat="1" ht="18" x14ac:dyDescent="0.25">
      <c r="A92" s="300">
        <v>11</v>
      </c>
      <c r="B92" s="301"/>
      <c r="C92" s="142"/>
      <c r="D92" s="142"/>
      <c r="E92" s="142"/>
      <c r="F92" s="141"/>
      <c r="G92" s="302">
        <f t="shared" si="17"/>
        <v>0</v>
      </c>
      <c r="H92" s="303">
        <f t="shared" si="18"/>
        <v>0</v>
      </c>
      <c r="I92" s="61"/>
      <c r="J92" s="65"/>
    </row>
    <row r="93" spans="1:23" s="121" customFormat="1" ht="18" x14ac:dyDescent="0.25">
      <c r="A93" s="300">
        <v>12</v>
      </c>
      <c r="B93" s="301"/>
      <c r="C93" s="142"/>
      <c r="D93" s="142"/>
      <c r="E93" s="142"/>
      <c r="F93" s="141"/>
      <c r="G93" s="302">
        <f t="shared" si="17"/>
        <v>0</v>
      </c>
      <c r="H93" s="303">
        <f t="shared" si="18"/>
        <v>0</v>
      </c>
      <c r="I93" s="61"/>
      <c r="J93" s="120"/>
    </row>
    <row r="94" spans="1:23" s="121" customFormat="1" ht="18" x14ac:dyDescent="0.25">
      <c r="A94" s="300">
        <v>13</v>
      </c>
      <c r="B94" s="140"/>
      <c r="C94" s="142"/>
      <c r="D94" s="142"/>
      <c r="E94" s="142"/>
      <c r="F94" s="141"/>
      <c r="G94" s="302">
        <f t="shared" si="17"/>
        <v>0</v>
      </c>
      <c r="H94" s="303">
        <f t="shared" si="18"/>
        <v>0</v>
      </c>
      <c r="I94" s="61"/>
      <c r="J94" s="120"/>
    </row>
    <row r="95" spans="1:23" s="75" customFormat="1" ht="18" x14ac:dyDescent="0.25">
      <c r="A95" s="300">
        <v>14</v>
      </c>
      <c r="B95" s="140"/>
      <c r="C95" s="142"/>
      <c r="D95" s="142"/>
      <c r="E95" s="142"/>
      <c r="F95" s="141"/>
      <c r="G95" s="302">
        <f t="shared" si="17"/>
        <v>0</v>
      </c>
      <c r="H95" s="303">
        <f t="shared" si="18"/>
        <v>0</v>
      </c>
      <c r="I95" s="61"/>
      <c r="J95" s="65"/>
    </row>
    <row r="96" spans="1:23" s="75" customFormat="1" ht="18" x14ac:dyDescent="0.25">
      <c r="A96" s="300">
        <v>15</v>
      </c>
      <c r="B96" s="140"/>
      <c r="C96" s="142"/>
      <c r="D96" s="142"/>
      <c r="E96" s="142"/>
      <c r="F96" s="141"/>
      <c r="G96" s="302">
        <f t="shared" si="17"/>
        <v>0</v>
      </c>
      <c r="H96" s="303">
        <f t="shared" si="18"/>
        <v>0</v>
      </c>
      <c r="I96" s="61"/>
      <c r="J96" s="65"/>
    </row>
    <row r="97" spans="1:23" s="121" customFormat="1" ht="18" x14ac:dyDescent="0.25">
      <c r="A97" s="300">
        <v>16</v>
      </c>
      <c r="B97" s="140"/>
      <c r="C97" s="142"/>
      <c r="D97" s="142"/>
      <c r="E97" s="142"/>
      <c r="F97" s="141"/>
      <c r="G97" s="302">
        <f t="shared" si="17"/>
        <v>0</v>
      </c>
      <c r="H97" s="303">
        <f t="shared" si="18"/>
        <v>0</v>
      </c>
      <c r="I97" s="61"/>
      <c r="J97" s="124"/>
    </row>
    <row r="98" spans="1:23" s="121" customFormat="1" ht="18" x14ac:dyDescent="0.25">
      <c r="A98" s="43" t="s">
        <v>99</v>
      </c>
      <c r="B98" s="34"/>
      <c r="C98" s="36"/>
      <c r="D98" s="36"/>
      <c r="E98" s="36"/>
      <c r="F98" s="36"/>
      <c r="G98" s="304">
        <f>SUM(C98:F98)-MIN(C98:E98)</f>
        <v>0</v>
      </c>
      <c r="H98" s="305">
        <f t="shared" si="18"/>
        <v>0</v>
      </c>
      <c r="I98" s="61"/>
      <c r="J98" s="120"/>
    </row>
    <row r="99" spans="1:23" s="121" customFormat="1" ht="18" x14ac:dyDescent="0.25">
      <c r="A99" s="43" t="s">
        <v>100</v>
      </c>
      <c r="B99" s="34"/>
      <c r="C99" s="36"/>
      <c r="D99" s="36"/>
      <c r="E99" s="36"/>
      <c r="F99" s="36"/>
      <c r="G99" s="304">
        <f t="shared" si="17"/>
        <v>0</v>
      </c>
      <c r="H99" s="305">
        <f t="shared" si="18"/>
        <v>0</v>
      </c>
      <c r="I99" s="61"/>
      <c r="J99" s="120"/>
    </row>
    <row r="100" spans="1:23" x14ac:dyDescent="0.2">
      <c r="A100" s="43" t="s">
        <v>101</v>
      </c>
      <c r="B100" s="306"/>
      <c r="C100" s="36"/>
      <c r="D100" s="36"/>
      <c r="E100" s="36"/>
      <c r="F100" s="36"/>
      <c r="G100" s="304">
        <f t="shared" si="17"/>
        <v>0</v>
      </c>
      <c r="H100" s="305">
        <f t="shared" si="18"/>
        <v>0</v>
      </c>
      <c r="I100" s="28"/>
      <c r="J100" s="28"/>
      <c r="K100" s="8"/>
      <c r="W100" s="8"/>
    </row>
    <row r="101" spans="1:23" ht="15.75" thickBot="1" x14ac:dyDescent="0.25">
      <c r="A101" s="54" t="s">
        <v>102</v>
      </c>
      <c r="B101" s="55"/>
      <c r="C101" s="102"/>
      <c r="D101" s="102"/>
      <c r="E101" s="102"/>
      <c r="F101" s="102"/>
      <c r="G101" s="145">
        <f t="shared" si="17"/>
        <v>0</v>
      </c>
      <c r="H101" s="146">
        <f t="shared" si="18"/>
        <v>0</v>
      </c>
      <c r="I101" s="28"/>
      <c r="J101" s="28"/>
      <c r="K101" s="8"/>
      <c r="W101" s="8"/>
    </row>
    <row r="102" spans="1:23" x14ac:dyDescent="0.2">
      <c r="A102" s="28"/>
      <c r="B102" s="28"/>
      <c r="C102" s="28"/>
      <c r="H102" s="8"/>
      <c r="K102" s="28"/>
      <c r="L102" s="8"/>
      <c r="M102" s="28"/>
      <c r="N102" s="28"/>
      <c r="O102" s="28"/>
      <c r="P102" s="28"/>
      <c r="Q102" s="28"/>
      <c r="R102" s="28"/>
      <c r="S102" s="28"/>
      <c r="T102" s="28"/>
      <c r="U102" s="8"/>
      <c r="W102" s="8"/>
    </row>
    <row r="103" spans="1:23" x14ac:dyDescent="0.2">
      <c r="H103" s="8"/>
      <c r="U103" s="8"/>
      <c r="W103" s="8"/>
    </row>
  </sheetData>
  <mergeCells count="40">
    <mergeCell ref="A1:H1"/>
    <mergeCell ref="S61:S62"/>
    <mergeCell ref="K35:K36"/>
    <mergeCell ref="K21:K22"/>
    <mergeCell ref="K61:K62"/>
    <mergeCell ref="K46:K47"/>
    <mergeCell ref="L46:R46"/>
    <mergeCell ref="S4:S5"/>
    <mergeCell ref="L35:R35"/>
    <mergeCell ref="S35:S36"/>
    <mergeCell ref="A5:A8"/>
    <mergeCell ref="A10:A13"/>
    <mergeCell ref="A4:I4"/>
    <mergeCell ref="A17:A19"/>
    <mergeCell ref="A21:A23"/>
    <mergeCell ref="A16:I16"/>
    <mergeCell ref="S46:S47"/>
    <mergeCell ref="L4:R4"/>
    <mergeCell ref="L21:R21"/>
    <mergeCell ref="A49:A51"/>
    <mergeCell ref="A27:A30"/>
    <mergeCell ref="A26:I26"/>
    <mergeCell ref="S21:S22"/>
    <mergeCell ref="A35:I35"/>
    <mergeCell ref="A36:A38"/>
    <mergeCell ref="K4:K5"/>
    <mergeCell ref="G80:G81"/>
    <mergeCell ref="A74:A76"/>
    <mergeCell ref="A54:A57"/>
    <mergeCell ref="A53:I53"/>
    <mergeCell ref="A40:A42"/>
    <mergeCell ref="A44:I44"/>
    <mergeCell ref="A45:A47"/>
    <mergeCell ref="H80:H81"/>
    <mergeCell ref="B80:F80"/>
    <mergeCell ref="L61:R61"/>
    <mergeCell ref="A62:A64"/>
    <mergeCell ref="A61:I61"/>
    <mergeCell ref="A66:A68"/>
    <mergeCell ref="A70:A72"/>
  </mergeCells>
  <conditionalFormatting sqref="N63:S64 M31:S31 M6:S17 Q40:S44 M39:P44 M65:S70 K73:S73 S71:S72">
    <cfRule type="cellIs" dxfId="56" priority="116" stopIfTrue="1" operator="lessThanOrEqual">
      <formula>0</formula>
    </cfRule>
  </conditionalFormatting>
  <conditionalFormatting sqref="C23 E23 G23 I23 C6:C8 C11:C13 I6:I8 I11:I13 G6:G8 G11:G13 E6:E8 E11:E13 C28:C30 E28:E30 G28:G30 I28:I30 I37:I38 I41:I42 G37:G38 G41:G42 C37:C38 C41:C42 E37:E38 E41:E42 I50:I51 I46:I47 G50:G51 G46:G47 E50:E51 E46:E47 C50:C51 C46:C47 I63:I65 G63:G65 E63:E65 C63:C65 I67:I68 G67:G68 E67:E68 C67:C68 I75:I76 I71:I72 G75:G76 G71:G72 E75:E76 E71:E72 C75:C76 C71:C72">
    <cfRule type="cellIs" dxfId="55" priority="112" stopIfTrue="1" operator="greaterThanOrEqual">
      <formula>200</formula>
    </cfRule>
  </conditionalFormatting>
  <conditionalFormatting sqref="P48:P55">
    <cfRule type="cellIs" dxfId="54" priority="57" stopIfTrue="1" operator="lessThanOrEqual">
      <formula>0</formula>
    </cfRule>
  </conditionalFormatting>
  <conditionalFormatting sqref="M37:P38">
    <cfRule type="cellIs" dxfId="53" priority="81" stopIfTrue="1" operator="lessThanOrEqual">
      <formula>0</formula>
    </cfRule>
  </conditionalFormatting>
  <conditionalFormatting sqref="A35 B36:I38 B41:I42 B50:I51 B46:I47 B63:I65 B67:I68 B75:I76 B71:I72">
    <cfRule type="containsText" dxfId="52" priority="79" stopIfTrue="1" operator="containsText" text="Оксана">
      <formula>NOT(ISERROR(SEARCH("Оксана",A35)))</formula>
    </cfRule>
    <cfRule type="containsText" dxfId="51" priority="80" stopIfTrue="1" operator="containsText" text="Людмила">
      <formula>NOT(ISERROR(SEARCH("Людмила",A35)))</formula>
    </cfRule>
  </conditionalFormatting>
  <conditionalFormatting sqref="B37:I38 B41:I42 B50:I51 B46:I47 B63:I65 B67:I68 B75:I76 B71:I72">
    <cfRule type="containsText" dxfId="50" priority="78" stopIfTrue="1" operator="containsText" text="Ольга">
      <formula>NOT(ISERROR(SEARCH("Ольга",B37)))</formula>
    </cfRule>
  </conditionalFormatting>
  <conditionalFormatting sqref="Q37:S39">
    <cfRule type="cellIs" dxfId="49" priority="76" stopIfTrue="1" operator="lessThanOrEqual">
      <formula>0</formula>
    </cfRule>
  </conditionalFormatting>
  <conditionalFormatting sqref="R51:R55 M48:P55">
    <cfRule type="cellIs" dxfId="48" priority="75" stopIfTrue="1" operator="lessThanOrEqual">
      <formula>0</formula>
    </cfRule>
  </conditionalFormatting>
  <conditionalFormatting sqref="A49">
    <cfRule type="containsText" dxfId="47" priority="73" stopIfTrue="1" operator="containsText" text="Оксана">
      <formula>NOT(ISERROR(SEARCH("Оксана",A49)))</formula>
    </cfRule>
    <cfRule type="containsText" dxfId="46" priority="74" stopIfTrue="1" operator="containsText" text="Людмила">
      <formula>NOT(ISERROR(SEARCH("Людмила",A49)))</formula>
    </cfRule>
  </conditionalFormatting>
  <conditionalFormatting sqref="Q49:S50 S51:S55 Q51:Q55">
    <cfRule type="cellIs" dxfId="45" priority="70" stopIfTrue="1" operator="lessThanOrEqual">
      <formula>0</formula>
    </cfRule>
  </conditionalFormatting>
  <conditionalFormatting sqref="B55:I57">
    <cfRule type="containsText" dxfId="44" priority="68" stopIfTrue="1" operator="containsText" text="Оксана">
      <formula>NOT(ISERROR(SEARCH("Оксана",B55)))</formula>
    </cfRule>
    <cfRule type="containsText" dxfId="43" priority="69" stopIfTrue="1" operator="containsText" text="Людмила">
      <formula>NOT(ISERROR(SEARCH("Людмила",B55)))</formula>
    </cfRule>
  </conditionalFormatting>
  <conditionalFormatting sqref="B55:I57">
    <cfRule type="containsText" dxfId="42" priority="67" stopIfTrue="1" operator="containsText" text="Ольга">
      <formula>NOT(ISERROR(SEARCH("Ольга",B55)))</formula>
    </cfRule>
  </conditionalFormatting>
  <conditionalFormatting sqref="C55:C57 E55:E57 G55:G57 I55:I57">
    <cfRule type="cellIs" dxfId="41" priority="66" stopIfTrue="1" operator="greaterThanOrEqual">
      <formula>200</formula>
    </cfRule>
  </conditionalFormatting>
  <conditionalFormatting sqref="N48:P55 N37:P44 N73:Q73 N65:Q70">
    <cfRule type="cellIs" dxfId="40" priority="59" stopIfTrue="1" operator="greaterThanOrEqual">
      <formula>200</formula>
    </cfRule>
  </conditionalFormatting>
  <conditionalFormatting sqref="Q48:S48">
    <cfRule type="cellIs" dxfId="39" priority="58" stopIfTrue="1" operator="lessThanOrEqual">
      <formula>0</formula>
    </cfRule>
  </conditionalFormatting>
  <conditionalFormatting sqref="N31:R31 N6:P17">
    <cfRule type="cellIs" dxfId="38" priority="54" stopIfTrue="1" operator="greaterThanOrEqual">
      <formula>200</formula>
    </cfRule>
  </conditionalFormatting>
  <conditionalFormatting sqref="M63:M64 C98:F101">
    <cfRule type="cellIs" dxfId="37" priority="53" stopIfTrue="1" operator="lessThanOrEqual">
      <formula>0</formula>
    </cfRule>
  </conditionalFormatting>
  <conditionalFormatting sqref="C94:F97">
    <cfRule type="cellIs" dxfId="36" priority="52" stopIfTrue="1" operator="lessThanOrEqual">
      <formula>0</formula>
    </cfRule>
  </conditionalFormatting>
  <conditionalFormatting sqref="I62 G62 E62 C62">
    <cfRule type="containsText" dxfId="35" priority="40" stopIfTrue="1" operator="containsText" text="Оксана">
      <formula>NOT(ISERROR(SEARCH("Оксана",C62)))</formula>
    </cfRule>
    <cfRule type="containsText" dxfId="34" priority="41" stopIfTrue="1" operator="containsText" text="Людмила">
      <formula>NOT(ISERROR(SEARCH("Людмила",C62)))</formula>
    </cfRule>
  </conditionalFormatting>
  <conditionalFormatting sqref="B62 D62 F62 H62">
    <cfRule type="containsText" dxfId="33" priority="42" stopIfTrue="1" operator="containsText" text="Оксана">
      <formula>NOT(ISERROR(SEARCH("Оксана",B62)))</formula>
    </cfRule>
    <cfRule type="containsText" dxfId="32" priority="43" stopIfTrue="1" operator="containsText" text="Людмила">
      <formula>NOT(ISERROR(SEARCH("Людмила",B62)))</formula>
    </cfRule>
  </conditionalFormatting>
  <conditionalFormatting sqref="N63:Q64">
    <cfRule type="cellIs" dxfId="31" priority="39" stopIfTrue="1" operator="greaterThanOrEqual">
      <formula>200</formula>
    </cfRule>
  </conditionalFormatting>
  <conditionalFormatting sqref="M23:S30">
    <cfRule type="cellIs" dxfId="30" priority="37" stopIfTrue="1" operator="lessThanOrEqual">
      <formula>0</formula>
    </cfRule>
  </conditionalFormatting>
  <conditionalFormatting sqref="C18:C19 I18:I19 G18:G19 E18:E19">
    <cfRule type="cellIs" dxfId="29" priority="36" stopIfTrue="1" operator="greaterThanOrEqual">
      <formula>200</formula>
    </cfRule>
  </conditionalFormatting>
  <conditionalFormatting sqref="N23:P30">
    <cfRule type="cellIs" dxfId="28" priority="35" stopIfTrue="1" operator="greaterThanOrEqual">
      <formula>200</formula>
    </cfRule>
  </conditionalFormatting>
  <conditionalFormatting sqref="C22">
    <cfRule type="cellIs" dxfId="27" priority="32" stopIfTrue="1" operator="greaterThanOrEqual">
      <formula>200</formula>
    </cfRule>
  </conditionalFormatting>
  <conditionalFormatting sqref="E22 I22 G22">
    <cfRule type="cellIs" dxfId="26" priority="33" stopIfTrue="1" operator="greaterThanOrEqual">
      <formula>200</formula>
    </cfRule>
  </conditionalFormatting>
  <conditionalFormatting sqref="B40:I40">
    <cfRule type="containsText" dxfId="25" priority="25" stopIfTrue="1" operator="containsText" text="Оксана">
      <formula>NOT(ISERROR(SEARCH("Оксана",B40)))</formula>
    </cfRule>
    <cfRule type="containsText" dxfId="24" priority="26" stopIfTrue="1" operator="containsText" text="Людмила">
      <formula>NOT(ISERROR(SEARCH("Людмила",B40)))</formula>
    </cfRule>
  </conditionalFormatting>
  <conditionalFormatting sqref="A44">
    <cfRule type="containsText" dxfId="23" priority="23" stopIfTrue="1" operator="containsText" text="Оксана">
      <formula>NOT(ISERROR(SEARCH("Оксана",A44)))</formula>
    </cfRule>
    <cfRule type="containsText" dxfId="22" priority="24" stopIfTrue="1" operator="containsText" text="Людмила">
      <formula>NOT(ISERROR(SEARCH("Людмила",A44)))</formula>
    </cfRule>
  </conditionalFormatting>
  <conditionalFormatting sqref="B45:I45">
    <cfRule type="containsText" dxfId="21" priority="21" stopIfTrue="1" operator="containsText" text="Оксана">
      <formula>NOT(ISERROR(SEARCH("Оксана",B45)))</formula>
    </cfRule>
    <cfRule type="containsText" dxfId="20" priority="22" stopIfTrue="1" operator="containsText" text="Людмила">
      <formula>NOT(ISERROR(SEARCH("Людмила",B45)))</formula>
    </cfRule>
  </conditionalFormatting>
  <conditionalFormatting sqref="B49:I49">
    <cfRule type="containsText" dxfId="19" priority="19" stopIfTrue="1" operator="containsText" text="Оксана">
      <formula>NOT(ISERROR(SEARCH("Оксана",B49)))</formula>
    </cfRule>
    <cfRule type="containsText" dxfId="18" priority="20" stopIfTrue="1" operator="containsText" text="Людмила">
      <formula>NOT(ISERROR(SEARCH("Людмила",B49)))</formula>
    </cfRule>
  </conditionalFormatting>
  <conditionalFormatting sqref="I66 G66 E66 C66">
    <cfRule type="containsText" dxfId="17" priority="15" stopIfTrue="1" operator="containsText" text="Оксана">
      <formula>NOT(ISERROR(SEARCH("Оксана",C66)))</formula>
    </cfRule>
    <cfRule type="containsText" dxfId="16" priority="16" stopIfTrue="1" operator="containsText" text="Людмила">
      <formula>NOT(ISERROR(SEARCH("Людмила",C66)))</formula>
    </cfRule>
  </conditionalFormatting>
  <conditionalFormatting sqref="B66 D66 F66 H66">
    <cfRule type="containsText" dxfId="15" priority="17" stopIfTrue="1" operator="containsText" text="Оксана">
      <formula>NOT(ISERROR(SEARCH("Оксана",B66)))</formula>
    </cfRule>
    <cfRule type="containsText" dxfId="14" priority="18" stopIfTrue="1" operator="containsText" text="Людмила">
      <formula>NOT(ISERROR(SEARCH("Людмила",B66)))</formula>
    </cfRule>
  </conditionalFormatting>
  <conditionalFormatting sqref="A61">
    <cfRule type="containsText" dxfId="13" priority="13" stopIfTrue="1" operator="containsText" text="Оксана">
      <formula>NOT(ISERROR(SEARCH("Оксана",A61)))</formula>
    </cfRule>
    <cfRule type="containsText" dxfId="12" priority="14" stopIfTrue="1" operator="containsText" text="Людмила">
      <formula>NOT(ISERROR(SEARCH("Людмила",A61)))</formula>
    </cfRule>
  </conditionalFormatting>
  <conditionalFormatting sqref="I70 G70 E70 C70">
    <cfRule type="containsText" dxfId="11" priority="9" stopIfTrue="1" operator="containsText" text="Оксана">
      <formula>NOT(ISERROR(SEARCH("Оксана",C70)))</formula>
    </cfRule>
    <cfRule type="containsText" dxfId="10" priority="10" stopIfTrue="1" operator="containsText" text="Людмила">
      <formula>NOT(ISERROR(SEARCH("Людмила",C70)))</formula>
    </cfRule>
  </conditionalFormatting>
  <conditionalFormatting sqref="B70 D70 F70 H70">
    <cfRule type="containsText" dxfId="9" priority="11" stopIfTrue="1" operator="containsText" text="Оксана">
      <formula>NOT(ISERROR(SEARCH("Оксана",B70)))</formula>
    </cfRule>
    <cfRule type="containsText" dxfId="8" priority="12" stopIfTrue="1" operator="containsText" text="Людмила">
      <formula>NOT(ISERROR(SEARCH("Людмила",B70)))</formula>
    </cfRule>
  </conditionalFormatting>
  <conditionalFormatting sqref="I74 G74 E74 C74">
    <cfRule type="containsText" dxfId="7" priority="5" stopIfTrue="1" operator="containsText" text="Оксана">
      <formula>NOT(ISERROR(SEARCH("Оксана",C74)))</formula>
    </cfRule>
    <cfRule type="containsText" dxfId="6" priority="6" stopIfTrue="1" operator="containsText" text="Людмила">
      <formula>NOT(ISERROR(SEARCH("Людмила",C74)))</formula>
    </cfRule>
  </conditionalFormatting>
  <conditionalFormatting sqref="B74 D74 F74 H74">
    <cfRule type="containsText" dxfId="5" priority="7" stopIfTrue="1" operator="containsText" text="Оксана">
      <formula>NOT(ISERROR(SEARCH("Оксана",B74)))</formula>
    </cfRule>
    <cfRule type="containsText" dxfId="4" priority="8" stopIfTrue="1" operator="containsText" text="Людмила">
      <formula>NOT(ISERROR(SEARCH("Людмила",B74)))</formula>
    </cfRule>
  </conditionalFormatting>
  <conditionalFormatting sqref="I73 G73 E73 C73 I69 G69 E69 C69">
    <cfRule type="cellIs" dxfId="3" priority="4" stopIfTrue="1" operator="greaterThanOrEqual">
      <formula>200</formula>
    </cfRule>
  </conditionalFormatting>
  <conditionalFormatting sqref="B73:I73 B69:I69">
    <cfRule type="containsText" dxfId="2" priority="2" stopIfTrue="1" operator="containsText" text="Оксана">
      <formula>NOT(ISERROR(SEARCH("Оксана",B69)))</formula>
    </cfRule>
    <cfRule type="containsText" dxfId="1" priority="3" stopIfTrue="1" operator="containsText" text="Людмила">
      <formula>NOT(ISERROR(SEARCH("Людмила",B69)))</formula>
    </cfRule>
  </conditionalFormatting>
  <conditionalFormatting sqref="B73:I73 B69:I69">
    <cfRule type="containsText" dxfId="0" priority="1" stopIfTrue="1" operator="containsText" text="Ольга">
      <formula>NOT(ISERROR(SEARCH("Ольга",B69)))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Командный</vt:lpstr>
      <vt:lpstr>Битва полов</vt:lpstr>
      <vt:lpstr>Парный ММ, ЖЖ</vt:lpstr>
      <vt:lpstr>Парный Ж-М</vt:lpstr>
      <vt:lpstr>24 февраля</vt:lpstr>
      <vt:lpstr>жереб.</vt:lpstr>
      <vt:lpstr>АБСОЛЮТ</vt:lpstr>
      <vt:lpstr>Ком.Тур. </vt:lpstr>
      <vt:lpstr>Статистика</vt:lpstr>
      <vt:lpstr>жереб.!Область_печати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2025-05-05T10:11:14Z</cp:lastPrinted>
  <dcterms:created xsi:type="dcterms:W3CDTF">1996-10-08T23:32:33Z</dcterms:created>
  <dcterms:modified xsi:type="dcterms:W3CDTF">2026-04-20T10:22:29Z</dcterms:modified>
</cp:coreProperties>
</file>