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0" yWindow="0" windowWidth="28800" windowHeight="9888"/>
  </bookViews>
  <sheets>
    <sheet name="Приложение 5" sheetId="1" r:id="rId1"/>
    <sheet name="Приложение 5 (2)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in2007" localSheetId="0">#REF!</definedName>
    <definedName name="_in2007" localSheetId="1">#REF!</definedName>
    <definedName name="_in2007">#REF!</definedName>
    <definedName name="_in2007_14" localSheetId="0">#REF!</definedName>
    <definedName name="_in2007_14" localSheetId="1">#REF!</definedName>
    <definedName name="_in2007_14">#REF!</definedName>
    <definedName name="_in2008" localSheetId="0">#REF!</definedName>
    <definedName name="_in2008" localSheetId="1">#REF!</definedName>
    <definedName name="_in2008">#REF!</definedName>
    <definedName name="_in2008_14" localSheetId="0">#REF!</definedName>
    <definedName name="_in2008_14" localSheetId="1">#REF!</definedName>
    <definedName name="_in2008_14">#REF!</definedName>
    <definedName name="_in2009" localSheetId="0">#REF!</definedName>
    <definedName name="_in2009" localSheetId="1">#REF!</definedName>
    <definedName name="_in2009">#REF!</definedName>
    <definedName name="_in2009_14" localSheetId="0">#REF!</definedName>
    <definedName name="_in2009_14" localSheetId="1">#REF!</definedName>
    <definedName name="_in2009_14">#REF!</definedName>
    <definedName name="_in2010" localSheetId="0">#REF!</definedName>
    <definedName name="_in2010" localSheetId="1">#REF!</definedName>
    <definedName name="_in2010">#REF!</definedName>
    <definedName name="_in2010_14" localSheetId="0">#REF!</definedName>
    <definedName name="_in2010_14" localSheetId="1">#REF!</definedName>
    <definedName name="_in2010_14">#REF!</definedName>
    <definedName name="_in2011" localSheetId="0">#REF!</definedName>
    <definedName name="_in2011" localSheetId="1">#REF!</definedName>
    <definedName name="_in2011">#REF!</definedName>
    <definedName name="_in2011_14" localSheetId="0">#REF!</definedName>
    <definedName name="_in2011_14" localSheetId="1">#REF!</definedName>
    <definedName name="_in2011_14">#REF!</definedName>
    <definedName name="_in2012" localSheetId="0">#REF!</definedName>
    <definedName name="_in2012" localSheetId="1">#REF!</definedName>
    <definedName name="_in2012">#REF!</definedName>
    <definedName name="_in2012_14" localSheetId="0">#REF!</definedName>
    <definedName name="_in2012_14" localSheetId="1">#REF!</definedName>
    <definedName name="_in2012_14">#REF!</definedName>
    <definedName name="_in2013" localSheetId="0">#REF!</definedName>
    <definedName name="_in2013" localSheetId="1">#REF!</definedName>
    <definedName name="_in2013">#REF!</definedName>
    <definedName name="_in2013_14" localSheetId="0">#REF!</definedName>
    <definedName name="_in2013_14" localSheetId="1">#REF!</definedName>
    <definedName name="_in2013_14">#REF!</definedName>
    <definedName name="_in2014" localSheetId="0">#REF!</definedName>
    <definedName name="_in2014" localSheetId="1">#REF!</definedName>
    <definedName name="_in2014">#REF!</definedName>
    <definedName name="_in2014_14" localSheetId="0">#REF!</definedName>
    <definedName name="_in2014_14" localSheetId="1">#REF!</definedName>
    <definedName name="_in2014_14">#REF!</definedName>
    <definedName name="_in2015" localSheetId="0">#REF!</definedName>
    <definedName name="_in2015" localSheetId="1">#REF!</definedName>
    <definedName name="_in2015">#REF!</definedName>
    <definedName name="_in2015_14" localSheetId="0">#REF!</definedName>
    <definedName name="_in2015_14" localSheetId="1">#REF!</definedName>
    <definedName name="_in2015_14">#REF!</definedName>
    <definedName name="_inf2007" localSheetId="0">#REF!</definedName>
    <definedName name="_inf2007" localSheetId="1">#REF!</definedName>
    <definedName name="_inf2007">#REF!</definedName>
    <definedName name="_inf2007_14" localSheetId="0">#REF!</definedName>
    <definedName name="_inf2007_14" localSheetId="1">#REF!</definedName>
    <definedName name="_inf2007_14">#REF!</definedName>
    <definedName name="_inf2008" localSheetId="0">#REF!</definedName>
    <definedName name="_inf2008" localSheetId="1">#REF!</definedName>
    <definedName name="_inf2008">#REF!</definedName>
    <definedName name="_inf2008_14" localSheetId="0">#REF!</definedName>
    <definedName name="_inf2008_14" localSheetId="1">#REF!</definedName>
    <definedName name="_inf2008_14">#REF!</definedName>
    <definedName name="_inf2009" localSheetId="0">#REF!</definedName>
    <definedName name="_inf2009" localSheetId="1">#REF!</definedName>
    <definedName name="_inf2009">#REF!</definedName>
    <definedName name="_inf2009_14" localSheetId="0">#REF!</definedName>
    <definedName name="_inf2009_14" localSheetId="1">#REF!</definedName>
    <definedName name="_inf2009_14">#REF!</definedName>
    <definedName name="_inf2010" localSheetId="0">#REF!</definedName>
    <definedName name="_inf2010" localSheetId="1">#REF!</definedName>
    <definedName name="_inf2010">#REF!</definedName>
    <definedName name="_inf2010_14" localSheetId="0">#REF!</definedName>
    <definedName name="_inf2010_14" localSheetId="1">#REF!</definedName>
    <definedName name="_inf2010_14">#REF!</definedName>
    <definedName name="_inf2011" localSheetId="0">#REF!</definedName>
    <definedName name="_inf2011" localSheetId="1">#REF!</definedName>
    <definedName name="_inf2011">#REF!</definedName>
    <definedName name="_inf2011_14" localSheetId="0">#REF!</definedName>
    <definedName name="_inf2011_14" localSheetId="1">#REF!</definedName>
    <definedName name="_inf2011_14">#REF!</definedName>
    <definedName name="_inf2012" localSheetId="0">#REF!</definedName>
    <definedName name="_inf2012" localSheetId="1">#REF!</definedName>
    <definedName name="_inf2012">#REF!</definedName>
    <definedName name="_inf2012_14" localSheetId="0">#REF!</definedName>
    <definedName name="_inf2012_14" localSheetId="1">#REF!</definedName>
    <definedName name="_inf2012_14">#REF!</definedName>
    <definedName name="_inf2013" localSheetId="0">#REF!</definedName>
    <definedName name="_inf2013" localSheetId="1">#REF!</definedName>
    <definedName name="_inf2013">#REF!</definedName>
    <definedName name="_inf2013_14" localSheetId="0">#REF!</definedName>
    <definedName name="_inf2013_14" localSheetId="1">#REF!</definedName>
    <definedName name="_inf2013_14">#REF!</definedName>
    <definedName name="_inf2014" localSheetId="0">#REF!</definedName>
    <definedName name="_inf2014" localSheetId="1">#REF!</definedName>
    <definedName name="_inf2014">#REF!</definedName>
    <definedName name="_inf2014_14" localSheetId="0">#REF!</definedName>
    <definedName name="_inf2014_14" localSheetId="1">#REF!</definedName>
    <definedName name="_inf2014_14">#REF!</definedName>
    <definedName name="_inf2015" localSheetId="0">#REF!</definedName>
    <definedName name="_inf2015" localSheetId="1">#REF!</definedName>
    <definedName name="_inf2015">#REF!</definedName>
    <definedName name="_inf2015_14" localSheetId="0">#REF!</definedName>
    <definedName name="_inf2015_14" localSheetId="1">#REF!</definedName>
    <definedName name="_inf2015_14">#REF!</definedName>
    <definedName name="_mm1" localSheetId="0">[1]ПРОГНОЗ_1!#REF!</definedName>
    <definedName name="_mm1" localSheetId="1">[1]ПРОГНОЗ_1!#REF!</definedName>
    <definedName name="_mm1">[1]ПРОГНОЗ_1!#REF!</definedName>
    <definedName name="_mm1_14" localSheetId="0">[1]ПРОГНОЗ_1!#REF!</definedName>
    <definedName name="_mm1_14" localSheetId="1">[1]ПРОГНОЗ_1!#REF!</definedName>
    <definedName name="_mm1_14">[1]ПРОГНОЗ_1!#REF!</definedName>
    <definedName name="ddd" localSheetId="0">[2]ПРОГНОЗ_1!#REF!</definedName>
    <definedName name="ddd" localSheetId="1">[2]ПРОГНОЗ_1!#REF!</definedName>
    <definedName name="ddd">[2]ПРОГНОЗ_1!#REF!</definedName>
    <definedName name="ddd_14" localSheetId="0">[2]ПРОГНОЗ_1!#REF!</definedName>
    <definedName name="ddd_14" localSheetId="1">[2]ПРОГНОЗ_1!#REF!</definedName>
    <definedName name="ddd_14">[2]ПРОГНОЗ_1!#REF!</definedName>
    <definedName name="Excel_BuiltIn__FilterDatabase_15" localSheetId="0">#REF!</definedName>
    <definedName name="Excel_BuiltIn__FilterDatabase_15" localSheetId="1">#REF!</definedName>
    <definedName name="Excel_BuiltIn__FilterDatabase_15">#REF!</definedName>
    <definedName name="ff" localSheetId="0">#REF!</definedName>
    <definedName name="ff" localSheetId="1">#REF!</definedName>
    <definedName name="ff">#REF!</definedName>
    <definedName name="ff_14" localSheetId="0">#REF!</definedName>
    <definedName name="ff_14" localSheetId="1">#REF!</definedName>
    <definedName name="ff_14">#REF!</definedName>
    <definedName name="fffff" localSheetId="0">'[3]Гр5(о)'!#REF!</definedName>
    <definedName name="fffff" localSheetId="1">'[3]Гр5(о)'!#REF!</definedName>
    <definedName name="fffff">'[3]Гр5(о)'!#REF!</definedName>
    <definedName name="fffff_14" localSheetId="0">'[3]Гр5(о)'!#REF!</definedName>
    <definedName name="fffff_14" localSheetId="1">'[3]Гр5(о)'!#REF!</definedName>
    <definedName name="fffff_14">'[3]Гр5(о)'!#REF!</definedName>
    <definedName name="gggg" localSheetId="0">#REF!</definedName>
    <definedName name="gggg" localSheetId="1">#REF!</definedName>
    <definedName name="gggg">#REF!</definedName>
    <definedName name="gggg_14" localSheetId="0">#REF!</definedName>
    <definedName name="gggg_14" localSheetId="1">#REF!</definedName>
    <definedName name="gggg_14">#REF!</definedName>
    <definedName name="jjjj" localSheetId="0">'[4]Гр5(о)'!#REF!</definedName>
    <definedName name="jjjj" localSheetId="1">'[4]Гр5(о)'!#REF!</definedName>
    <definedName name="jjjj">'[4]Гр5(о)'!#REF!</definedName>
    <definedName name="jjjj_14" localSheetId="0">'[4]Гр5(о)'!#REF!</definedName>
    <definedName name="jjjj_14" localSheetId="1">'[4]Гр5(о)'!#REF!</definedName>
    <definedName name="jjjj_14">'[4]Гр5(о)'!#REF!</definedName>
    <definedName name="XDO_?ACTDOMCODE?" localSheetId="0">#REF!</definedName>
    <definedName name="XDO_?ACTDOMCODE?" localSheetId="1">#REF!</definedName>
    <definedName name="XDO_?ACTDOMCODE?">#REF!</definedName>
    <definedName name="XDO_?ACTDOMNAME?" localSheetId="0">#REF!</definedName>
    <definedName name="XDO_?ACTDOMNAME?" localSheetId="1">#REF!</definedName>
    <definedName name="XDO_?ACTDOMNAME?">#REF!</definedName>
    <definedName name="XDO_?BELONG210FL?" localSheetId="0">#REF!</definedName>
    <definedName name="XDO_?BELONG210FL?" localSheetId="1">#REF!</definedName>
    <definedName name="XDO_?BELONG210FL?">#REF!</definedName>
    <definedName name="XDO_?CSMCTGY_NAME?" localSheetId="0">#REF!</definedName>
    <definedName name="XDO_?CSMCTGY_NAME?" localSheetId="1">#REF!</definedName>
    <definedName name="XDO_?CSMCTGY_NAME?">#REF!</definedName>
    <definedName name="XDO_?INSTKND_NAME?" localSheetId="0">#REF!</definedName>
    <definedName name="XDO_?INSTKND_NAME?" localSheetId="1">#REF!</definedName>
    <definedName name="XDO_?INSTKND_NAME?">#REF!</definedName>
    <definedName name="XDO_?LGLACT_APPROVEDBY?" localSheetId="0">#REF!</definedName>
    <definedName name="XDO_?LGLACT_APPROVEDBY?" localSheetId="1">#REF!</definedName>
    <definedName name="XDO_?LGLACT_APPROVEDBY?">#REF!</definedName>
    <definedName name="XDO_?LGLACT_APPRVDAT?" localSheetId="0">#REF!</definedName>
    <definedName name="XDO_?LGLACT_APPRVDAT?" localSheetId="1">#REF!</definedName>
    <definedName name="XDO_?LGLACT_APPRVDAT?">#REF!</definedName>
    <definedName name="XDO_?LGLACT_NAME?" localSheetId="0">#REF!</definedName>
    <definedName name="XDO_?LGLACT_NAME?" localSheetId="1">#REF!</definedName>
    <definedName name="XDO_?LGLACT_NAME?">#REF!</definedName>
    <definedName name="XDO_?NAME_1?" localSheetId="0">#REF!</definedName>
    <definedName name="XDO_?NAME_1?" localSheetId="1">#REF!</definedName>
    <definedName name="XDO_?NAME_1?">#REF!</definedName>
    <definedName name="XDO_?NAME_2?" localSheetId="0">#REF!</definedName>
    <definedName name="XDO_?NAME_2?" localSheetId="1">#REF!</definedName>
    <definedName name="XDO_?NAME_2?">#REF!</definedName>
    <definedName name="XDO_?NAME_CODE?" localSheetId="0">#REF!</definedName>
    <definedName name="XDO_?NAME_CODE?" localSheetId="1">#REF!</definedName>
    <definedName name="XDO_?NAME_CODE?">#REF!</definedName>
    <definedName name="XDO_?NAME_NAME?" localSheetId="0">#REF!</definedName>
    <definedName name="XDO_?NAME_NAME?" localSheetId="1">#REF!</definedName>
    <definedName name="XDO_?NAME_NAME?">#REF!</definedName>
    <definedName name="XDO_?NCSRLYBELONG210FL?" localSheetId="0">#REF!</definedName>
    <definedName name="XDO_?NCSRLYBELONG210FL?" localSheetId="1">#REF!</definedName>
    <definedName name="XDO_?NCSRLYBELONG210FL?">#REF!</definedName>
    <definedName name="XDO_?NPA_DESCRIPTIONS?" localSheetId="0">#REF!</definedName>
    <definedName name="XDO_?NPA_DESCRIPTIONS?" localSheetId="1">#REF!</definedName>
    <definedName name="XDO_?NPA_DESCRIPTIONS?">#REF!</definedName>
    <definedName name="XDO_?PBL_NAMES?" localSheetId="0">#REF!</definedName>
    <definedName name="XDO_?PBL_NAMES?" localSheetId="1">#REF!</definedName>
    <definedName name="XDO_?PBL_NAMES?">#REF!</definedName>
    <definedName name="XDO_?QI_NAME?" localSheetId="0">#REF!</definedName>
    <definedName name="XDO_?QI_NAME?" localSheetId="1">#REF!</definedName>
    <definedName name="XDO_?QI_NAME?">#REF!</definedName>
    <definedName name="XDO_?RCA_CODE?" localSheetId="0">#REF!</definedName>
    <definedName name="XDO_?RCA_CODE?" localSheetId="1">#REF!</definedName>
    <definedName name="XDO_?RCA_CODE?">#REF!</definedName>
    <definedName name="XDO_?REGRNUMBER?" localSheetId="0">#REF!</definedName>
    <definedName name="XDO_?REGRNUMBER?" localSheetId="1">#REF!</definedName>
    <definedName name="XDO_?REGRNUMBER?">#REF!</definedName>
    <definedName name="XDO_?ROWNUMBER?" localSheetId="0">#REF!</definedName>
    <definedName name="XDO_?ROWNUMBER?" localSheetId="1">#REF!</definedName>
    <definedName name="XDO_?ROWNUMBER?">#REF!</definedName>
    <definedName name="XDO_?RUCLSPRECACS_CODE?" localSheetId="0">#REF!</definedName>
    <definedName name="XDO_?RUCLSPRECACS_CODE?" localSheetId="1">#REF!</definedName>
    <definedName name="XDO_?RUCLSPRECACS_CODE?">#REF!</definedName>
    <definedName name="XDO_?SC_NAME_1?" localSheetId="0">#REF!</definedName>
    <definedName name="XDO_?SC_NAME_1?" localSheetId="1">#REF!</definedName>
    <definedName name="XDO_?SC_NAME_1?">#REF!</definedName>
    <definedName name="XDO_?SC_NAME_2?" localSheetId="0">#REF!</definedName>
    <definedName name="XDO_?SC_NAME_2?" localSheetId="1">#REF!</definedName>
    <definedName name="XDO_?SC_NAME_2?">#REF!</definedName>
    <definedName name="XDO_?SC_NAME_3?" localSheetId="0">#REF!</definedName>
    <definedName name="XDO_?SC_NAME_3?" localSheetId="1">#REF!</definedName>
    <definedName name="XDO_?SC_NAME_3?">#REF!</definedName>
    <definedName name="XDO_?SVCKIND?" localSheetId="0">#REF!</definedName>
    <definedName name="XDO_?SVCKIND?" localSheetId="1">#REF!</definedName>
    <definedName name="XDO_?SVCKIND?">#REF!</definedName>
    <definedName name="XDO_?SVCPAID?" localSheetId="0">#REF!</definedName>
    <definedName name="XDO_?SVCPAID?" localSheetId="1">#REF!</definedName>
    <definedName name="XDO_?SVCPAID?">#REF!</definedName>
    <definedName name="XDO_?VOLIND_NAME?" localSheetId="0">#REF!</definedName>
    <definedName name="XDO_?VOLIND_NAME?" localSheetId="1">#REF!</definedName>
    <definedName name="XDO_?VOLIND_NAME?">#REF!</definedName>
    <definedName name="XDO_GROUP_?HEADER?" localSheetId="0">#REF!</definedName>
    <definedName name="XDO_GROUP_?HEADER?" localSheetId="1">#REF!</definedName>
    <definedName name="XDO_GROUP_?HEADER?">#REF!</definedName>
    <definedName name="XDO_GROUP_?SERVICE_LIST?" localSheetId="0">#REF!</definedName>
    <definedName name="XDO_GROUP_?SERVICE_LIST?" localSheetId="1">#REF!</definedName>
    <definedName name="XDO_GROUP_?SERVICE_LIST?">#REF!</definedName>
    <definedName name="ааа" localSheetId="0">#REF!</definedName>
    <definedName name="ааа" localSheetId="1">#REF!</definedName>
    <definedName name="ааа">#REF!</definedName>
    <definedName name="ааа_14" localSheetId="0">#REF!</definedName>
    <definedName name="ааа_14" localSheetId="1">#REF!</definedName>
    <definedName name="ааа_14">#REF!</definedName>
    <definedName name="АнМ" localSheetId="0">'[5]Гр5(о)'!#REF!</definedName>
    <definedName name="АнМ" localSheetId="1">'[5]Гр5(о)'!#REF!</definedName>
    <definedName name="АнМ">'[5]Гр5(о)'!#REF!</definedName>
    <definedName name="АнМ_14" localSheetId="0">'[5]Гр5(о)'!#REF!</definedName>
    <definedName name="АнМ_14" localSheetId="1">'[5]Гр5(о)'!#REF!</definedName>
    <definedName name="АнМ_14">'[5]Гр5(о)'!#REF!</definedName>
    <definedName name="вв" localSheetId="0">[6]ПРОГНОЗ_1!#REF!</definedName>
    <definedName name="вв" localSheetId="1">[6]ПРОГНОЗ_1!#REF!</definedName>
    <definedName name="вв">[6]ПРОГНОЗ_1!#REF!</definedName>
    <definedName name="вв_14" localSheetId="0">[6]ПРОГНОЗ_1!#REF!</definedName>
    <definedName name="вв_14" localSheetId="1">[6]ПРОГНОЗ_1!#REF!</definedName>
    <definedName name="вв_14">[6]ПРОГНОЗ_1!#REF!</definedName>
    <definedName name="График">"Диагр. 4"</definedName>
    <definedName name="_xlnm.Print_Titles" localSheetId="0">'Приложение 5'!$8:$9</definedName>
    <definedName name="_xlnm.Print_Titles" localSheetId="1">'Приложение 5 (2)'!$8:$9</definedName>
    <definedName name="кат" localSheetId="0">#REF!</definedName>
    <definedName name="кат" localSheetId="1">#REF!</definedName>
    <definedName name="кат">#REF!</definedName>
    <definedName name="кат_14" localSheetId="0">#REF!</definedName>
    <definedName name="кат_14" localSheetId="1">#REF!</definedName>
    <definedName name="кат_14">#REF!</definedName>
    <definedName name="М1" localSheetId="0">[7]ПРОГНОЗ_1!#REF!</definedName>
    <definedName name="М1" localSheetId="1">[7]ПРОГНОЗ_1!#REF!</definedName>
    <definedName name="М1">[7]ПРОГНОЗ_1!#REF!</definedName>
    <definedName name="М1_14" localSheetId="0">[7]ПРОГНОЗ_1!#REF!</definedName>
    <definedName name="М1_14" localSheetId="1">[7]ПРОГНОЗ_1!#REF!</definedName>
    <definedName name="М1_14">[7]ПРОГНОЗ_1!#REF!</definedName>
    <definedName name="Мониторинг1" localSheetId="0">'[8]Гр5(о)'!#REF!</definedName>
    <definedName name="Мониторинг1" localSheetId="1">'[8]Гр5(о)'!#REF!</definedName>
    <definedName name="Мониторинг1">'[8]Гр5(о)'!#REF!</definedName>
    <definedName name="Мониторинг1_14" localSheetId="0">'[8]Гр5(о)'!#REF!</definedName>
    <definedName name="Мониторинг1_14" localSheetId="1">'[8]Гр5(о)'!#REF!</definedName>
    <definedName name="Мониторинг1_14">'[8]Гр5(о)'!#REF!</definedName>
    <definedName name="_xlnm.Print_Area" localSheetId="0">'Приложение 5'!$A$1:$AE$78</definedName>
    <definedName name="_xlnm.Print_Area" localSheetId="1">'Приложение 5 (2)'!$A$1:$I$20</definedName>
    <definedName name="ПОКАЗАТЕЛИ_ДОЛГОСР.ПРОГНОЗА" localSheetId="0">'[9]2002(v2)'!#REF!</definedName>
    <definedName name="ПОКАЗАТЕЛИ_ДОЛГОСР.ПРОГНОЗА" localSheetId="1">'[9]2002(v2)'!#REF!</definedName>
    <definedName name="ПОКАЗАТЕЛИ_ДОЛГОСР.ПРОГНОЗА">'[9]2002(v2)'!#REF!</definedName>
    <definedName name="ПОКАЗАТЕЛИ_ДОЛГОСР.ПРОГНОЗА_14" localSheetId="0">'[9]2002(v2)'!#REF!</definedName>
    <definedName name="ПОКАЗАТЕЛИ_ДОЛГОСР.ПРОГНОЗА_14" localSheetId="1">'[9]2002(v2)'!#REF!</definedName>
    <definedName name="ПОКАЗАТЕЛИ_ДОЛГОСР.ПРОГНОЗА_14">'[9]2002(v2)'!#REF!</definedName>
    <definedName name="пппп" localSheetId="0">'[10]2002(v1)'!#REF!</definedName>
    <definedName name="пппп" localSheetId="1">'[10]2002(v1)'!#REF!</definedName>
    <definedName name="пппп">'[10]2002(v1)'!#REF!</definedName>
    <definedName name="пппп_14" localSheetId="0">'[10]2002(v1)'!#REF!</definedName>
    <definedName name="пппп_14" localSheetId="1">'[10]2002(v1)'!#REF!</definedName>
    <definedName name="пппп_14">'[10]2002(v1)'!#REF!</definedName>
    <definedName name="Прогноз97" localSheetId="0">[11]ПРОГНОЗ_1!#REF!</definedName>
    <definedName name="Прогноз97" localSheetId="1">[11]ПРОГНОЗ_1!#REF!</definedName>
    <definedName name="Прогноз97">[11]ПРОГНОЗ_1!#REF!</definedName>
    <definedName name="Прогноз97_14" localSheetId="0">[11]ПРОГНОЗ_1!#REF!</definedName>
    <definedName name="Прогноз97_14" localSheetId="1">[11]ПРОГНОЗ_1!#REF!</definedName>
    <definedName name="Прогноз97_14">[11]ПРОГНОЗ_1!#REF!</definedName>
    <definedName name="фф" localSheetId="0">'[12]Гр5(о)'!#REF!</definedName>
    <definedName name="фф" localSheetId="1">'[12]Гр5(о)'!#REF!</definedName>
    <definedName name="фф">'[12]Гр5(о)'!#REF!</definedName>
    <definedName name="фф_14" localSheetId="0">'[12]Гр5(о)'!#REF!</definedName>
    <definedName name="фф_14" localSheetId="1">'[12]Гр5(о)'!#REF!</definedName>
    <definedName name="фф_14">'[12]Гр5(о)'!#REF!</definedName>
    <definedName name="ффф" localSheetId="0">#REF!</definedName>
    <definedName name="ффф" localSheetId="1">#REF!</definedName>
    <definedName name="ффф">#REF!</definedName>
    <definedName name="ффф_14" localSheetId="0">#REF!</definedName>
    <definedName name="ффф_14" localSheetId="1">#REF!</definedName>
    <definedName name="ффф_14">#REF!</definedName>
    <definedName name="фяыв" localSheetId="0">#REF!</definedName>
    <definedName name="фяыв" localSheetId="1">#REF!</definedName>
    <definedName name="фяыв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0" i="1" l="1"/>
  <c r="L18" i="1"/>
  <c r="L53" i="1" l="1"/>
  <c r="L44" i="1"/>
  <c r="L34" i="1"/>
  <c r="L24" i="1"/>
  <c r="L12" i="1"/>
  <c r="N80" i="1" l="1"/>
  <c r="M80" i="1"/>
  <c r="L80" i="1"/>
  <c r="N83" i="1" l="1"/>
  <c r="M83" i="1"/>
  <c r="L83" i="1"/>
  <c r="N53" i="1" l="1"/>
  <c r="M53" i="1"/>
  <c r="N24" i="1"/>
  <c r="M24" i="1"/>
  <c r="I78" i="1" l="1"/>
  <c r="H78" i="1"/>
  <c r="G78" i="1"/>
  <c r="I79" i="1"/>
  <c r="H79" i="1"/>
  <c r="G79" i="1"/>
  <c r="I76" i="1"/>
  <c r="I75" i="1"/>
  <c r="I74" i="1"/>
  <c r="I73" i="1"/>
  <c r="I72" i="1"/>
  <c r="I71" i="1"/>
  <c r="I70" i="1"/>
  <c r="H76" i="1"/>
  <c r="H75" i="1"/>
  <c r="H74" i="1"/>
  <c r="H73" i="1"/>
  <c r="H72" i="1"/>
  <c r="H71" i="1"/>
  <c r="H70" i="1"/>
  <c r="G76" i="1"/>
  <c r="G75" i="1"/>
  <c r="G74" i="1"/>
  <c r="G73" i="1"/>
  <c r="G72" i="1"/>
  <c r="G71" i="1"/>
  <c r="G70" i="1"/>
  <c r="I12" i="1" l="1"/>
  <c r="H12" i="1"/>
  <c r="H51" i="1" l="1"/>
  <c r="I51" i="1"/>
  <c r="H49" i="1"/>
  <c r="I49" i="1"/>
  <c r="G49" i="1"/>
  <c r="H45" i="1" l="1"/>
  <c r="I45" i="1"/>
  <c r="I44" i="1"/>
  <c r="G45" i="1"/>
  <c r="H44" i="1"/>
  <c r="G44" i="1"/>
  <c r="J79" i="1" l="1"/>
  <c r="K79" i="1"/>
  <c r="M79" i="1" l="1"/>
  <c r="M81" i="1" s="1"/>
  <c r="M84" i="1" s="1"/>
  <c r="N79" i="1"/>
  <c r="N81" i="1" s="1"/>
  <c r="N84" i="1" s="1"/>
  <c r="L79" i="1" l="1"/>
  <c r="L81" i="1" s="1"/>
  <c r="L84" i="1" s="1"/>
  <c r="O13" i="1" l="1"/>
  <c r="D16" i="1" l="1"/>
  <c r="A16" i="1"/>
</calcChain>
</file>

<file path=xl/sharedStrings.xml><?xml version="1.0" encoding="utf-8"?>
<sst xmlns="http://schemas.openxmlformats.org/spreadsheetml/2006/main" count="245" uniqueCount="105">
  <si>
    <t>2017 год
(план)</t>
  </si>
  <si>
    <t>2018 год
(план)</t>
  </si>
  <si>
    <t>2019 год
(план)</t>
  </si>
  <si>
    <t>Содержание</t>
  </si>
  <si>
    <t xml:space="preserve">Условие
</t>
  </si>
  <si>
    <t xml:space="preserve">Наименование показателя объема услуги (работы)
</t>
  </si>
  <si>
    <t xml:space="preserve">Наименование муниципальной услуги (работы)
</t>
  </si>
  <si>
    <t xml:space="preserve">Значение показателя объема услуги (работы)
</t>
  </si>
  <si>
    <t xml:space="preserve">Расходы на оказание муниципальной услуги (работы), тыс. руб.
</t>
  </si>
  <si>
    <t xml:space="preserve">Основное мероприятие 1.1: Развитие библиотечного дела
</t>
  </si>
  <si>
    <t>Подпрограмма 1: "Культурное наследие"</t>
  </si>
  <si>
    <t>Основное мероприятие 1.4: Развитие музейного дела</t>
  </si>
  <si>
    <t>Основное мероприятие 1.2: Комплектование библиотечных фондов</t>
  </si>
  <si>
    <t>Организация деятельности клубных формирований и формирований самодеятельного народного творчества</t>
  </si>
  <si>
    <t>Подпрограмма 3. «Развитие дополнительного образования в области культуры»</t>
  </si>
  <si>
    <t>Основное мероприятие 3.1: Организация предоставления дополнительного образования в области культуры</t>
  </si>
  <si>
    <t>Библиотечное, библиографическое и информационное обслуживание пользователей библиотеки</t>
  </si>
  <si>
    <t xml:space="preserve">Формирование, учет, изучение, обеспечение физического сохранения и безопасности фондов библиотеки </t>
  </si>
  <si>
    <t>Библиографическая обработка документов и создание каталогов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</si>
  <si>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</si>
  <si>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</si>
  <si>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>Формирование, учет, изучение, обеспечение физического сохранения и безопасности музейных предметов, музейных коллекций</t>
  </si>
  <si>
    <t>Осуществление реставрации и консервации музейных предметов, музейных коллекций</t>
  </si>
  <si>
    <t>Показ кинофильмов</t>
  </si>
  <si>
    <t>Формирование, учет и сохранение фильмофонда</t>
  </si>
  <si>
    <t>Реализация дополнительных общеобразовательных предпрофессиональных программ</t>
  </si>
  <si>
    <t>Реализация дополнительных общеобразовательных общеразвивающих программ</t>
  </si>
  <si>
    <t>значения указаны в основном мероприятии 1.1.Развитие библиотечного дела</t>
  </si>
  <si>
    <t xml:space="preserve">Организация и проведение культурно-массовых мероприятий </t>
  </si>
  <si>
    <t>фестиваль, выставка, конкурс, смотр</t>
  </si>
  <si>
    <t>иные зрелищные мероприятия</t>
  </si>
  <si>
    <t>Основное мероприятие 2.1: Организация деятельности МБУК "КДЦ им. Вл.Высоцкого"</t>
  </si>
  <si>
    <t>Основное мероприятие 2.2: Организация деятельности МБУК "КДЦ "Юбилейный"</t>
  </si>
  <si>
    <t>Основное мероприятие 2.3: Организация деятельности МБУ "Городской центр культуры"</t>
  </si>
  <si>
    <t>Основное мероприятие 2.4: Организация деятельности МБУ "Кинокомплекс "Родина"</t>
  </si>
  <si>
    <t>Основное мероприятие 2.5: Организация деятельности МБУ "ДК "Энергия"</t>
  </si>
  <si>
    <t>в стационарных условиях</t>
  </si>
  <si>
    <t>количество посещений</t>
  </si>
  <si>
    <r>
      <t xml:space="preserve">количество документов </t>
    </r>
    <r>
      <rPr>
        <i/>
        <sz val="14"/>
        <rFont val="Times New Roman"/>
        <family val="1"/>
        <charset val="204"/>
      </rPr>
      <t>(общее количество библиотечного фонда в отчетном году)</t>
    </r>
  </si>
  <si>
    <r>
      <t xml:space="preserve">количество документов </t>
    </r>
    <r>
      <rPr>
        <i/>
        <sz val="14"/>
        <rFont val="Times New Roman"/>
        <family val="1"/>
        <charset val="204"/>
      </rPr>
      <t>(количество документов, находящихся в электронном каталоге)</t>
    </r>
  </si>
  <si>
    <r>
      <t xml:space="preserve">количество предметов </t>
    </r>
    <r>
      <rPr>
        <i/>
        <sz val="14"/>
        <rFont val="Times New Roman"/>
        <family val="1"/>
        <charset val="204"/>
      </rPr>
      <t>(общее колчество экспонатов музейного фонда)</t>
    </r>
  </si>
  <si>
    <r>
      <t xml:space="preserve">количество экспозиций </t>
    </r>
    <r>
      <rPr>
        <i/>
        <sz val="14"/>
        <rFont val="Times New Roman"/>
        <family val="1"/>
        <charset val="204"/>
      </rPr>
      <t>(количество выставок открытых в отчетном году из общего числа выставок)</t>
    </r>
  </si>
  <si>
    <t>число посетителей музея</t>
  </si>
  <si>
    <t xml:space="preserve">Количество клубных формирований </t>
  </si>
  <si>
    <t>на закрытой площадке</t>
  </si>
  <si>
    <t>Число зрителей</t>
  </si>
  <si>
    <t>Количество мероприятий</t>
  </si>
  <si>
    <t>живой звук, авторская, солнечный круг, Гран-па - включены зрители на ГАЛА КОНЦЕРТЫ: 400 бил.х4 концерта = 1600 зрителей</t>
  </si>
  <si>
    <t>х</t>
  </si>
  <si>
    <t>Родина - фестиваль Полярная сова + конкурс аудивизуальных по молодежи</t>
  </si>
  <si>
    <t>по наркомании выездной кинотеатр Будь собой</t>
  </si>
  <si>
    <t>фестивали и конкурсы по стимул. + бывшие ДМЦП</t>
  </si>
  <si>
    <t>праздничный город и ДМЦП</t>
  </si>
  <si>
    <t>стимулир. Фестиваль Хантайский порог</t>
  </si>
  <si>
    <t>Праздн. Город.</t>
  </si>
  <si>
    <t>очная</t>
  </si>
  <si>
    <t>Количество посещений</t>
  </si>
  <si>
    <r>
      <t xml:space="preserve">Количество документов </t>
    </r>
    <r>
      <rPr>
        <i/>
        <sz val="14"/>
        <rFont val="Times New Roman"/>
        <family val="1"/>
        <charset val="204"/>
      </rPr>
      <t>(общее количество библиотечного фонда в отчетном году)</t>
    </r>
  </si>
  <si>
    <t>художественной</t>
  </si>
  <si>
    <t>фортепиано</t>
  </si>
  <si>
    <t>духовые и ударные инструменты</t>
  </si>
  <si>
    <t>струнные инструменты</t>
  </si>
  <si>
    <t>народные инструменты</t>
  </si>
  <si>
    <t>хореографическое творчество</t>
  </si>
  <si>
    <t xml:space="preserve">живопись </t>
  </si>
  <si>
    <t>дизайн</t>
  </si>
  <si>
    <t>инструменты эстрадного оркестра</t>
  </si>
  <si>
    <t>Приложение № 5
к муниципальной программе "Развитие культуры на 2017-2019 годы", утвержденной постановлением Администрации города Норильска 
от __________2016 № ___</t>
  </si>
  <si>
    <t>число участников</t>
  </si>
  <si>
    <t>количество обучающихся</t>
  </si>
  <si>
    <t>количество обучающихся в 2016 г., человеко-час.с 2017 г.</t>
  </si>
  <si>
    <t>36 концертов и концертных программ</t>
  </si>
  <si>
    <t xml:space="preserve">нужно внести поправку 2017 -470000, 2018 - 500000, 2019 - 520000 </t>
  </si>
  <si>
    <t>Прогноз сводных показателей муниципальных заданий по муниципальной программе "Развитие культуры" на 2017-2019 годы</t>
  </si>
  <si>
    <t>Значение показателя объема услуги (работы)</t>
  </si>
  <si>
    <t>Действующая редакция</t>
  </si>
  <si>
    <t>Предлагаемая редакция</t>
  </si>
  <si>
    <t>2. Подпрограмма «Искусство и народное творчество»</t>
  </si>
  <si>
    <t>2016 год
(факт)</t>
  </si>
  <si>
    <t>2017 год
(оценка)</t>
  </si>
  <si>
    <t>2020 год
(план)</t>
  </si>
  <si>
    <t>-</t>
  </si>
  <si>
    <t>показатели                         ЦБС + ЭНЕРГИЯ</t>
  </si>
  <si>
    <t>показатели                         ГЦК + ЭНЕРГИЯ</t>
  </si>
  <si>
    <t>Прогноз сводных показателей муниципальных заданий по муниципальной программе "Развитие культуры" на 2017-2020 годы</t>
  </si>
  <si>
    <t>мун.задания</t>
  </si>
  <si>
    <t>м.1.3,.15,1.6,4.1,4.2,4.3,4.4</t>
  </si>
  <si>
    <t>итого МП</t>
  </si>
  <si>
    <t>отклонение</t>
  </si>
  <si>
    <t>проверка</t>
  </si>
  <si>
    <t>кол-во учащихся</t>
  </si>
  <si>
    <t>С учетом всех форм</t>
  </si>
  <si>
    <t xml:space="preserve">Организация и проведение мероприятий </t>
  </si>
  <si>
    <t>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</si>
  <si>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На территории Российской Федерации</t>
  </si>
  <si>
    <t xml:space="preserve"> Количество участников мероприятий</t>
  </si>
  <si>
    <t>Количество проведенных мероприятий</t>
  </si>
  <si>
    <t>Творческих (фестиваль, выставка, конкурс, смотр)</t>
  </si>
  <si>
    <t>Культурно-массовых (иные зрелищные мероприятия)</t>
  </si>
  <si>
    <t>количество фильмокопий</t>
  </si>
  <si>
    <r>
      <t>количество предметов (</t>
    </r>
    <r>
      <rPr>
        <i/>
        <sz val="14"/>
        <rFont val="Times New Roman"/>
        <family val="1"/>
        <charset val="204"/>
      </rPr>
      <t>количество экспонатов основного фонда  законсервированных и отреставрированных в отчетном году)</t>
    </r>
  </si>
  <si>
    <t>5</t>
  </si>
  <si>
    <t xml:space="preserve">
</t>
  </si>
  <si>
    <t>Приложение 5
к муниципальной программе "Развитие культуры"
на 2017 - 2020 годы, утвержденной
Постановлением Администрации города Норильска
от 05.12.2016  № 580</t>
  </si>
  <si>
    <t xml:space="preserve">Приложение 1
к постановлению Администрации города Норильска 
от 29.05.2018 № 206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</si>
</sst>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0_р_._-;\-* #,##0.00_р_._-;_-* \-??_р_.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</font>
    <font>
      <b/>
      <sz val="2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7" fillId="0" borderId="0"/>
    <xf numFmtId="0" fontId="9" fillId="0" borderId="0"/>
    <xf numFmtId="0" fontId="10" fillId="0" borderId="0"/>
    <xf numFmtId="0" fontId="1" fillId="0" borderId="0"/>
    <xf numFmtId="0" fontId="2" fillId="0" borderId="0"/>
    <xf numFmtId="0" fontId="9" fillId="0" borderId="0"/>
    <xf numFmtId="165" fontId="18" fillId="0" borderId="0" applyFill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1" applyFont="1" applyFill="1" applyAlignment="1">
      <alignment vertical="top" wrapText="1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center" vertical="center" wrapText="1"/>
    </xf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top" wrapText="1"/>
    </xf>
    <xf numFmtId="3" fontId="3" fillId="0" borderId="1" xfId="1" applyNumberFormat="1" applyFont="1" applyFill="1" applyBorder="1" applyAlignment="1">
      <alignment vertical="top" wrapText="1"/>
    </xf>
    <xf numFmtId="3" fontId="4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vertical="top" wrapText="1"/>
    </xf>
    <xf numFmtId="164" fontId="4" fillId="0" borderId="0" xfId="1" applyNumberFormat="1" applyFont="1" applyFill="1" applyAlignment="1">
      <alignment vertical="top" wrapText="1"/>
    </xf>
    <xf numFmtId="0" fontId="3" fillId="0" borderId="1" xfId="1" applyFont="1" applyFill="1" applyBorder="1" applyAlignment="1">
      <alignment horizontal="left" vertical="center" wrapText="1"/>
    </xf>
    <xf numFmtId="0" fontId="4" fillId="0" borderId="1" xfId="5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3" fontId="3" fillId="0" borderId="1" xfId="1" applyNumberFormat="1" applyFont="1" applyFill="1" applyBorder="1" applyAlignment="1">
      <alignment horizontal="right" vertical="top" wrapText="1"/>
    </xf>
    <xf numFmtId="3" fontId="8" fillId="0" borderId="1" xfId="1" applyNumberFormat="1" applyFont="1" applyFill="1" applyBorder="1" applyAlignment="1">
      <alignment horizontal="right" vertical="top" wrapText="1"/>
    </xf>
    <xf numFmtId="3" fontId="12" fillId="0" borderId="1" xfId="0" applyNumberFormat="1" applyFont="1" applyFill="1" applyBorder="1" applyAlignment="1">
      <alignment horizontal="right" vertical="top"/>
    </xf>
    <xf numFmtId="3" fontId="4" fillId="0" borderId="0" xfId="1" applyNumberFormat="1" applyFont="1" applyFill="1" applyAlignment="1">
      <alignment vertical="top" wrapText="1"/>
    </xf>
    <xf numFmtId="3" fontId="3" fillId="0" borderId="1" xfId="0" applyNumberFormat="1" applyFont="1" applyFill="1" applyBorder="1" applyAlignment="1">
      <alignment horizontal="right" vertical="top"/>
    </xf>
    <xf numFmtId="0" fontId="4" fillId="0" borderId="1" xfId="1" applyFont="1" applyFill="1" applyBorder="1" applyAlignment="1">
      <alignment horizontal="right" vertical="top" wrapText="1"/>
    </xf>
    <xf numFmtId="0" fontId="13" fillId="0" borderId="0" xfId="1" applyFont="1" applyFill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4" fillId="0" borderId="6" xfId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1" fontId="4" fillId="0" borderId="1" xfId="1" applyNumberFormat="1" applyFont="1" applyFill="1" applyBorder="1" applyAlignment="1">
      <alignment vertical="top" wrapText="1"/>
    </xf>
    <xf numFmtId="0" fontId="4" fillId="0" borderId="0" xfId="1" applyFont="1" applyFill="1" applyAlignment="1">
      <alignment vertical="top"/>
    </xf>
    <xf numFmtId="0" fontId="6" fillId="0" borderId="1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/>
    </xf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horizontal="center" vertical="top" wrapText="1"/>
    </xf>
    <xf numFmtId="0" fontId="16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/>
    </xf>
    <xf numFmtId="0" fontId="3" fillId="0" borderId="17" xfId="1" applyFont="1" applyFill="1" applyBorder="1" applyAlignment="1">
      <alignment horizontal="left" vertical="center" wrapText="1"/>
    </xf>
    <xf numFmtId="0" fontId="3" fillId="0" borderId="18" xfId="1" applyFont="1" applyFill="1" applyBorder="1" applyAlignment="1">
      <alignment horizontal="left" vertical="center" wrapText="1"/>
    </xf>
    <xf numFmtId="0" fontId="3" fillId="0" borderId="19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top" wrapText="1"/>
    </xf>
    <xf numFmtId="0" fontId="3" fillId="0" borderId="5" xfId="1" applyFont="1" applyFill="1" applyBorder="1" applyAlignment="1">
      <alignment horizontal="left" vertical="top" wrapText="1"/>
    </xf>
    <xf numFmtId="0" fontId="3" fillId="0" borderId="6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21" fillId="0" borderId="0" xfId="1" applyFont="1" applyFill="1" applyAlignment="1">
      <alignment horizontal="center" vertical="top" wrapText="1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19" fillId="0" borderId="0" xfId="1" applyFont="1" applyFill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  <xf numFmtId="164" fontId="4" fillId="0" borderId="6" xfId="1" applyNumberFormat="1" applyFont="1" applyFill="1" applyBorder="1" applyAlignment="1">
      <alignment vertical="center" wrapText="1"/>
    </xf>
    <xf numFmtId="164" fontId="4" fillId="0" borderId="7" xfId="1" applyNumberFormat="1" applyFont="1" applyFill="1" applyBorder="1" applyAlignment="1">
      <alignment vertical="center" wrapText="1"/>
    </xf>
    <xf numFmtId="164" fontId="4" fillId="0" borderId="5" xfId="1" applyNumberFormat="1" applyFont="1" applyFill="1" applyBorder="1" applyAlignment="1">
      <alignment vertical="center" wrapText="1"/>
    </xf>
    <xf numFmtId="0" fontId="5" fillId="0" borderId="0" xfId="1" applyFont="1" applyFill="1" applyAlignment="1">
      <alignment horizontal="left" vertical="center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3" xfId="1" applyFont="1" applyFill="1" applyBorder="1" applyAlignment="1">
      <alignment horizontal="left" vertical="top" wrapText="1"/>
    </xf>
    <xf numFmtId="0" fontId="8" fillId="0" borderId="4" xfId="1" applyFont="1" applyFill="1" applyBorder="1" applyAlignment="1">
      <alignment horizontal="left" vertical="top" wrapText="1"/>
    </xf>
    <xf numFmtId="164" fontId="3" fillId="0" borderId="6" xfId="1" applyNumberFormat="1" applyFont="1" applyFill="1" applyBorder="1" applyAlignment="1">
      <alignment vertical="center" wrapText="1"/>
    </xf>
    <xf numFmtId="164" fontId="3" fillId="0" borderId="7" xfId="1" applyNumberFormat="1" applyFont="1" applyFill="1" applyBorder="1" applyAlignment="1">
      <alignment vertical="center" wrapText="1"/>
    </xf>
    <xf numFmtId="164" fontId="3" fillId="0" borderId="5" xfId="1" applyNumberFormat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Border="1" applyAlignment="1">
      <alignment horizontal="left"/>
    </xf>
    <xf numFmtId="0" fontId="4" fillId="0" borderId="0" xfId="1" applyFont="1" applyFill="1" applyAlignment="1">
      <alignment vertical="top" wrapText="1"/>
    </xf>
    <xf numFmtId="0" fontId="8" fillId="0" borderId="0" xfId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center" wrapText="1"/>
    </xf>
    <xf numFmtId="0" fontId="4" fillId="0" borderId="0" xfId="1" applyFont="1" applyFill="1" applyAlignment="1">
      <alignment horizontal="left" vertical="top" wrapText="1"/>
    </xf>
    <xf numFmtId="0" fontId="16" fillId="0" borderId="0" xfId="0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left" vertical="center" wrapText="1"/>
    </xf>
    <xf numFmtId="49" fontId="3" fillId="0" borderId="7" xfId="1" applyNumberFormat="1" applyFont="1" applyFill="1" applyBorder="1" applyAlignment="1">
      <alignment horizontal="left" vertical="center" wrapText="1"/>
    </xf>
    <xf numFmtId="49" fontId="3" fillId="0" borderId="5" xfId="1" applyNumberFormat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left" vertical="top" wrapText="1"/>
    </xf>
    <xf numFmtId="3" fontId="16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3" fontId="16" fillId="0" borderId="0" xfId="0" applyNumberFormat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top" wrapText="1"/>
    </xf>
    <xf numFmtId="0" fontId="19" fillId="0" borderId="8" xfId="1" applyFont="1" applyFill="1" applyBorder="1" applyAlignment="1">
      <alignment horizontal="center" vertical="top" wrapText="1"/>
    </xf>
    <xf numFmtId="0" fontId="19" fillId="0" borderId="9" xfId="1" applyFont="1" applyFill="1" applyBorder="1" applyAlignment="1">
      <alignment horizontal="center" vertical="top" wrapText="1"/>
    </xf>
    <xf numFmtId="0" fontId="19" fillId="0" borderId="10" xfId="1" applyFont="1" applyFill="1" applyBorder="1" applyAlignment="1">
      <alignment horizontal="center" vertical="top" wrapText="1"/>
    </xf>
    <xf numFmtId="0" fontId="19" fillId="0" borderId="11" xfId="1" applyFont="1" applyFill="1" applyBorder="1" applyAlignment="1">
      <alignment horizontal="center" vertical="top" wrapText="1"/>
    </xf>
    <xf numFmtId="0" fontId="19" fillId="0" borderId="0" xfId="1" applyFont="1" applyFill="1" applyBorder="1" applyAlignment="1">
      <alignment horizontal="center" vertical="top" wrapText="1"/>
    </xf>
    <xf numFmtId="0" fontId="19" fillId="0" borderId="12" xfId="1" applyFont="1" applyFill="1" applyBorder="1" applyAlignment="1">
      <alignment horizontal="center" vertical="top" wrapText="1"/>
    </xf>
    <xf numFmtId="0" fontId="19" fillId="0" borderId="13" xfId="1" applyFont="1" applyFill="1" applyBorder="1" applyAlignment="1">
      <alignment horizontal="center" vertical="top" wrapText="1"/>
    </xf>
    <xf numFmtId="0" fontId="19" fillId="0" borderId="14" xfId="1" applyFont="1" applyFill="1" applyBorder="1" applyAlignment="1">
      <alignment horizontal="center" vertical="top" wrapText="1"/>
    </xf>
    <xf numFmtId="0" fontId="19" fillId="0" borderId="15" xfId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/>
    <xf numFmtId="0" fontId="4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3" fontId="16" fillId="0" borderId="0" xfId="0" applyNumberFormat="1" applyFont="1" applyBorder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/>
    </xf>
  </cellXfs>
  <cellStyles count="11">
    <cellStyle name="Обычный" xfId="0" builtinId="0"/>
    <cellStyle name="Обычный 2" xfId="1"/>
    <cellStyle name="Обычный 2 2" xfId="2"/>
    <cellStyle name="Обычный 2 2 2" xfId="4"/>
    <cellStyle name="Обычный 2 2 2 2" xfId="6"/>
    <cellStyle name="Обычный 2 3" xfId="3"/>
    <cellStyle name="Обычный 4" xfId="5"/>
    <cellStyle name="Обычный 5" xfId="9"/>
    <cellStyle name="Обычный 7" xfId="7"/>
    <cellStyle name="Финансовый 2" xfId="8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v\&#1087;&#1088;&#1080;&#1077;&#1084;&#1085;&#1072;&#1103;\&#1052;&#1055;%20&#1056;&#1040;&#1047;&#1042;&#1048;&#1058;&#1048;&#1045;%20&#1050;&#1059;&#1051;&#1068;&#1058;&#1059;&#1056;&#1067;\2018\&#1052;&#1055;%20&#1056;&#1072;&#1079;&#1074;&#1080;&#1090;&#1080;&#1077;%20&#1082;&#1091;&#1083;&#1100;&#1090;&#1091;&#1088;&#1099;%202018-2020%20&#1076;&#1083;&#1103;%20&#1086;&#1090;&#1088;&#1072;&#1073;&#1086;&#1090;&#1082;&#1080;\&#1074;%20&#1076;&#1077;&#1083;&#1086;\&#1055;&#1086;&#1089;&#1090;__&#1087;&#1088;&#1080;&#1083;%206%202018-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3.21.7\&#1087;&#1088;&#1080;&#1077;&#1084;&#1085;&#1072;&#1103;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6+ "/>
    </sheetNames>
    <sheetDataSet>
      <sheetData sheetId="0">
        <row r="16">
          <cell r="K16">
            <v>1049.9000000000001</v>
          </cell>
          <cell r="O16">
            <v>1049.9000000000001</v>
          </cell>
          <cell r="S16">
            <v>1049.9000000000001</v>
          </cell>
        </row>
        <row r="18">
          <cell r="K18">
            <v>202.2</v>
          </cell>
          <cell r="O18">
            <v>202.2</v>
          </cell>
          <cell r="S18">
            <v>202.2</v>
          </cell>
        </row>
        <row r="19">
          <cell r="K19">
            <v>3166.7999999999993</v>
          </cell>
          <cell r="L19">
            <v>18476.399999999998</v>
          </cell>
          <cell r="O19">
            <v>3166.7999999999993</v>
          </cell>
          <cell r="P19">
            <v>18647.099999999999</v>
          </cell>
          <cell r="S19">
            <v>3166.7999999999993</v>
          </cell>
          <cell r="T19">
            <v>18647.099999999999</v>
          </cell>
        </row>
        <row r="35">
          <cell r="K35">
            <v>8429.7999999999993</v>
          </cell>
          <cell r="L35">
            <v>106533.7</v>
          </cell>
          <cell r="O35">
            <v>8429.82</v>
          </cell>
          <cell r="P35">
            <v>107609.8</v>
          </cell>
          <cell r="S35">
            <v>8429.82</v>
          </cell>
          <cell r="T35">
            <v>107609.8</v>
          </cell>
        </row>
        <row r="36">
          <cell r="K36">
            <v>15323.6</v>
          </cell>
          <cell r="O36">
            <v>590</v>
          </cell>
          <cell r="S36">
            <v>590</v>
          </cell>
        </row>
        <row r="37">
          <cell r="K37">
            <v>6030.0920000000006</v>
          </cell>
          <cell r="O37">
            <v>3597.5</v>
          </cell>
          <cell r="S37">
            <v>3597.5</v>
          </cell>
        </row>
        <row r="38">
          <cell r="K38">
            <v>22585.1</v>
          </cell>
          <cell r="L38">
            <v>34.5</v>
          </cell>
          <cell r="O38">
            <v>24357</v>
          </cell>
          <cell r="P38">
            <v>34.5</v>
          </cell>
          <cell r="S38">
            <v>24357</v>
          </cell>
          <cell r="T38">
            <v>34.5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  <sheetName val="динамика цвет мет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86"/>
  <sheetViews>
    <sheetView tabSelected="1" view="pageBreakPreview" zoomScale="57" zoomScaleNormal="85" zoomScaleSheetLayoutView="57" workbookViewId="0">
      <selection activeCell="D5" sqref="D5"/>
    </sheetView>
  </sheetViews>
  <sheetFormatPr defaultColWidth="9.109375" defaultRowHeight="18" x14ac:dyDescent="0.3"/>
  <cols>
    <col min="1" max="1" width="46.109375" style="27" customWidth="1"/>
    <col min="2" max="4" width="46.109375" style="1" customWidth="1"/>
    <col min="5" max="5" width="13.6640625" style="50" customWidth="1"/>
    <col min="6" max="6" width="14.5546875" style="50" customWidth="1"/>
    <col min="7" max="9" width="14.109375" style="50" customWidth="1"/>
    <col min="10" max="10" width="16.109375" style="50" customWidth="1"/>
    <col min="11" max="11" width="13.44140625" style="50" customWidth="1"/>
    <col min="12" max="12" width="20.44140625" style="50" bestFit="1" customWidth="1"/>
    <col min="13" max="13" width="17.109375" style="50" customWidth="1"/>
    <col min="14" max="14" width="19" style="50" customWidth="1"/>
    <col min="15" max="15" width="70.6640625" style="50" hidden="1" customWidth="1"/>
    <col min="16" max="16" width="0.88671875" style="50" hidden="1" customWidth="1"/>
    <col min="17" max="18" width="9.109375" style="50" hidden="1" customWidth="1"/>
    <col min="19" max="19" width="18.6640625" style="50" hidden="1" customWidth="1"/>
    <col min="20" max="20" width="0" style="50" hidden="1" customWidth="1"/>
    <col min="21" max="21" width="25.6640625" style="50" hidden="1" customWidth="1"/>
    <col min="22" max="22" width="9.6640625" style="50" hidden="1" customWidth="1"/>
    <col min="23" max="45" width="0" style="50" hidden="1" customWidth="1"/>
    <col min="46" max="46" width="22.6640625" style="50" hidden="1" customWidth="1"/>
    <col min="47" max="47" width="17.109375" style="50" customWidth="1"/>
    <col min="48" max="16384" width="9.109375" style="50"/>
  </cols>
  <sheetData>
    <row r="1" spans="1:50" ht="74.25" customHeight="1" x14ac:dyDescent="0.3">
      <c r="B1" s="70" t="s">
        <v>102</v>
      </c>
      <c r="C1" s="70"/>
      <c r="D1" s="70"/>
      <c r="E1" s="70"/>
      <c r="F1" s="70"/>
      <c r="G1" s="70"/>
      <c r="J1" s="75" t="s">
        <v>104</v>
      </c>
      <c r="K1" s="75"/>
      <c r="L1" s="75"/>
      <c r="M1" s="75"/>
    </row>
    <row r="2" spans="1:50" ht="90" hidden="1" customHeight="1" x14ac:dyDescent="0.3">
      <c r="J2" s="88"/>
      <c r="K2" s="88"/>
      <c r="L2" s="88"/>
      <c r="M2" s="88"/>
    </row>
    <row r="3" spans="1:50" hidden="1" x14ac:dyDescent="0.3">
      <c r="J3" s="89"/>
      <c r="K3" s="89"/>
      <c r="L3" s="89"/>
      <c r="M3" s="49"/>
    </row>
    <row r="4" spans="1:50" ht="10.5" customHeight="1" x14ac:dyDescent="0.3">
      <c r="J4" s="90"/>
      <c r="K4" s="90"/>
      <c r="L4" s="90"/>
    </row>
    <row r="5" spans="1:50" s="3" customFormat="1" ht="110.25" customHeight="1" x14ac:dyDescent="0.35">
      <c r="A5" s="27"/>
      <c r="B5" s="2"/>
      <c r="C5" s="2"/>
      <c r="D5" s="2"/>
      <c r="G5" s="50"/>
      <c r="H5" s="50"/>
      <c r="I5" s="50"/>
      <c r="J5" s="96" t="s">
        <v>103</v>
      </c>
      <c r="K5" s="96"/>
      <c r="L5" s="96"/>
      <c r="M5" s="96"/>
    </row>
    <row r="6" spans="1:50" ht="39.75" customHeight="1" x14ac:dyDescent="0.3">
      <c r="A6" s="91" t="s">
        <v>84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</row>
    <row r="8" spans="1:50" s="51" customFormat="1" ht="39.75" customHeight="1" x14ac:dyDescent="0.3">
      <c r="A8" s="92" t="s">
        <v>6</v>
      </c>
      <c r="B8" s="94" t="s">
        <v>3</v>
      </c>
      <c r="C8" s="94" t="s">
        <v>4</v>
      </c>
      <c r="D8" s="94" t="s">
        <v>5</v>
      </c>
      <c r="E8" s="93" t="s">
        <v>7</v>
      </c>
      <c r="F8" s="93"/>
      <c r="G8" s="93"/>
      <c r="H8" s="93"/>
      <c r="I8" s="93"/>
      <c r="J8" s="93" t="s">
        <v>8</v>
      </c>
      <c r="K8" s="93"/>
      <c r="L8" s="93"/>
      <c r="M8" s="93"/>
      <c r="N8" s="93"/>
    </row>
    <row r="9" spans="1:50" ht="36" x14ac:dyDescent="0.3">
      <c r="A9" s="92"/>
      <c r="B9" s="95"/>
      <c r="C9" s="95"/>
      <c r="D9" s="95"/>
      <c r="E9" s="21" t="s">
        <v>78</v>
      </c>
      <c r="F9" s="21" t="s">
        <v>79</v>
      </c>
      <c r="G9" s="21" t="s">
        <v>1</v>
      </c>
      <c r="H9" s="21" t="s">
        <v>2</v>
      </c>
      <c r="I9" s="21" t="s">
        <v>80</v>
      </c>
      <c r="J9" s="21" t="s">
        <v>78</v>
      </c>
      <c r="K9" s="21" t="s">
        <v>79</v>
      </c>
      <c r="L9" s="21" t="s">
        <v>1</v>
      </c>
      <c r="M9" s="21" t="s">
        <v>2</v>
      </c>
      <c r="N9" s="21" t="s">
        <v>80</v>
      </c>
    </row>
    <row r="10" spans="1:50" x14ac:dyDescent="0.3">
      <c r="A10" s="85" t="s">
        <v>10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7"/>
    </row>
    <row r="11" spans="1:50" ht="18.600000000000001" thickBot="1" x14ac:dyDescent="0.35">
      <c r="A11" s="76" t="s">
        <v>9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8"/>
    </row>
    <row r="12" spans="1:50" ht="90" x14ac:dyDescent="0.3">
      <c r="A12" s="25" t="s">
        <v>16</v>
      </c>
      <c r="B12" s="5" t="s">
        <v>91</v>
      </c>
      <c r="C12" s="5" t="s">
        <v>36</v>
      </c>
      <c r="D12" s="5" t="s">
        <v>37</v>
      </c>
      <c r="E12" s="30">
        <v>466306</v>
      </c>
      <c r="F12" s="30">
        <v>500000</v>
      </c>
      <c r="G12" s="31">
        <v>513000</v>
      </c>
      <c r="H12" s="31">
        <f>520000+3000</f>
        <v>523000</v>
      </c>
      <c r="I12" s="31">
        <f>530000+3000</f>
        <v>533000</v>
      </c>
      <c r="J12" s="79">
        <v>137180.79999999999</v>
      </c>
      <c r="K12" s="79">
        <v>142436.69999999998</v>
      </c>
      <c r="L12" s="79">
        <f>126206.9+1070.9+12924.3</f>
        <v>140202.09999999998</v>
      </c>
      <c r="M12" s="79">
        <v>127211.8</v>
      </c>
      <c r="N12" s="79">
        <v>127211.8</v>
      </c>
      <c r="AT12" s="50" t="s">
        <v>72</v>
      </c>
      <c r="AU12" s="107" t="s">
        <v>82</v>
      </c>
      <c r="AV12" s="108"/>
      <c r="AW12" s="108"/>
      <c r="AX12" s="109"/>
    </row>
    <row r="13" spans="1:50" ht="54" x14ac:dyDescent="0.3">
      <c r="A13" s="25" t="s">
        <v>17</v>
      </c>
      <c r="B13" s="55"/>
      <c r="C13" s="55"/>
      <c r="D13" s="5" t="s">
        <v>38</v>
      </c>
      <c r="E13" s="30">
        <v>739934</v>
      </c>
      <c r="F13" s="32">
        <v>750000</v>
      </c>
      <c r="G13" s="56">
        <v>765200</v>
      </c>
      <c r="H13" s="56">
        <v>770200</v>
      </c>
      <c r="I13" s="56">
        <v>770200</v>
      </c>
      <c r="J13" s="80"/>
      <c r="K13" s="80"/>
      <c r="L13" s="80"/>
      <c r="M13" s="80"/>
      <c r="N13" s="80"/>
      <c r="O13" s="50">
        <f>144145.071356868-3500</f>
        <v>140645.07135686799</v>
      </c>
      <c r="AU13" s="110"/>
      <c r="AV13" s="111"/>
      <c r="AW13" s="111"/>
      <c r="AX13" s="112"/>
    </row>
    <row r="14" spans="1:50" ht="54.6" thickBot="1" x14ac:dyDescent="0.35">
      <c r="A14" s="25" t="s">
        <v>18</v>
      </c>
      <c r="B14" s="55"/>
      <c r="C14" s="55"/>
      <c r="D14" s="5" t="s">
        <v>39</v>
      </c>
      <c r="E14" s="33">
        <v>461834</v>
      </c>
      <c r="F14" s="34">
        <v>465000</v>
      </c>
      <c r="G14" s="34">
        <v>475000</v>
      </c>
      <c r="H14" s="34">
        <v>485000</v>
      </c>
      <c r="I14" s="34">
        <v>485000</v>
      </c>
      <c r="J14" s="81"/>
      <c r="K14" s="81"/>
      <c r="L14" s="81"/>
      <c r="M14" s="81"/>
      <c r="N14" s="81"/>
      <c r="AU14" s="113"/>
      <c r="AV14" s="114"/>
      <c r="AW14" s="114"/>
      <c r="AX14" s="115"/>
    </row>
    <row r="15" spans="1:50" x14ac:dyDescent="0.3">
      <c r="A15" s="76" t="s">
        <v>12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8"/>
    </row>
    <row r="16" spans="1:50" ht="54" x14ac:dyDescent="0.3">
      <c r="A16" s="25" t="str">
        <f>A13</f>
        <v xml:space="preserve">Формирование, учет, изучение, обеспечение физического сохранения и безопасности фондов библиотеки </v>
      </c>
      <c r="B16" s="5"/>
      <c r="C16" s="5"/>
      <c r="D16" s="5" t="str">
        <f>D13</f>
        <v>количество документов (общее количество библиотечного фонда в отчетном году)</v>
      </c>
      <c r="E16" s="82" t="s">
        <v>27</v>
      </c>
      <c r="F16" s="83"/>
      <c r="G16" s="83"/>
      <c r="H16" s="83"/>
      <c r="I16" s="84"/>
      <c r="J16" s="11">
        <v>3500</v>
      </c>
      <c r="K16" s="11">
        <v>3500</v>
      </c>
      <c r="L16" s="11">
        <v>3570</v>
      </c>
      <c r="M16" s="11">
        <v>3570</v>
      </c>
      <c r="N16" s="11">
        <v>3570</v>
      </c>
    </row>
    <row r="17" spans="1:58" x14ac:dyDescent="0.3">
      <c r="A17" s="76" t="s">
        <v>11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8"/>
    </row>
    <row r="18" spans="1:58" ht="36" x14ac:dyDescent="0.3">
      <c r="A18" s="25" t="s">
        <v>19</v>
      </c>
      <c r="B18" s="4"/>
      <c r="C18" s="5" t="s">
        <v>36</v>
      </c>
      <c r="D18" s="4" t="s">
        <v>42</v>
      </c>
      <c r="E18" s="22">
        <v>290103</v>
      </c>
      <c r="F18" s="22">
        <v>280130</v>
      </c>
      <c r="G18" s="22">
        <v>200000</v>
      </c>
      <c r="H18" s="22">
        <v>200000</v>
      </c>
      <c r="I18" s="22">
        <v>200000</v>
      </c>
      <c r="J18" s="72">
        <v>73083.8</v>
      </c>
      <c r="K18" s="72">
        <v>83714.2</v>
      </c>
      <c r="L18" s="72">
        <f>73040.9+521.7+3920.6+788.5</f>
        <v>78271.7</v>
      </c>
      <c r="M18" s="72">
        <v>73562.8</v>
      </c>
      <c r="N18" s="72">
        <v>73562.8</v>
      </c>
    </row>
    <row r="19" spans="1:58" ht="54" x14ac:dyDescent="0.3">
      <c r="A19" s="25" t="s">
        <v>20</v>
      </c>
      <c r="B19" s="4"/>
      <c r="C19" s="4"/>
      <c r="D19" s="4" t="s">
        <v>41</v>
      </c>
      <c r="E19" s="22">
        <v>177</v>
      </c>
      <c r="F19" s="22">
        <v>141</v>
      </c>
      <c r="G19" s="22">
        <v>100</v>
      </c>
      <c r="H19" s="22">
        <v>101</v>
      </c>
      <c r="I19" s="22">
        <v>102</v>
      </c>
      <c r="J19" s="73"/>
      <c r="K19" s="73"/>
      <c r="L19" s="73"/>
      <c r="M19" s="73"/>
      <c r="N19" s="73"/>
    </row>
    <row r="20" spans="1:58" ht="72" x14ac:dyDescent="0.3">
      <c r="A20" s="25" t="s">
        <v>21</v>
      </c>
      <c r="B20" s="4"/>
      <c r="C20" s="4"/>
      <c r="D20" s="4" t="s">
        <v>40</v>
      </c>
      <c r="E20" s="22">
        <v>75802</v>
      </c>
      <c r="F20" s="22">
        <v>76002</v>
      </c>
      <c r="G20" s="22">
        <v>76502</v>
      </c>
      <c r="H20" s="22">
        <v>77002</v>
      </c>
      <c r="I20" s="22">
        <v>77502</v>
      </c>
      <c r="J20" s="73"/>
      <c r="K20" s="73"/>
      <c r="L20" s="73"/>
      <c r="M20" s="73"/>
      <c r="N20" s="73"/>
    </row>
    <row r="21" spans="1:58" ht="93.75" customHeight="1" x14ac:dyDescent="0.3">
      <c r="A21" s="25" t="s">
        <v>22</v>
      </c>
      <c r="B21" s="4"/>
      <c r="C21" s="4"/>
      <c r="D21" s="4" t="s">
        <v>100</v>
      </c>
      <c r="E21" s="22">
        <v>177</v>
      </c>
      <c r="F21" s="22">
        <v>180</v>
      </c>
      <c r="G21" s="22">
        <v>182</v>
      </c>
      <c r="H21" s="22">
        <v>182</v>
      </c>
      <c r="I21" s="22">
        <v>182</v>
      </c>
      <c r="J21" s="74"/>
      <c r="K21" s="74"/>
      <c r="L21" s="74"/>
      <c r="M21" s="74"/>
      <c r="N21" s="74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</row>
    <row r="22" spans="1:58" x14ac:dyDescent="0.3">
      <c r="A22" s="67" t="s">
        <v>77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9"/>
    </row>
    <row r="23" spans="1:58" x14ac:dyDescent="0.3">
      <c r="A23" s="76" t="s">
        <v>31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8"/>
    </row>
    <row r="24" spans="1:58" ht="42.75" customHeight="1" x14ac:dyDescent="0.3">
      <c r="A24" s="64" t="s">
        <v>13</v>
      </c>
      <c r="B24" s="4"/>
      <c r="C24" s="4"/>
      <c r="D24" s="4" t="s">
        <v>43</v>
      </c>
      <c r="E24" s="22">
        <v>7</v>
      </c>
      <c r="F24" s="22">
        <v>7</v>
      </c>
      <c r="G24" s="22">
        <v>7</v>
      </c>
      <c r="H24" s="22">
        <v>7</v>
      </c>
      <c r="I24" s="22">
        <v>7</v>
      </c>
      <c r="J24" s="72">
        <v>32678.9</v>
      </c>
      <c r="K24" s="72">
        <v>33964.099999999991</v>
      </c>
      <c r="L24" s="72">
        <f>35220.1-1879.6-567.8+50.9+223.9+2279.9</f>
        <v>35327.4</v>
      </c>
      <c r="M24" s="72">
        <f>35457.4-1879.6-567.8+50.9</f>
        <v>33060.9</v>
      </c>
      <c r="N24" s="72">
        <f>35457.4-1879.6-567.8+50.9</f>
        <v>33060.9</v>
      </c>
    </row>
    <row r="25" spans="1:58" ht="42.75" customHeight="1" x14ac:dyDescent="0.3">
      <c r="A25" s="65"/>
      <c r="B25" s="4"/>
      <c r="C25" s="4"/>
      <c r="D25" s="4" t="s">
        <v>68</v>
      </c>
      <c r="E25" s="22">
        <v>190</v>
      </c>
      <c r="F25" s="22">
        <v>194</v>
      </c>
      <c r="G25" s="22">
        <v>194</v>
      </c>
      <c r="H25" s="22">
        <v>194</v>
      </c>
      <c r="I25" s="22">
        <v>194</v>
      </c>
      <c r="J25" s="73"/>
      <c r="K25" s="73"/>
      <c r="L25" s="73"/>
      <c r="M25" s="73"/>
      <c r="N25" s="73"/>
    </row>
    <row r="26" spans="1:58" ht="39" customHeight="1" x14ac:dyDescent="0.3">
      <c r="A26" s="25" t="s">
        <v>23</v>
      </c>
      <c r="B26" s="4" t="s">
        <v>44</v>
      </c>
      <c r="C26" s="5" t="s">
        <v>36</v>
      </c>
      <c r="D26" s="4" t="s">
        <v>45</v>
      </c>
      <c r="E26" s="22">
        <v>56528</v>
      </c>
      <c r="F26" s="22">
        <v>48600</v>
      </c>
      <c r="G26" s="22">
        <v>48600</v>
      </c>
      <c r="H26" s="22">
        <v>48600</v>
      </c>
      <c r="I26" s="22">
        <v>48600</v>
      </c>
      <c r="J26" s="73"/>
      <c r="K26" s="73"/>
      <c r="L26" s="73"/>
      <c r="M26" s="73"/>
      <c r="N26" s="73"/>
    </row>
    <row r="27" spans="1:58" ht="51.75" customHeight="1" x14ac:dyDescent="0.3">
      <c r="A27" s="64" t="s">
        <v>92</v>
      </c>
      <c r="B27" s="60" t="s">
        <v>93</v>
      </c>
      <c r="C27" s="60" t="s">
        <v>94</v>
      </c>
      <c r="D27" s="4" t="s">
        <v>95</v>
      </c>
      <c r="E27" s="35" t="s">
        <v>48</v>
      </c>
      <c r="F27" s="22">
        <v>3960</v>
      </c>
      <c r="G27" s="22">
        <v>3960</v>
      </c>
      <c r="H27" s="22">
        <v>3960</v>
      </c>
      <c r="I27" s="22">
        <v>3960</v>
      </c>
      <c r="J27" s="73"/>
      <c r="K27" s="73"/>
      <c r="L27" s="73"/>
      <c r="M27" s="73"/>
      <c r="N27" s="73"/>
      <c r="O27" s="36" t="s">
        <v>47</v>
      </c>
    </row>
    <row r="28" spans="1:58" ht="53.25" customHeight="1" x14ac:dyDescent="0.3">
      <c r="A28" s="65"/>
      <c r="B28" s="61"/>
      <c r="C28" s="61"/>
      <c r="D28" s="4" t="s">
        <v>96</v>
      </c>
      <c r="E28" s="35" t="s">
        <v>48</v>
      </c>
      <c r="F28" s="35">
        <v>12</v>
      </c>
      <c r="G28" s="22">
        <v>12</v>
      </c>
      <c r="H28" s="22">
        <v>12</v>
      </c>
      <c r="I28" s="22">
        <v>12</v>
      </c>
      <c r="J28" s="73"/>
      <c r="K28" s="73"/>
      <c r="L28" s="73"/>
      <c r="M28" s="73"/>
      <c r="N28" s="73"/>
      <c r="O28" s="36"/>
    </row>
    <row r="29" spans="1:58" ht="53.25" customHeight="1" x14ac:dyDescent="0.3">
      <c r="A29" s="57" t="s">
        <v>28</v>
      </c>
      <c r="B29" s="60" t="s">
        <v>97</v>
      </c>
      <c r="C29" s="62"/>
      <c r="D29" s="4" t="s">
        <v>95</v>
      </c>
      <c r="E29" s="35" t="s">
        <v>48</v>
      </c>
      <c r="F29" s="35">
        <v>55580</v>
      </c>
      <c r="G29" s="35">
        <v>54280</v>
      </c>
      <c r="H29" s="35">
        <v>54280</v>
      </c>
      <c r="I29" s="35">
        <v>54280</v>
      </c>
      <c r="J29" s="73"/>
      <c r="K29" s="73"/>
      <c r="L29" s="73"/>
      <c r="M29" s="73"/>
      <c r="N29" s="73"/>
      <c r="O29" s="36"/>
    </row>
    <row r="30" spans="1:58" ht="53.25" customHeight="1" x14ac:dyDescent="0.3">
      <c r="A30" s="58"/>
      <c r="B30" s="61"/>
      <c r="C30" s="63"/>
      <c r="D30" s="4" t="s">
        <v>96</v>
      </c>
      <c r="E30" s="35">
        <v>57</v>
      </c>
      <c r="F30" s="35">
        <v>50</v>
      </c>
      <c r="G30" s="35">
        <v>50</v>
      </c>
      <c r="H30" s="35">
        <v>50</v>
      </c>
      <c r="I30" s="35">
        <v>50</v>
      </c>
      <c r="J30" s="73"/>
      <c r="K30" s="73"/>
      <c r="L30" s="73"/>
      <c r="M30" s="73"/>
      <c r="N30" s="73"/>
      <c r="O30" s="36"/>
    </row>
    <row r="31" spans="1:58" x14ac:dyDescent="0.3">
      <c r="A31" s="58"/>
      <c r="B31" s="60" t="s">
        <v>98</v>
      </c>
      <c r="C31" s="62"/>
      <c r="D31" s="4" t="s">
        <v>95</v>
      </c>
      <c r="E31" s="35" t="s">
        <v>48</v>
      </c>
      <c r="F31" s="22">
        <v>82420</v>
      </c>
      <c r="G31" s="4">
        <v>81120</v>
      </c>
      <c r="H31" s="4">
        <v>81120</v>
      </c>
      <c r="I31" s="4">
        <v>81120</v>
      </c>
      <c r="J31" s="73"/>
      <c r="K31" s="73"/>
      <c r="L31" s="73"/>
      <c r="M31" s="73"/>
      <c r="N31" s="73"/>
    </row>
    <row r="32" spans="1:58" x14ac:dyDescent="0.3">
      <c r="A32" s="59"/>
      <c r="B32" s="61"/>
      <c r="C32" s="63"/>
      <c r="D32" s="4" t="s">
        <v>96</v>
      </c>
      <c r="E32" s="35">
        <v>82</v>
      </c>
      <c r="F32" s="22">
        <v>141</v>
      </c>
      <c r="G32" s="4">
        <v>141</v>
      </c>
      <c r="H32" s="4">
        <v>141</v>
      </c>
      <c r="I32" s="4">
        <v>141</v>
      </c>
      <c r="J32" s="74"/>
      <c r="K32" s="74"/>
      <c r="L32" s="74"/>
      <c r="M32" s="74"/>
      <c r="N32" s="74"/>
    </row>
    <row r="33" spans="1:50" x14ac:dyDescent="0.3">
      <c r="A33" s="71" t="s">
        <v>32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</row>
    <row r="34" spans="1:50" ht="45" customHeight="1" x14ac:dyDescent="0.3">
      <c r="A34" s="64" t="s">
        <v>13</v>
      </c>
      <c r="B34" s="4"/>
      <c r="C34" s="4"/>
      <c r="D34" s="4" t="s">
        <v>43</v>
      </c>
      <c r="E34" s="35">
        <v>13</v>
      </c>
      <c r="F34" s="35">
        <v>13</v>
      </c>
      <c r="G34" s="35">
        <v>13</v>
      </c>
      <c r="H34" s="35">
        <v>13</v>
      </c>
      <c r="I34" s="35">
        <v>13</v>
      </c>
      <c r="J34" s="72">
        <v>31042.7</v>
      </c>
      <c r="K34" s="72">
        <v>30691.199999999997</v>
      </c>
      <c r="L34" s="72">
        <f>24897.1+16+189.2+730.1</f>
        <v>25832.399999999998</v>
      </c>
      <c r="M34" s="72">
        <v>25113.8</v>
      </c>
      <c r="N34" s="72">
        <v>25113.8</v>
      </c>
    </row>
    <row r="35" spans="1:50" ht="39.75" customHeight="1" x14ac:dyDescent="0.3">
      <c r="A35" s="65"/>
      <c r="B35" s="4"/>
      <c r="C35" s="4"/>
      <c r="D35" s="4" t="s">
        <v>68</v>
      </c>
      <c r="E35" s="50">
        <v>139</v>
      </c>
      <c r="F35" s="35">
        <v>139</v>
      </c>
      <c r="G35" s="35">
        <v>139</v>
      </c>
      <c r="H35" s="35">
        <v>139</v>
      </c>
      <c r="I35" s="35">
        <v>139</v>
      </c>
      <c r="J35" s="73"/>
      <c r="K35" s="73"/>
      <c r="L35" s="73"/>
      <c r="M35" s="73"/>
      <c r="N35" s="73"/>
    </row>
    <row r="36" spans="1:50" ht="40.5" customHeight="1" x14ac:dyDescent="0.3">
      <c r="A36" s="28" t="s">
        <v>23</v>
      </c>
      <c r="B36" s="4" t="s">
        <v>44</v>
      </c>
      <c r="C36" s="5" t="s">
        <v>36</v>
      </c>
      <c r="D36" s="4" t="s">
        <v>45</v>
      </c>
      <c r="E36" s="22">
        <v>29614</v>
      </c>
      <c r="F36" s="22">
        <v>29150</v>
      </c>
      <c r="G36" s="22">
        <v>29150</v>
      </c>
      <c r="H36" s="22">
        <v>29150</v>
      </c>
      <c r="I36" s="22">
        <v>29150</v>
      </c>
      <c r="J36" s="73"/>
      <c r="K36" s="73"/>
      <c r="L36" s="73"/>
      <c r="M36" s="73"/>
      <c r="N36" s="73"/>
    </row>
    <row r="37" spans="1:50" ht="40.5" customHeight="1" x14ac:dyDescent="0.3">
      <c r="A37" s="64" t="s">
        <v>92</v>
      </c>
      <c r="B37" s="60" t="s">
        <v>93</v>
      </c>
      <c r="C37" s="60" t="s">
        <v>94</v>
      </c>
      <c r="D37" s="4" t="s">
        <v>95</v>
      </c>
      <c r="E37" s="35" t="s">
        <v>48</v>
      </c>
      <c r="F37" s="22">
        <v>2390</v>
      </c>
      <c r="G37" s="22">
        <v>2390</v>
      </c>
      <c r="H37" s="22">
        <v>2390</v>
      </c>
      <c r="I37" s="22">
        <v>2390</v>
      </c>
      <c r="J37" s="73"/>
      <c r="K37" s="73"/>
      <c r="L37" s="73"/>
      <c r="M37" s="73"/>
      <c r="N37" s="73"/>
    </row>
    <row r="38" spans="1:50" ht="54" x14ac:dyDescent="0.3">
      <c r="A38" s="65"/>
      <c r="B38" s="61"/>
      <c r="C38" s="61"/>
      <c r="D38" s="4" t="s">
        <v>96</v>
      </c>
      <c r="E38" s="35" t="s">
        <v>48</v>
      </c>
      <c r="F38" s="22">
        <v>13</v>
      </c>
      <c r="G38" s="22">
        <v>13</v>
      </c>
      <c r="H38" s="22">
        <v>13</v>
      </c>
      <c r="I38" s="22">
        <v>13</v>
      </c>
      <c r="J38" s="73"/>
      <c r="K38" s="73"/>
      <c r="L38" s="73"/>
      <c r="M38" s="73"/>
      <c r="N38" s="73"/>
      <c r="O38" s="36" t="s">
        <v>47</v>
      </c>
    </row>
    <row r="39" spans="1:50" x14ac:dyDescent="0.3">
      <c r="A39" s="57" t="s">
        <v>28</v>
      </c>
      <c r="B39" s="60" t="s">
        <v>97</v>
      </c>
      <c r="C39" s="62"/>
      <c r="D39" s="4" t="s">
        <v>95</v>
      </c>
      <c r="E39" s="35" t="s">
        <v>48</v>
      </c>
      <c r="F39" s="22">
        <v>12850</v>
      </c>
      <c r="G39" s="22">
        <v>12850</v>
      </c>
      <c r="H39" s="22">
        <v>12850</v>
      </c>
      <c r="I39" s="22">
        <v>12850</v>
      </c>
      <c r="J39" s="73"/>
      <c r="K39" s="73"/>
      <c r="L39" s="73"/>
      <c r="M39" s="73"/>
      <c r="N39" s="73"/>
      <c r="O39" s="36"/>
    </row>
    <row r="40" spans="1:50" x14ac:dyDescent="0.3">
      <c r="A40" s="58"/>
      <c r="B40" s="61"/>
      <c r="C40" s="63"/>
      <c r="D40" s="4" t="s">
        <v>96</v>
      </c>
      <c r="E40" s="35">
        <v>62</v>
      </c>
      <c r="F40" s="22">
        <v>48</v>
      </c>
      <c r="G40" s="4">
        <v>48</v>
      </c>
      <c r="H40" s="4">
        <v>48</v>
      </c>
      <c r="I40" s="4">
        <v>48</v>
      </c>
      <c r="J40" s="73"/>
      <c r="K40" s="73"/>
      <c r="L40" s="73"/>
      <c r="M40" s="73"/>
      <c r="N40" s="73"/>
      <c r="O40" s="36"/>
    </row>
    <row r="41" spans="1:50" ht="43.5" customHeight="1" x14ac:dyDescent="0.3">
      <c r="A41" s="58"/>
      <c r="B41" s="60" t="s">
        <v>98</v>
      </c>
      <c r="C41" s="62"/>
      <c r="D41" s="4" t="s">
        <v>95</v>
      </c>
      <c r="E41" s="35" t="s">
        <v>48</v>
      </c>
      <c r="F41" s="22">
        <v>36460</v>
      </c>
      <c r="G41" s="22">
        <v>36460</v>
      </c>
      <c r="H41" s="22">
        <v>36460</v>
      </c>
      <c r="I41" s="22">
        <v>36460</v>
      </c>
      <c r="J41" s="73"/>
      <c r="K41" s="73"/>
      <c r="L41" s="73"/>
      <c r="M41" s="73"/>
      <c r="N41" s="73"/>
    </row>
    <row r="42" spans="1:50" x14ac:dyDescent="0.3">
      <c r="A42" s="59"/>
      <c r="B42" s="61"/>
      <c r="C42" s="63"/>
      <c r="D42" s="4" t="s">
        <v>96</v>
      </c>
      <c r="E42" s="35">
        <v>108</v>
      </c>
      <c r="F42" s="22">
        <v>129</v>
      </c>
      <c r="G42" s="4">
        <v>129</v>
      </c>
      <c r="H42" s="4">
        <v>129</v>
      </c>
      <c r="I42" s="4">
        <v>129</v>
      </c>
      <c r="J42" s="74"/>
      <c r="K42" s="74"/>
      <c r="L42" s="74"/>
      <c r="M42" s="74"/>
      <c r="N42" s="74"/>
    </row>
    <row r="43" spans="1:50" ht="18.75" customHeight="1" thickBot="1" x14ac:dyDescent="0.35">
      <c r="A43" s="71" t="s">
        <v>33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</row>
    <row r="44" spans="1:50" ht="39.75" customHeight="1" x14ac:dyDescent="0.3">
      <c r="A44" s="64" t="s">
        <v>13</v>
      </c>
      <c r="B44" s="4"/>
      <c r="C44" s="4"/>
      <c r="D44" s="4" t="s">
        <v>43</v>
      </c>
      <c r="E44" s="22">
        <v>18</v>
      </c>
      <c r="F44" s="22">
        <v>18</v>
      </c>
      <c r="G44" s="37">
        <f>18+10</f>
        <v>28</v>
      </c>
      <c r="H44" s="37">
        <f t="shared" ref="H44" si="0">18+10</f>
        <v>28</v>
      </c>
      <c r="I44" s="37">
        <f>22+10</f>
        <v>32</v>
      </c>
      <c r="J44" s="72">
        <v>71842.899999999994</v>
      </c>
      <c r="K44" s="72">
        <v>81608.3</v>
      </c>
      <c r="L44" s="72">
        <f>84285+70+564.1+4368.1</f>
        <v>89287.200000000012</v>
      </c>
      <c r="M44" s="72">
        <v>84953.4</v>
      </c>
      <c r="N44" s="72">
        <v>84953.4</v>
      </c>
      <c r="AU44" s="107" t="s">
        <v>83</v>
      </c>
      <c r="AV44" s="108"/>
      <c r="AW44" s="108"/>
      <c r="AX44" s="109"/>
    </row>
    <row r="45" spans="1:50" ht="39.75" customHeight="1" x14ac:dyDescent="0.3">
      <c r="A45" s="65"/>
      <c r="B45" s="4"/>
      <c r="C45" s="4"/>
      <c r="D45" s="4" t="s">
        <v>68</v>
      </c>
      <c r="E45" s="22">
        <v>955</v>
      </c>
      <c r="F45" s="22">
        <v>955</v>
      </c>
      <c r="G45" s="37">
        <f>955+107</f>
        <v>1062</v>
      </c>
      <c r="H45" s="37">
        <f>955+107</f>
        <v>1062</v>
      </c>
      <c r="I45" s="37">
        <f>985+107</f>
        <v>1092</v>
      </c>
      <c r="J45" s="73"/>
      <c r="K45" s="73"/>
      <c r="L45" s="73"/>
      <c r="M45" s="73"/>
      <c r="N45" s="73"/>
      <c r="AU45" s="110"/>
      <c r="AV45" s="111"/>
      <c r="AW45" s="111"/>
      <c r="AX45" s="112"/>
    </row>
    <row r="46" spans="1:50" ht="39.75" customHeight="1" x14ac:dyDescent="0.3">
      <c r="A46" s="64" t="s">
        <v>92</v>
      </c>
      <c r="B46" s="60" t="s">
        <v>93</v>
      </c>
      <c r="C46" s="60" t="s">
        <v>94</v>
      </c>
      <c r="D46" s="4" t="s">
        <v>95</v>
      </c>
      <c r="E46" s="35">
        <v>1494</v>
      </c>
      <c r="F46" s="22">
        <v>14613</v>
      </c>
      <c r="G46" s="22">
        <v>10335</v>
      </c>
      <c r="H46" s="22">
        <v>10335</v>
      </c>
      <c r="I46" s="22">
        <v>10335</v>
      </c>
      <c r="J46" s="73"/>
      <c r="K46" s="73"/>
      <c r="L46" s="73"/>
      <c r="M46" s="73"/>
      <c r="N46" s="73"/>
      <c r="AU46" s="110"/>
      <c r="AV46" s="111"/>
      <c r="AW46" s="111"/>
      <c r="AX46" s="112"/>
    </row>
    <row r="47" spans="1:50" ht="54.6" thickBot="1" x14ac:dyDescent="0.35">
      <c r="A47" s="65"/>
      <c r="B47" s="61"/>
      <c r="C47" s="61"/>
      <c r="D47" s="4" t="s">
        <v>96</v>
      </c>
      <c r="E47" s="35" t="s">
        <v>48</v>
      </c>
      <c r="F47" s="22">
        <v>36</v>
      </c>
      <c r="G47" s="22">
        <v>36</v>
      </c>
      <c r="H47" s="22">
        <v>36</v>
      </c>
      <c r="I47" s="22">
        <v>36</v>
      </c>
      <c r="J47" s="73"/>
      <c r="K47" s="73"/>
      <c r="L47" s="73"/>
      <c r="M47" s="73"/>
      <c r="N47" s="73"/>
      <c r="O47" s="36" t="s">
        <v>47</v>
      </c>
      <c r="AT47" s="50" t="s">
        <v>71</v>
      </c>
      <c r="AU47" s="113"/>
      <c r="AV47" s="114"/>
      <c r="AW47" s="114"/>
      <c r="AX47" s="115"/>
    </row>
    <row r="48" spans="1:50" ht="24.6" x14ac:dyDescent="0.3">
      <c r="A48" s="57" t="s">
        <v>28</v>
      </c>
      <c r="B48" s="60" t="s">
        <v>97</v>
      </c>
      <c r="C48" s="62"/>
      <c r="D48" s="4" t="s">
        <v>95</v>
      </c>
      <c r="E48" s="35" t="s">
        <v>48</v>
      </c>
      <c r="F48" s="22">
        <v>26426</v>
      </c>
      <c r="G48" s="22">
        <v>24860</v>
      </c>
      <c r="H48" s="22">
        <v>24860</v>
      </c>
      <c r="I48" s="22">
        <v>24860</v>
      </c>
      <c r="J48" s="73"/>
      <c r="K48" s="73"/>
      <c r="L48" s="73"/>
      <c r="M48" s="73"/>
      <c r="N48" s="73"/>
      <c r="O48" s="36"/>
      <c r="AU48" s="54"/>
      <c r="AV48" s="54"/>
      <c r="AW48" s="54"/>
      <c r="AX48" s="54"/>
    </row>
    <row r="49" spans="1:50" ht="24.6" x14ac:dyDescent="0.3">
      <c r="A49" s="58"/>
      <c r="B49" s="61"/>
      <c r="C49" s="63"/>
      <c r="D49" s="4" t="s">
        <v>96</v>
      </c>
      <c r="E49" s="35">
        <v>17</v>
      </c>
      <c r="F49" s="22">
        <v>25</v>
      </c>
      <c r="G49" s="38">
        <f>23+14</f>
        <v>37</v>
      </c>
      <c r="H49" s="38">
        <f t="shared" ref="H49:I49" si="1">23+14</f>
        <v>37</v>
      </c>
      <c r="I49" s="38">
        <f t="shared" si="1"/>
        <v>37</v>
      </c>
      <c r="J49" s="73"/>
      <c r="K49" s="73"/>
      <c r="L49" s="73"/>
      <c r="M49" s="73"/>
      <c r="N49" s="73"/>
      <c r="O49" s="36"/>
      <c r="AU49" s="54"/>
      <c r="AV49" s="54"/>
      <c r="AW49" s="54"/>
      <c r="AX49" s="54"/>
    </row>
    <row r="50" spans="1:50" ht="37.5" customHeight="1" x14ac:dyDescent="0.3">
      <c r="A50" s="58"/>
      <c r="B50" s="60" t="s">
        <v>98</v>
      </c>
      <c r="C50" s="62"/>
      <c r="D50" s="4" t="s">
        <v>95</v>
      </c>
      <c r="E50" s="35" t="s">
        <v>48</v>
      </c>
      <c r="F50" s="22">
        <v>78059</v>
      </c>
      <c r="G50" s="22">
        <v>83061</v>
      </c>
      <c r="H50" s="22">
        <v>80408</v>
      </c>
      <c r="I50" s="22">
        <v>80408</v>
      </c>
      <c r="J50" s="73"/>
      <c r="K50" s="73"/>
      <c r="L50" s="73"/>
      <c r="M50" s="73"/>
      <c r="N50" s="73"/>
      <c r="O50" s="50" t="s">
        <v>51</v>
      </c>
    </row>
    <row r="51" spans="1:50" ht="37.5" customHeight="1" x14ac:dyDescent="0.3">
      <c r="A51" s="59"/>
      <c r="B51" s="61"/>
      <c r="C51" s="63"/>
      <c r="D51" s="4" t="s">
        <v>96</v>
      </c>
      <c r="E51" s="35">
        <v>82</v>
      </c>
      <c r="F51" s="22">
        <v>109</v>
      </c>
      <c r="G51" s="38">
        <v>162</v>
      </c>
      <c r="H51" s="38">
        <f t="shared" ref="H51:I51" si="2">87+65</f>
        <v>152</v>
      </c>
      <c r="I51" s="38">
        <f t="shared" si="2"/>
        <v>152</v>
      </c>
      <c r="J51" s="74"/>
      <c r="K51" s="74"/>
      <c r="L51" s="74"/>
      <c r="M51" s="74"/>
      <c r="N51" s="74"/>
      <c r="O51" s="50" t="s">
        <v>52</v>
      </c>
    </row>
    <row r="52" spans="1:50" ht="18.75" customHeight="1" x14ac:dyDescent="0.3">
      <c r="A52" s="71" t="s">
        <v>34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</row>
    <row r="53" spans="1:50" ht="27" customHeight="1" x14ac:dyDescent="0.3">
      <c r="A53" s="28" t="s">
        <v>23</v>
      </c>
      <c r="B53" s="4" t="s">
        <v>44</v>
      </c>
      <c r="C53" s="5" t="s">
        <v>36</v>
      </c>
      <c r="D53" s="4" t="s">
        <v>45</v>
      </c>
      <c r="E53" s="22">
        <v>133619</v>
      </c>
      <c r="F53" s="22">
        <v>121240</v>
      </c>
      <c r="G53" s="22">
        <v>137800</v>
      </c>
      <c r="H53" s="22">
        <v>137800</v>
      </c>
      <c r="I53" s="22">
        <v>137800</v>
      </c>
      <c r="J53" s="72">
        <v>25047.4</v>
      </c>
      <c r="K53" s="72">
        <v>23098.2</v>
      </c>
      <c r="L53" s="72">
        <f>19558.6+45.2+143.3+124.1+840.8</f>
        <v>20711.999999999996</v>
      </c>
      <c r="M53" s="72">
        <f>19690.2+45.2+143.3</f>
        <v>19878.7</v>
      </c>
      <c r="N53" s="72">
        <f>19690.2+45.2+143.3</f>
        <v>19878.7</v>
      </c>
    </row>
    <row r="54" spans="1:50" ht="36" x14ac:dyDescent="0.3">
      <c r="A54" s="25" t="s">
        <v>24</v>
      </c>
      <c r="B54" s="4"/>
      <c r="C54" s="4"/>
      <c r="D54" s="4" t="s">
        <v>99</v>
      </c>
      <c r="E54" s="35">
        <v>5411</v>
      </c>
      <c r="F54" s="22">
        <v>5411</v>
      </c>
      <c r="G54" s="22">
        <v>5411</v>
      </c>
      <c r="H54" s="22">
        <v>5411</v>
      </c>
      <c r="I54" s="22">
        <v>5411</v>
      </c>
      <c r="J54" s="73"/>
      <c r="K54" s="73"/>
      <c r="L54" s="73"/>
      <c r="M54" s="73"/>
      <c r="N54" s="73"/>
    </row>
    <row r="55" spans="1:50" ht="32.25" customHeight="1" x14ac:dyDescent="0.3">
      <c r="A55" s="64" t="s">
        <v>13</v>
      </c>
      <c r="B55" s="4"/>
      <c r="C55" s="4"/>
      <c r="D55" s="4" t="s">
        <v>43</v>
      </c>
      <c r="E55" s="22">
        <v>1</v>
      </c>
      <c r="F55" s="22">
        <v>1</v>
      </c>
      <c r="G55" s="22">
        <v>1</v>
      </c>
      <c r="H55" s="22">
        <v>1</v>
      </c>
      <c r="I55" s="22">
        <v>1</v>
      </c>
      <c r="J55" s="73"/>
      <c r="K55" s="73"/>
      <c r="L55" s="73"/>
      <c r="M55" s="73"/>
      <c r="N55" s="73"/>
    </row>
    <row r="56" spans="1:50" ht="48" customHeight="1" x14ac:dyDescent="0.3">
      <c r="A56" s="65"/>
      <c r="B56" s="4"/>
      <c r="C56" s="4"/>
      <c r="D56" s="4" t="s">
        <v>68</v>
      </c>
      <c r="E56" s="39">
        <v>27</v>
      </c>
      <c r="F56" s="39">
        <v>33</v>
      </c>
      <c r="G56" s="39">
        <v>33</v>
      </c>
      <c r="H56" s="39">
        <v>33</v>
      </c>
      <c r="I56" s="39">
        <v>33</v>
      </c>
      <c r="J56" s="73"/>
      <c r="K56" s="73"/>
      <c r="L56" s="73"/>
      <c r="M56" s="73"/>
      <c r="N56" s="73"/>
    </row>
    <row r="57" spans="1:50" ht="48" customHeight="1" x14ac:dyDescent="0.3">
      <c r="A57" s="57" t="s">
        <v>28</v>
      </c>
      <c r="B57" s="60" t="s">
        <v>97</v>
      </c>
      <c r="C57" s="62"/>
      <c r="D57" s="4" t="s">
        <v>95</v>
      </c>
      <c r="E57" s="35" t="s">
        <v>48</v>
      </c>
      <c r="F57" s="39">
        <v>232</v>
      </c>
      <c r="G57" s="39">
        <v>452</v>
      </c>
      <c r="H57" s="39">
        <v>452</v>
      </c>
      <c r="I57" s="39">
        <v>452</v>
      </c>
      <c r="J57" s="73"/>
      <c r="K57" s="73"/>
      <c r="L57" s="73"/>
      <c r="M57" s="73"/>
      <c r="N57" s="73"/>
    </row>
    <row r="58" spans="1:50" ht="48" customHeight="1" x14ac:dyDescent="0.3">
      <c r="A58" s="58"/>
      <c r="B58" s="61"/>
      <c r="C58" s="63"/>
      <c r="D58" s="4" t="s">
        <v>96</v>
      </c>
      <c r="E58" s="35">
        <v>3</v>
      </c>
      <c r="F58" s="22">
        <v>2</v>
      </c>
      <c r="G58" s="22">
        <v>2</v>
      </c>
      <c r="H58" s="22">
        <v>2</v>
      </c>
      <c r="I58" s="22">
        <v>2</v>
      </c>
      <c r="J58" s="73"/>
      <c r="K58" s="73"/>
      <c r="L58" s="73"/>
      <c r="M58" s="73"/>
      <c r="N58" s="73"/>
    </row>
    <row r="59" spans="1:50" ht="37.5" customHeight="1" x14ac:dyDescent="0.3">
      <c r="A59" s="58"/>
      <c r="B59" s="60" t="s">
        <v>98</v>
      </c>
      <c r="C59" s="62"/>
      <c r="D59" s="4" t="s">
        <v>95</v>
      </c>
      <c r="E59" s="35" t="s">
        <v>48</v>
      </c>
      <c r="F59" s="22">
        <v>1966</v>
      </c>
      <c r="G59" s="22">
        <v>1626</v>
      </c>
      <c r="H59" s="22">
        <v>1626</v>
      </c>
      <c r="I59" s="22">
        <v>1626</v>
      </c>
      <c r="J59" s="73"/>
      <c r="K59" s="73"/>
      <c r="L59" s="73"/>
      <c r="M59" s="73"/>
      <c r="N59" s="73"/>
      <c r="O59" s="50" t="s">
        <v>49</v>
      </c>
    </row>
    <row r="60" spans="1:50" ht="37.5" customHeight="1" x14ac:dyDescent="0.3">
      <c r="A60" s="59"/>
      <c r="B60" s="61"/>
      <c r="C60" s="63"/>
      <c r="D60" s="4" t="s">
        <v>96</v>
      </c>
      <c r="E60" s="35">
        <v>94</v>
      </c>
      <c r="F60" s="22">
        <v>41</v>
      </c>
      <c r="G60" s="22">
        <v>46</v>
      </c>
      <c r="H60" s="22">
        <v>46</v>
      </c>
      <c r="I60" s="22">
        <v>46</v>
      </c>
      <c r="J60" s="74"/>
      <c r="K60" s="74"/>
      <c r="L60" s="74"/>
      <c r="M60" s="74"/>
      <c r="N60" s="74"/>
      <c r="O60" s="50" t="s">
        <v>50</v>
      </c>
    </row>
    <row r="61" spans="1:50" ht="18.75" customHeight="1" x14ac:dyDescent="0.3">
      <c r="A61" s="101" t="s">
        <v>35</v>
      </c>
      <c r="B61" s="10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</row>
    <row r="62" spans="1:50" ht="45" customHeight="1" x14ac:dyDescent="0.3">
      <c r="A62" s="64" t="s">
        <v>13</v>
      </c>
      <c r="B62" s="4"/>
      <c r="C62" s="4"/>
      <c r="D62" s="4" t="s">
        <v>43</v>
      </c>
      <c r="E62" s="35">
        <v>10</v>
      </c>
      <c r="F62" s="35">
        <v>10</v>
      </c>
      <c r="G62" s="35">
        <v>10</v>
      </c>
      <c r="H62" s="40" t="s">
        <v>81</v>
      </c>
      <c r="I62" s="40" t="s">
        <v>81</v>
      </c>
      <c r="J62" s="72">
        <v>9023</v>
      </c>
      <c r="K62" s="72">
        <v>10420.299999999999</v>
      </c>
      <c r="L62" s="72">
        <v>42.5</v>
      </c>
      <c r="M62" s="72">
        <v>0</v>
      </c>
      <c r="N62" s="72">
        <v>0</v>
      </c>
    </row>
    <row r="63" spans="1:50" ht="48.75" customHeight="1" x14ac:dyDescent="0.3">
      <c r="A63" s="65"/>
      <c r="B63" s="4"/>
      <c r="C63" s="4"/>
      <c r="D63" s="4" t="s">
        <v>68</v>
      </c>
      <c r="E63" s="35">
        <v>107</v>
      </c>
      <c r="F63" s="35">
        <v>107</v>
      </c>
      <c r="G63" s="35">
        <v>107</v>
      </c>
      <c r="H63" s="40" t="s">
        <v>81</v>
      </c>
      <c r="I63" s="40" t="s">
        <v>81</v>
      </c>
      <c r="J63" s="73"/>
      <c r="K63" s="73"/>
      <c r="L63" s="73"/>
      <c r="M63" s="73"/>
      <c r="N63" s="73"/>
    </row>
    <row r="64" spans="1:50" ht="54" x14ac:dyDescent="0.3">
      <c r="A64" s="26" t="s">
        <v>16</v>
      </c>
      <c r="B64" s="48"/>
      <c r="C64" s="5" t="s">
        <v>36</v>
      </c>
      <c r="D64" s="5" t="s">
        <v>56</v>
      </c>
      <c r="E64" s="35">
        <v>4247</v>
      </c>
      <c r="F64" s="35">
        <v>2900</v>
      </c>
      <c r="G64" s="40" t="s">
        <v>81</v>
      </c>
      <c r="H64" s="40" t="s">
        <v>81</v>
      </c>
      <c r="I64" s="40" t="s">
        <v>81</v>
      </c>
      <c r="J64" s="73"/>
      <c r="K64" s="73"/>
      <c r="L64" s="73"/>
      <c r="M64" s="73"/>
      <c r="N64" s="73"/>
    </row>
    <row r="65" spans="1:47" ht="54" x14ac:dyDescent="0.3">
      <c r="A65" s="26" t="s">
        <v>17</v>
      </c>
      <c r="B65" s="5"/>
      <c r="C65" s="55"/>
      <c r="D65" s="5" t="s">
        <v>57</v>
      </c>
      <c r="E65" s="22">
        <v>23510</v>
      </c>
      <c r="F65" s="22">
        <v>23100</v>
      </c>
      <c r="G65" s="40" t="s">
        <v>81</v>
      </c>
      <c r="H65" s="40" t="s">
        <v>81</v>
      </c>
      <c r="I65" s="40" t="s">
        <v>81</v>
      </c>
      <c r="J65" s="73"/>
      <c r="K65" s="73"/>
      <c r="L65" s="73"/>
      <c r="M65" s="73"/>
      <c r="N65" s="73"/>
    </row>
    <row r="66" spans="1:47" ht="37.5" customHeight="1" x14ac:dyDescent="0.3">
      <c r="A66" s="64" t="s">
        <v>28</v>
      </c>
      <c r="B66" s="5" t="s">
        <v>29</v>
      </c>
      <c r="C66" s="4"/>
      <c r="D66" s="4" t="s">
        <v>46</v>
      </c>
      <c r="E66" s="35">
        <v>10</v>
      </c>
      <c r="F66" s="22">
        <v>15</v>
      </c>
      <c r="G66" s="40" t="s">
        <v>81</v>
      </c>
      <c r="H66" s="40" t="s">
        <v>81</v>
      </c>
      <c r="I66" s="40" t="s">
        <v>81</v>
      </c>
      <c r="J66" s="73"/>
      <c r="K66" s="73"/>
      <c r="L66" s="73"/>
      <c r="M66" s="73"/>
      <c r="N66" s="73"/>
      <c r="O66" s="50" t="s">
        <v>53</v>
      </c>
    </row>
    <row r="67" spans="1:47" ht="37.5" customHeight="1" x14ac:dyDescent="0.3">
      <c r="A67" s="65"/>
      <c r="B67" s="5" t="s">
        <v>30</v>
      </c>
      <c r="C67" s="4"/>
      <c r="D67" s="4" t="s">
        <v>46</v>
      </c>
      <c r="E67" s="35">
        <v>77</v>
      </c>
      <c r="F67" s="22">
        <v>65</v>
      </c>
      <c r="G67" s="40" t="s">
        <v>101</v>
      </c>
      <c r="H67" s="40" t="s">
        <v>81</v>
      </c>
      <c r="I67" s="40" t="s">
        <v>81</v>
      </c>
      <c r="J67" s="74"/>
      <c r="K67" s="74"/>
      <c r="L67" s="74"/>
      <c r="M67" s="74"/>
      <c r="N67" s="74"/>
      <c r="O67" s="50" t="s">
        <v>54</v>
      </c>
    </row>
    <row r="68" spans="1:47" ht="27" customHeight="1" x14ac:dyDescent="0.3">
      <c r="A68" s="85" t="s">
        <v>14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7"/>
    </row>
    <row r="69" spans="1:47" ht="18.75" customHeight="1" x14ac:dyDescent="0.3">
      <c r="A69" s="76" t="s">
        <v>15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8"/>
    </row>
    <row r="70" spans="1:47" ht="25.5" customHeight="1" x14ac:dyDescent="0.3">
      <c r="A70" s="98" t="s">
        <v>25</v>
      </c>
      <c r="B70" s="41" t="s">
        <v>59</v>
      </c>
      <c r="C70" s="4" t="s">
        <v>55</v>
      </c>
      <c r="D70" s="4" t="s">
        <v>69</v>
      </c>
      <c r="E70" s="35">
        <v>111</v>
      </c>
      <c r="F70" s="22">
        <v>141</v>
      </c>
      <c r="G70" s="19">
        <f>46+28+46+63</f>
        <v>183</v>
      </c>
      <c r="H70" s="19">
        <f>50+33+56+80</f>
        <v>219</v>
      </c>
      <c r="I70" s="19">
        <f>52+37+66+80</f>
        <v>235</v>
      </c>
      <c r="J70" s="72">
        <v>411751.9</v>
      </c>
      <c r="K70" s="72">
        <v>430453</v>
      </c>
      <c r="L70" s="72">
        <f>421440.4+4036.5+30676.6-3435.1</f>
        <v>452718.4</v>
      </c>
      <c r="M70" s="72">
        <v>425554.7</v>
      </c>
      <c r="N70" s="72">
        <v>425554.7</v>
      </c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</row>
    <row r="71" spans="1:47" ht="25.5" customHeight="1" x14ac:dyDescent="0.3">
      <c r="A71" s="99"/>
      <c r="B71" s="6" t="s">
        <v>60</v>
      </c>
      <c r="C71" s="4" t="s">
        <v>55</v>
      </c>
      <c r="D71" s="4" t="s">
        <v>69</v>
      </c>
      <c r="E71" s="35">
        <v>90</v>
      </c>
      <c r="F71" s="22">
        <v>107</v>
      </c>
      <c r="G71" s="20">
        <f>11+39+35+44</f>
        <v>129</v>
      </c>
      <c r="H71" s="20">
        <f>14+44+43+45</f>
        <v>146</v>
      </c>
      <c r="I71" s="20">
        <f>17+61+51+45</f>
        <v>174</v>
      </c>
      <c r="J71" s="73"/>
      <c r="K71" s="73"/>
      <c r="L71" s="73"/>
      <c r="M71" s="73"/>
      <c r="N71" s="73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</row>
    <row r="72" spans="1:47" ht="25.5" customHeight="1" x14ac:dyDescent="0.3">
      <c r="A72" s="99"/>
      <c r="B72" s="6" t="s">
        <v>61</v>
      </c>
      <c r="C72" s="4" t="s">
        <v>55</v>
      </c>
      <c r="D72" s="4" t="s">
        <v>69</v>
      </c>
      <c r="E72" s="35">
        <v>116</v>
      </c>
      <c r="F72" s="22">
        <v>131</v>
      </c>
      <c r="G72" s="22">
        <f>29+30+38+54</f>
        <v>151</v>
      </c>
      <c r="H72" s="22">
        <f>30+34+48+68</f>
        <v>180</v>
      </c>
      <c r="I72" s="22">
        <f>30+38+58+68</f>
        <v>194</v>
      </c>
      <c r="J72" s="73"/>
      <c r="K72" s="73"/>
      <c r="L72" s="73"/>
      <c r="M72" s="73"/>
      <c r="N72" s="73"/>
      <c r="O72" s="104"/>
      <c r="P72" s="104"/>
      <c r="Q72" s="97"/>
      <c r="R72" s="97"/>
      <c r="S72" s="97"/>
      <c r="T72" s="97"/>
      <c r="U72" s="105"/>
      <c r="V72" s="102"/>
      <c r="W72" s="102"/>
      <c r="X72" s="102"/>
      <c r="Y72" s="102"/>
      <c r="Z72" s="102"/>
      <c r="AA72" s="102"/>
      <c r="AB72" s="102"/>
      <c r="AC72" s="102"/>
      <c r="AD72" s="102"/>
      <c r="AE72" s="102"/>
      <c r="AF72" s="102"/>
      <c r="AG72" s="102"/>
      <c r="AH72" s="102"/>
      <c r="AI72" s="102"/>
      <c r="AJ72" s="102"/>
      <c r="AK72" s="102"/>
      <c r="AL72" s="102"/>
      <c r="AM72" s="102"/>
      <c r="AN72" s="102"/>
      <c r="AO72" s="102"/>
      <c r="AP72" s="102"/>
      <c r="AQ72" s="102"/>
      <c r="AR72" s="102"/>
      <c r="AS72" s="102"/>
      <c r="AT72" s="103"/>
      <c r="AU72" s="103"/>
    </row>
    <row r="73" spans="1:47" ht="25.5" customHeight="1" x14ac:dyDescent="0.3">
      <c r="A73" s="99"/>
      <c r="B73" s="6" t="s">
        <v>62</v>
      </c>
      <c r="C73" s="4" t="s">
        <v>55</v>
      </c>
      <c r="D73" s="4" t="s">
        <v>69</v>
      </c>
      <c r="E73" s="35">
        <v>133</v>
      </c>
      <c r="F73" s="22">
        <v>154</v>
      </c>
      <c r="G73" s="22">
        <f>27+64+52+54</f>
        <v>197</v>
      </c>
      <c r="H73" s="22">
        <f>32+75+62+54</f>
        <v>223</v>
      </c>
      <c r="I73" s="22">
        <f>36+87+72+54</f>
        <v>249</v>
      </c>
      <c r="J73" s="73"/>
      <c r="K73" s="73"/>
      <c r="L73" s="73"/>
      <c r="M73" s="73"/>
      <c r="N73" s="73"/>
      <c r="O73" s="104"/>
      <c r="P73" s="104"/>
      <c r="Q73" s="97"/>
      <c r="R73" s="97"/>
      <c r="S73" s="97"/>
      <c r="T73" s="97"/>
      <c r="U73" s="105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02"/>
      <c r="AQ73" s="102"/>
      <c r="AR73" s="102"/>
      <c r="AS73" s="102"/>
      <c r="AT73" s="103"/>
      <c r="AU73" s="103"/>
    </row>
    <row r="74" spans="1:47" ht="25.5" customHeight="1" x14ac:dyDescent="0.3">
      <c r="A74" s="99"/>
      <c r="B74" s="6" t="s">
        <v>63</v>
      </c>
      <c r="C74" s="4" t="s">
        <v>55</v>
      </c>
      <c r="D74" s="4" t="s">
        <v>69</v>
      </c>
      <c r="E74" s="35">
        <v>154</v>
      </c>
      <c r="F74" s="22">
        <v>177</v>
      </c>
      <c r="G74" s="22">
        <f>52+64+80</f>
        <v>196</v>
      </c>
      <c r="H74" s="22">
        <f>60+74+84</f>
        <v>218</v>
      </c>
      <c r="I74" s="22">
        <f>60+74+84</f>
        <v>218</v>
      </c>
      <c r="J74" s="73"/>
      <c r="K74" s="73"/>
      <c r="L74" s="73"/>
      <c r="M74" s="73"/>
      <c r="N74" s="73"/>
      <c r="O74" s="116"/>
      <c r="P74" s="116"/>
      <c r="Q74" s="97"/>
      <c r="R74" s="97"/>
      <c r="S74" s="52"/>
      <c r="T74" s="52"/>
      <c r="U74" s="53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17"/>
      <c r="AK74" s="117"/>
      <c r="AL74" s="102"/>
      <c r="AM74" s="102"/>
      <c r="AN74" s="102"/>
      <c r="AO74" s="102"/>
      <c r="AP74" s="102"/>
      <c r="AQ74" s="102"/>
      <c r="AR74" s="102"/>
      <c r="AS74" s="102"/>
      <c r="AT74" s="53"/>
      <c r="AU74" s="53"/>
    </row>
    <row r="75" spans="1:47" ht="25.5" customHeight="1" x14ac:dyDescent="0.3">
      <c r="A75" s="99"/>
      <c r="B75" s="6" t="s">
        <v>64</v>
      </c>
      <c r="C75" s="4" t="s">
        <v>55</v>
      </c>
      <c r="D75" s="4" t="s">
        <v>69</v>
      </c>
      <c r="E75" s="35">
        <v>212</v>
      </c>
      <c r="F75" s="22">
        <v>274</v>
      </c>
      <c r="G75" s="22">
        <f>94+84+113</f>
        <v>291</v>
      </c>
      <c r="H75" s="22">
        <f>100+83+128</f>
        <v>311</v>
      </c>
      <c r="I75" s="22">
        <f>100+96+128</f>
        <v>324</v>
      </c>
      <c r="J75" s="73"/>
      <c r="K75" s="73"/>
      <c r="L75" s="73"/>
      <c r="M75" s="73"/>
      <c r="N75" s="73"/>
      <c r="O75" s="42"/>
      <c r="P75" s="43"/>
      <c r="Q75" s="43"/>
      <c r="R75" s="43"/>
    </row>
    <row r="76" spans="1:47" ht="25.5" customHeight="1" x14ac:dyDescent="0.3">
      <c r="A76" s="99"/>
      <c r="B76" s="6" t="s">
        <v>65</v>
      </c>
      <c r="C76" s="4" t="s">
        <v>55</v>
      </c>
      <c r="D76" s="4" t="s">
        <v>69</v>
      </c>
      <c r="E76" s="35">
        <v>124</v>
      </c>
      <c r="F76" s="22">
        <v>155</v>
      </c>
      <c r="G76" s="22">
        <f>14+82+43</f>
        <v>139</v>
      </c>
      <c r="H76" s="22">
        <f>21+98+53</f>
        <v>172</v>
      </c>
      <c r="I76" s="22">
        <f>21+119+53</f>
        <v>193</v>
      </c>
      <c r="J76" s="73"/>
      <c r="K76" s="73"/>
      <c r="L76" s="73"/>
      <c r="M76" s="73"/>
      <c r="N76" s="73"/>
      <c r="O76" s="44"/>
      <c r="P76" s="43"/>
      <c r="Q76" s="43"/>
      <c r="R76" s="43"/>
    </row>
    <row r="77" spans="1:47" ht="25.5" customHeight="1" x14ac:dyDescent="0.3">
      <c r="A77" s="100"/>
      <c r="B77" s="6" t="s">
        <v>66</v>
      </c>
      <c r="C77" s="4" t="s">
        <v>55</v>
      </c>
      <c r="D77" s="4" t="s">
        <v>69</v>
      </c>
      <c r="E77" s="35">
        <v>8</v>
      </c>
      <c r="F77" s="22">
        <v>9</v>
      </c>
      <c r="G77" s="22">
        <v>15</v>
      </c>
      <c r="H77" s="22">
        <v>20</v>
      </c>
      <c r="I77" s="22">
        <v>23</v>
      </c>
      <c r="J77" s="73"/>
      <c r="K77" s="73"/>
      <c r="L77" s="73"/>
      <c r="M77" s="73"/>
      <c r="N77" s="73"/>
      <c r="O77" s="45"/>
      <c r="P77" s="43"/>
      <c r="Q77" s="43"/>
      <c r="R77" s="43"/>
    </row>
    <row r="78" spans="1:47" ht="62.25" customHeight="1" x14ac:dyDescent="0.3">
      <c r="A78" s="29" t="s">
        <v>26</v>
      </c>
      <c r="B78" s="4" t="s">
        <v>58</v>
      </c>
      <c r="C78" s="4" t="s">
        <v>55</v>
      </c>
      <c r="D78" s="4" t="s">
        <v>70</v>
      </c>
      <c r="E78" s="35">
        <v>1400</v>
      </c>
      <c r="F78" s="22">
        <v>363206</v>
      </c>
      <c r="G78" s="46">
        <f>40824+36018+87346+55062+38012+65817.5</f>
        <v>323079.5</v>
      </c>
      <c r="H78" s="22">
        <f>36288+18972+74171+51966+31382+54145</f>
        <v>266924</v>
      </c>
      <c r="I78" s="22">
        <f>33264+7650+60996+51966+16354+54145</f>
        <v>224375</v>
      </c>
      <c r="J78" s="74"/>
      <c r="K78" s="74"/>
      <c r="L78" s="74"/>
      <c r="M78" s="74"/>
      <c r="N78" s="74"/>
      <c r="O78" s="42"/>
      <c r="P78" s="43"/>
      <c r="Q78" s="43"/>
      <c r="R78" s="43"/>
    </row>
    <row r="79" spans="1:47" ht="37.5" customHeight="1" x14ac:dyDescent="0.3">
      <c r="E79" s="106" t="s">
        <v>90</v>
      </c>
      <c r="F79" s="106"/>
      <c r="G79" s="50">
        <f>162+108+307+86+156+235</f>
        <v>1054</v>
      </c>
      <c r="H79" s="50">
        <f>144+62+269+71+146+174</f>
        <v>866</v>
      </c>
      <c r="I79" s="50">
        <f>132+25+231+37+146+174</f>
        <v>745</v>
      </c>
      <c r="J79" s="24">
        <f>J70+J62+J53+J44+J34+J24+J18+J16+J12</f>
        <v>795151.40000000014</v>
      </c>
      <c r="K79" s="24">
        <f>K70+K62+K53+K44+K34+K24+K18+K16+K12</f>
        <v>839885.99999999988</v>
      </c>
      <c r="L79" s="24">
        <f>L70+L62+L53+L44+L34+L24+L18+L16+L12</f>
        <v>845963.70000000007</v>
      </c>
      <c r="M79" s="24">
        <f>M70+M62+M53+M44+M34+M24+M18+M16+M12</f>
        <v>792906.10000000021</v>
      </c>
      <c r="N79" s="24">
        <f>N70+N62+N53+N44+N34+N24+N18+N16+N12</f>
        <v>792906.10000000021</v>
      </c>
      <c r="AU79" s="50" t="s">
        <v>85</v>
      </c>
    </row>
    <row r="80" spans="1:47" x14ac:dyDescent="0.3">
      <c r="L80" s="24">
        <f>'[13]Приложение 6+ '!$K$16+'[13]Приложение 6+ '!$K$18+'[13]Приложение 6+ '!$K$19+'[13]Приложение 6+ '!$K$35+'[13]Приложение 6+ '!$K$36+'[13]Приложение 6+ '!$K$37+'[13]Приложение 6+ '!$K$38+'[13]Приложение 6+ '!$L$19+'[13]Приложение 6+ '!$L$35+'[13]Приложение 6+ '!$L$38</f>
        <v>181832.092</v>
      </c>
      <c r="M80" s="24">
        <f>'[13]Приложение 6+ '!$O$38+'[13]Приложение 6+ '!$P$38+'[13]Приложение 6+ '!$O$37+'[13]Приложение 6+ '!$O$36+'[13]Приложение 6+ '!$O$35+'[13]Приложение 6+ '!$P$35+'[13]Приложение 6+ '!$O$18+'[13]Приложение 6+ '!$O$19+'[13]Приложение 6+ '!$P$19+'[13]Приложение 6+ '!$O$16</f>
        <v>167684.62</v>
      </c>
      <c r="N80" s="24">
        <f>'[13]Приложение 6+ '!$S$16+'[13]Приложение 6+ '!$S$18+'[13]Приложение 6+ '!$S$19+'[13]Приложение 6+ '!$T$19+'[13]Приложение 6+ '!$S$35+'[13]Приложение 6+ '!$T$35+'[13]Приложение 6+ '!$S$36+'[13]Приложение 6+ '!$S$37+'[13]Приложение 6+ '!$S$38+'[13]Приложение 6+ '!$T$38</f>
        <v>167684.62</v>
      </c>
      <c r="AU80" s="47" t="s">
        <v>86</v>
      </c>
    </row>
    <row r="81" spans="10:47" x14ac:dyDescent="0.3">
      <c r="J81" s="24"/>
      <c r="K81" s="24"/>
      <c r="L81" s="24">
        <f>SUM(L79:L80)</f>
        <v>1027795.7920000001</v>
      </c>
      <c r="M81" s="24">
        <f t="shared" ref="M81:N81" si="3">SUM(M79:M80)</f>
        <v>960590.7200000002</v>
      </c>
      <c r="N81" s="24">
        <f t="shared" si="3"/>
        <v>960590.7200000002</v>
      </c>
      <c r="AU81" s="50" t="s">
        <v>87</v>
      </c>
    </row>
    <row r="82" spans="10:47" x14ac:dyDescent="0.3">
      <c r="L82" s="24"/>
      <c r="M82" s="24"/>
      <c r="N82" s="24"/>
    </row>
    <row r="83" spans="10:47" x14ac:dyDescent="0.3">
      <c r="L83" s="24">
        <f>180593.9+787335.2</f>
        <v>967929.1</v>
      </c>
      <c r="M83" s="24">
        <f>165199.4+795391.3</f>
        <v>960590.70000000007</v>
      </c>
      <c r="N83" s="24">
        <f>165199.4+795391.3</f>
        <v>960590.70000000007</v>
      </c>
      <c r="AU83" s="50" t="s">
        <v>89</v>
      </c>
    </row>
    <row r="84" spans="10:47" x14ac:dyDescent="0.3">
      <c r="L84" s="24">
        <f>L81-L83</f>
        <v>59866.692000000156</v>
      </c>
      <c r="M84" s="24">
        <f t="shared" ref="M84:N84" si="4">M81-M83</f>
        <v>2.0000000135041773E-2</v>
      </c>
      <c r="N84" s="24">
        <f t="shared" si="4"/>
        <v>2.0000000135041773E-2</v>
      </c>
      <c r="AU84" s="50" t="s">
        <v>88</v>
      </c>
    </row>
    <row r="85" spans="10:47" x14ac:dyDescent="0.3">
      <c r="K85" s="24"/>
      <c r="L85" s="24"/>
      <c r="M85" s="24"/>
      <c r="N85" s="24"/>
    </row>
    <row r="86" spans="10:47" x14ac:dyDescent="0.3">
      <c r="K86" s="24"/>
    </row>
  </sheetData>
  <mergeCells count="157">
    <mergeCell ref="E79:F79"/>
    <mergeCell ref="AU12:AX14"/>
    <mergeCell ref="AU44:AX47"/>
    <mergeCell ref="AU72:AU73"/>
    <mergeCell ref="O74:P74"/>
    <mergeCell ref="Q74:R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N74:AO74"/>
    <mergeCell ref="AP74:AQ74"/>
    <mergeCell ref="AH72:AI73"/>
    <mergeCell ref="AJ72:AK73"/>
    <mergeCell ref="AL72:AM73"/>
    <mergeCell ref="AN72:AO73"/>
    <mergeCell ref="AP72:AQ73"/>
    <mergeCell ref="X72:Y73"/>
    <mergeCell ref="Z72:AA73"/>
    <mergeCell ref="AD72:AE73"/>
    <mergeCell ref="Q70:R71"/>
    <mergeCell ref="S70:T71"/>
    <mergeCell ref="U70:U71"/>
    <mergeCell ref="AR74:AS74"/>
    <mergeCell ref="AR72:AS73"/>
    <mergeCell ref="AT72:AT73"/>
    <mergeCell ref="L44:L51"/>
    <mergeCell ref="AF72:AG73"/>
    <mergeCell ref="M70:M78"/>
    <mergeCell ref="O72:P73"/>
    <mergeCell ref="Q72:R73"/>
    <mergeCell ref="S72:T73"/>
    <mergeCell ref="U72:U73"/>
    <mergeCell ref="V72:W73"/>
    <mergeCell ref="N70:N78"/>
    <mergeCell ref="O70:P71"/>
    <mergeCell ref="AB72:AC73"/>
    <mergeCell ref="A70:A77"/>
    <mergeCell ref="A61:N61"/>
    <mergeCell ref="A24:A25"/>
    <mergeCell ref="A34:A35"/>
    <mergeCell ref="A55:A56"/>
    <mergeCell ref="A62:A63"/>
    <mergeCell ref="K34:K42"/>
    <mergeCell ref="L34:L42"/>
    <mergeCell ref="A69:N69"/>
    <mergeCell ref="K70:K78"/>
    <mergeCell ref="A43:N43"/>
    <mergeCell ref="A68:N68"/>
    <mergeCell ref="K62:K67"/>
    <mergeCell ref="L62:L67"/>
    <mergeCell ref="M62:M67"/>
    <mergeCell ref="A44:A45"/>
    <mergeCell ref="J44:J51"/>
    <mergeCell ref="K44:K51"/>
    <mergeCell ref="N34:N42"/>
    <mergeCell ref="J34:J42"/>
    <mergeCell ref="J70:J78"/>
    <mergeCell ref="L70:L78"/>
    <mergeCell ref="A37:A38"/>
    <mergeCell ref="B37:B38"/>
    <mergeCell ref="AU70:AU71"/>
    <mergeCell ref="V71:W71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AN71:AO71"/>
    <mergeCell ref="AP71:AQ71"/>
    <mergeCell ref="AR71:AS71"/>
    <mergeCell ref="V70:AS70"/>
    <mergeCell ref="AT70:AT71"/>
    <mergeCell ref="A10:N10"/>
    <mergeCell ref="J2:M2"/>
    <mergeCell ref="J3:L3"/>
    <mergeCell ref="J4:L4"/>
    <mergeCell ref="A6:M6"/>
    <mergeCell ref="A8:A9"/>
    <mergeCell ref="E8:I8"/>
    <mergeCell ref="J8:N8"/>
    <mergeCell ref="B8:B9"/>
    <mergeCell ref="C8:C9"/>
    <mergeCell ref="D8:D9"/>
    <mergeCell ref="J5:M5"/>
    <mergeCell ref="J12:J14"/>
    <mergeCell ref="K12:K14"/>
    <mergeCell ref="L12:L14"/>
    <mergeCell ref="M12:M14"/>
    <mergeCell ref="N12:N14"/>
    <mergeCell ref="J18:J21"/>
    <mergeCell ref="K18:K21"/>
    <mergeCell ref="E16:I16"/>
    <mergeCell ref="L18:L21"/>
    <mergeCell ref="M18:M21"/>
    <mergeCell ref="N18:N21"/>
    <mergeCell ref="B1:G1"/>
    <mergeCell ref="A33:N33"/>
    <mergeCell ref="K53:K60"/>
    <mergeCell ref="N62:N67"/>
    <mergeCell ref="M44:M51"/>
    <mergeCell ref="N44:N51"/>
    <mergeCell ref="L53:L60"/>
    <mergeCell ref="M53:M60"/>
    <mergeCell ref="N53:N60"/>
    <mergeCell ref="A66:A67"/>
    <mergeCell ref="J24:J32"/>
    <mergeCell ref="K24:K32"/>
    <mergeCell ref="L24:L32"/>
    <mergeCell ref="M24:M32"/>
    <mergeCell ref="N24:N32"/>
    <mergeCell ref="J62:J67"/>
    <mergeCell ref="J53:J60"/>
    <mergeCell ref="A52:N52"/>
    <mergeCell ref="M34:M42"/>
    <mergeCell ref="J1:M1"/>
    <mergeCell ref="A11:N11"/>
    <mergeCell ref="A17:N17"/>
    <mergeCell ref="A15:N15"/>
    <mergeCell ref="A23:N23"/>
    <mergeCell ref="AU21:BF21"/>
    <mergeCell ref="A27:A28"/>
    <mergeCell ref="B27:B28"/>
    <mergeCell ref="C27:C28"/>
    <mergeCell ref="A29:A32"/>
    <mergeCell ref="B29:B30"/>
    <mergeCell ref="C29:C30"/>
    <mergeCell ref="B31:B32"/>
    <mergeCell ref="C31:C32"/>
    <mergeCell ref="A22:N22"/>
    <mergeCell ref="C37:C38"/>
    <mergeCell ref="A39:A42"/>
    <mergeCell ref="B39:B40"/>
    <mergeCell ref="C39:C40"/>
    <mergeCell ref="B41:B42"/>
    <mergeCell ref="C41:C42"/>
    <mergeCell ref="A46:A47"/>
    <mergeCell ref="B46:B47"/>
    <mergeCell ref="C46:C47"/>
    <mergeCell ref="A48:A51"/>
    <mergeCell ref="B48:B49"/>
    <mergeCell ref="C48:C49"/>
    <mergeCell ref="B50:B51"/>
    <mergeCell ref="C50:C51"/>
    <mergeCell ref="A57:A60"/>
    <mergeCell ref="B57:B58"/>
    <mergeCell ref="C57:C58"/>
    <mergeCell ref="B59:B60"/>
    <mergeCell ref="C59:C60"/>
  </mergeCells>
  <printOptions horizontalCentered="1"/>
  <pageMargins left="0.31496062992125984" right="0.27559055118110237" top="0.59055118110236227" bottom="0.19685039370078741" header="0.31496062992125984" footer="0"/>
  <pageSetup paperSize="9" scale="41" fitToHeight="0" orientation="landscape" r:id="rId1"/>
  <rowBreaks count="2" manualBreakCount="2">
    <brk id="26" max="30" man="1"/>
    <brk id="51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view="pageBreakPreview" zoomScale="57" zoomScaleNormal="85" zoomScaleSheetLayoutView="57" workbookViewId="0">
      <pane xSplit="1" ySplit="9" topLeftCell="B10" activePane="bottomRight" state="frozen"/>
      <selection pane="topRight" activeCell="B1" sqref="B1"/>
      <selection pane="bottomLeft" activeCell="A12" sqref="A12"/>
      <selection pane="bottomRight" activeCell="AU18" sqref="AU18"/>
    </sheetView>
  </sheetViews>
  <sheetFormatPr defaultColWidth="9.109375" defaultRowHeight="18" x14ac:dyDescent="0.3"/>
  <cols>
    <col min="1" max="1" width="28" style="1" customWidth="1"/>
    <col min="2" max="2" width="33.5546875" style="1" customWidth="1"/>
    <col min="3" max="3" width="39.109375" style="1" customWidth="1"/>
    <col min="4" max="6" width="14.109375" style="14" customWidth="1"/>
    <col min="7" max="7" width="16.109375" style="14" customWidth="1"/>
    <col min="8" max="8" width="13.44140625" style="14" customWidth="1"/>
    <col min="9" max="9" width="13.88671875" style="14" bestFit="1" customWidth="1"/>
    <col min="10" max="10" width="70.6640625" style="14" hidden="1" customWidth="1"/>
    <col min="11" max="11" width="0.88671875" style="14" hidden="1" customWidth="1"/>
    <col min="12" max="13" width="9.109375" style="14" hidden="1" customWidth="1"/>
    <col min="14" max="14" width="18.6640625" style="14" hidden="1" customWidth="1"/>
    <col min="15" max="15" width="0" style="14" hidden="1" customWidth="1"/>
    <col min="16" max="16" width="25.6640625" style="14" hidden="1" customWidth="1"/>
    <col min="17" max="17" width="9.6640625" style="14" hidden="1" customWidth="1"/>
    <col min="18" max="40" width="0" style="14" hidden="1" customWidth="1"/>
    <col min="41" max="41" width="22.6640625" style="14" customWidth="1"/>
    <col min="42" max="42" width="14.109375" style="14" customWidth="1"/>
    <col min="43" max="16384" width="9.109375" style="14"/>
  </cols>
  <sheetData>
    <row r="1" spans="1:42" x14ac:dyDescent="0.3">
      <c r="G1" s="122"/>
      <c r="H1" s="122"/>
      <c r="I1" s="122"/>
    </row>
    <row r="2" spans="1:42" ht="90" customHeight="1" x14ac:dyDescent="0.3">
      <c r="G2" s="88" t="s">
        <v>67</v>
      </c>
      <c r="H2" s="88"/>
      <c r="I2" s="88"/>
    </row>
    <row r="3" spans="1:42" x14ac:dyDescent="0.3">
      <c r="G3" s="89"/>
      <c r="H3" s="89"/>
      <c r="I3" s="89"/>
    </row>
    <row r="4" spans="1:42" x14ac:dyDescent="0.3">
      <c r="G4" s="90"/>
      <c r="H4" s="90"/>
      <c r="I4" s="90"/>
    </row>
    <row r="5" spans="1:42" s="3" customFormat="1" x14ac:dyDescent="0.35">
      <c r="A5" s="2"/>
      <c r="B5" s="2"/>
      <c r="C5" s="2"/>
      <c r="D5" s="14"/>
      <c r="E5" s="14"/>
      <c r="F5" s="14"/>
      <c r="G5" s="123"/>
      <c r="H5" s="123"/>
      <c r="I5" s="123"/>
    </row>
    <row r="6" spans="1:42" ht="39.75" customHeight="1" x14ac:dyDescent="0.3">
      <c r="A6" s="124" t="s">
        <v>73</v>
      </c>
      <c r="B6" s="124"/>
      <c r="C6" s="124"/>
      <c r="D6" s="124"/>
      <c r="E6" s="124"/>
      <c r="F6" s="124"/>
      <c r="G6" s="124"/>
      <c r="H6" s="124"/>
      <c r="I6" s="124"/>
    </row>
    <row r="7" spans="1:42" ht="30" customHeight="1" x14ac:dyDescent="0.3">
      <c r="A7" s="121" t="s">
        <v>6</v>
      </c>
      <c r="B7" s="121" t="s">
        <v>3</v>
      </c>
      <c r="C7" s="121" t="s">
        <v>5</v>
      </c>
      <c r="D7" s="93" t="s">
        <v>75</v>
      </c>
      <c r="E7" s="93"/>
      <c r="F7" s="93"/>
      <c r="G7" s="93" t="s">
        <v>76</v>
      </c>
      <c r="H7" s="93"/>
      <c r="I7" s="93"/>
    </row>
    <row r="8" spans="1:42" s="15" customFormat="1" ht="32.25" customHeight="1" x14ac:dyDescent="0.3">
      <c r="A8" s="121"/>
      <c r="B8" s="121"/>
      <c r="C8" s="121"/>
      <c r="D8" s="93" t="s">
        <v>74</v>
      </c>
      <c r="E8" s="93"/>
      <c r="F8" s="93"/>
      <c r="G8" s="93"/>
      <c r="H8" s="93"/>
      <c r="I8" s="93"/>
    </row>
    <row r="9" spans="1:42" ht="36" x14ac:dyDescent="0.3">
      <c r="A9" s="121"/>
      <c r="B9" s="121"/>
      <c r="C9" s="121"/>
      <c r="D9" s="21" t="s">
        <v>0</v>
      </c>
      <c r="E9" s="21" t="s">
        <v>1</v>
      </c>
      <c r="F9" s="21" t="s">
        <v>2</v>
      </c>
      <c r="G9" s="21" t="s">
        <v>0</v>
      </c>
      <c r="H9" s="21" t="s">
        <v>1</v>
      </c>
      <c r="I9" s="21" t="s">
        <v>2</v>
      </c>
    </row>
    <row r="10" spans="1:42" ht="27" customHeight="1" x14ac:dyDescent="0.3">
      <c r="A10" s="118" t="s">
        <v>14</v>
      </c>
      <c r="B10" s="118"/>
      <c r="C10" s="118"/>
      <c r="D10" s="118"/>
      <c r="E10" s="118"/>
      <c r="F10" s="118"/>
      <c r="G10" s="118"/>
      <c r="H10" s="118"/>
      <c r="I10" s="118"/>
    </row>
    <row r="11" spans="1:42" ht="18.75" customHeight="1" x14ac:dyDescent="0.3">
      <c r="A11" s="119" t="s">
        <v>15</v>
      </c>
      <c r="B11" s="119"/>
      <c r="C11" s="119"/>
      <c r="D11" s="119"/>
      <c r="E11" s="119"/>
      <c r="F11" s="119"/>
      <c r="G11" s="119"/>
      <c r="H11" s="119"/>
      <c r="I11" s="119"/>
    </row>
    <row r="12" spans="1:42" x14ac:dyDescent="0.3">
      <c r="A12" s="120" t="s">
        <v>25</v>
      </c>
      <c r="B12" s="16" t="s">
        <v>59</v>
      </c>
      <c r="C12" s="23" t="s">
        <v>69</v>
      </c>
      <c r="D12" s="19">
        <v>114</v>
      </c>
      <c r="E12" s="19">
        <v>158</v>
      </c>
      <c r="F12" s="19">
        <v>201</v>
      </c>
      <c r="G12" s="19">
        <v>141</v>
      </c>
      <c r="H12" s="19">
        <v>176</v>
      </c>
      <c r="I12" s="19">
        <v>221</v>
      </c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</row>
    <row r="13" spans="1:42" ht="36" customHeight="1" x14ac:dyDescent="0.3">
      <c r="A13" s="120"/>
      <c r="B13" s="17" t="s">
        <v>60</v>
      </c>
      <c r="C13" s="23" t="s">
        <v>69</v>
      </c>
      <c r="D13" s="20">
        <v>94</v>
      </c>
      <c r="E13" s="20">
        <v>123</v>
      </c>
      <c r="F13" s="20">
        <v>160</v>
      </c>
      <c r="G13" s="20">
        <v>107</v>
      </c>
      <c r="H13" s="20">
        <v>141</v>
      </c>
      <c r="I13" s="20">
        <v>172</v>
      </c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</row>
    <row r="14" spans="1:42" x14ac:dyDescent="0.3">
      <c r="A14" s="120"/>
      <c r="B14" s="17" t="s">
        <v>61</v>
      </c>
      <c r="C14" s="23" t="s">
        <v>69</v>
      </c>
      <c r="D14" s="22">
        <v>116</v>
      </c>
      <c r="E14" s="22">
        <v>150</v>
      </c>
      <c r="F14" s="22">
        <v>175</v>
      </c>
      <c r="G14" s="22">
        <v>131</v>
      </c>
      <c r="H14" s="22">
        <v>155</v>
      </c>
      <c r="I14" s="22">
        <v>184</v>
      </c>
      <c r="J14" s="129"/>
      <c r="K14" s="129"/>
      <c r="L14" s="125"/>
      <c r="M14" s="125"/>
      <c r="N14" s="125"/>
      <c r="O14" s="125"/>
      <c r="P14" s="130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6"/>
      <c r="AP14" s="126"/>
    </row>
    <row r="15" spans="1:42" x14ac:dyDescent="0.3">
      <c r="A15" s="120"/>
      <c r="B15" s="17" t="s">
        <v>62</v>
      </c>
      <c r="C15" s="23" t="s">
        <v>69</v>
      </c>
      <c r="D15" s="22">
        <v>132</v>
      </c>
      <c r="E15" s="22">
        <v>179</v>
      </c>
      <c r="F15" s="22">
        <v>210</v>
      </c>
      <c r="G15" s="22">
        <v>154</v>
      </c>
      <c r="H15" s="22">
        <v>184</v>
      </c>
      <c r="I15" s="22">
        <v>216</v>
      </c>
      <c r="J15" s="129"/>
      <c r="K15" s="129"/>
      <c r="L15" s="125"/>
      <c r="M15" s="125"/>
      <c r="N15" s="125"/>
      <c r="O15" s="125"/>
      <c r="P15" s="130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6"/>
      <c r="AP15" s="126"/>
    </row>
    <row r="16" spans="1:42" ht="36" x14ac:dyDescent="0.3">
      <c r="A16" s="120"/>
      <c r="B16" s="17" t="s">
        <v>63</v>
      </c>
      <c r="C16" s="23" t="s">
        <v>69</v>
      </c>
      <c r="D16" s="22">
        <v>156</v>
      </c>
      <c r="E16" s="22">
        <v>189</v>
      </c>
      <c r="F16" s="22">
        <v>204</v>
      </c>
      <c r="G16" s="22">
        <v>177</v>
      </c>
      <c r="H16" s="22">
        <v>208</v>
      </c>
      <c r="I16" s="22">
        <v>218</v>
      </c>
      <c r="J16" s="128"/>
      <c r="K16" s="128"/>
      <c r="L16" s="125"/>
      <c r="M16" s="125"/>
      <c r="N16" s="12"/>
      <c r="O16" s="12"/>
      <c r="P16" s="13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31"/>
      <c r="AF16" s="131"/>
      <c r="AG16" s="127"/>
      <c r="AH16" s="127"/>
      <c r="AI16" s="127"/>
      <c r="AJ16" s="127"/>
      <c r="AK16" s="127"/>
      <c r="AL16" s="127"/>
      <c r="AM16" s="127"/>
      <c r="AN16" s="127"/>
      <c r="AO16" s="13"/>
      <c r="AP16" s="13"/>
    </row>
    <row r="17" spans="1:13" ht="20.399999999999999" x14ac:dyDescent="0.3">
      <c r="A17" s="120"/>
      <c r="B17" s="18" t="s">
        <v>64</v>
      </c>
      <c r="C17" s="23" t="s">
        <v>69</v>
      </c>
      <c r="D17" s="22">
        <v>217</v>
      </c>
      <c r="E17" s="22">
        <v>263</v>
      </c>
      <c r="F17" s="22">
        <v>292</v>
      </c>
      <c r="G17" s="22">
        <v>274</v>
      </c>
      <c r="H17" s="22">
        <v>319</v>
      </c>
      <c r="I17" s="22">
        <v>336</v>
      </c>
      <c r="J17" s="8"/>
      <c r="K17" s="9"/>
      <c r="L17" s="9"/>
      <c r="M17" s="9"/>
    </row>
    <row r="18" spans="1:13" ht="21" x14ac:dyDescent="0.3">
      <c r="A18" s="120"/>
      <c r="B18" s="18" t="s">
        <v>65</v>
      </c>
      <c r="C18" s="23" t="s">
        <v>69</v>
      </c>
      <c r="D18" s="22">
        <v>152</v>
      </c>
      <c r="E18" s="22">
        <v>185</v>
      </c>
      <c r="F18" s="22">
        <v>207</v>
      </c>
      <c r="G18" s="22">
        <v>155</v>
      </c>
      <c r="H18" s="22">
        <v>171</v>
      </c>
      <c r="I18" s="22">
        <v>191</v>
      </c>
      <c r="J18" s="10"/>
      <c r="K18" s="9"/>
      <c r="L18" s="9"/>
      <c r="M18" s="9"/>
    </row>
    <row r="19" spans="1:13" ht="36" x14ac:dyDescent="0.3">
      <c r="A19" s="120"/>
      <c r="B19" s="18" t="s">
        <v>66</v>
      </c>
      <c r="C19" s="23" t="s">
        <v>69</v>
      </c>
      <c r="D19" s="22">
        <v>6</v>
      </c>
      <c r="E19" s="22">
        <v>9</v>
      </c>
      <c r="F19" s="22">
        <v>12</v>
      </c>
      <c r="G19" s="22">
        <v>9</v>
      </c>
      <c r="H19" s="22">
        <v>12</v>
      </c>
      <c r="I19" s="22">
        <v>20</v>
      </c>
      <c r="J19" s="7"/>
      <c r="K19" s="9"/>
      <c r="L19" s="9"/>
      <c r="M19" s="9"/>
    </row>
    <row r="20" spans="1:13" ht="90" x14ac:dyDescent="0.3">
      <c r="A20" s="23" t="s">
        <v>26</v>
      </c>
      <c r="B20" s="23" t="s">
        <v>58</v>
      </c>
      <c r="C20" s="23" t="s">
        <v>70</v>
      </c>
      <c r="D20" s="22">
        <v>405478</v>
      </c>
      <c r="E20" s="22">
        <v>335940</v>
      </c>
      <c r="F20" s="22">
        <v>282424</v>
      </c>
      <c r="G20" s="22">
        <v>363206</v>
      </c>
      <c r="H20" s="22">
        <v>300097</v>
      </c>
      <c r="I20" s="22">
        <v>238188</v>
      </c>
      <c r="J20" s="8"/>
      <c r="K20" s="9"/>
      <c r="L20" s="9"/>
      <c r="M20" s="9"/>
    </row>
  </sheetData>
  <mergeCells count="66">
    <mergeCell ref="AK16:AL16"/>
    <mergeCell ref="AM16:AN16"/>
    <mergeCell ref="D7:F7"/>
    <mergeCell ref="G7:I7"/>
    <mergeCell ref="C7:C9"/>
    <mergeCell ref="AE16:AF16"/>
    <mergeCell ref="AG16:AH16"/>
    <mergeCell ref="AI16:AJ16"/>
    <mergeCell ref="AG14:AH15"/>
    <mergeCell ref="AI14:AJ15"/>
    <mergeCell ref="AK14:AL15"/>
    <mergeCell ref="AM14:AN15"/>
    <mergeCell ref="S14:T15"/>
    <mergeCell ref="J12:K13"/>
    <mergeCell ref="L12:M13"/>
    <mergeCell ref="N12:O13"/>
    <mergeCell ref="J14:K15"/>
    <mergeCell ref="L14:M15"/>
    <mergeCell ref="N14:O15"/>
    <mergeCell ref="P14:P15"/>
    <mergeCell ref="Q14:R15"/>
    <mergeCell ref="Y16:Z16"/>
    <mergeCell ref="AA16:AB16"/>
    <mergeCell ref="AC16:AD16"/>
    <mergeCell ref="J16:K16"/>
    <mergeCell ref="L16:M16"/>
    <mergeCell ref="Q16:R16"/>
    <mergeCell ref="S16:T16"/>
    <mergeCell ref="U16:V16"/>
    <mergeCell ref="W16:X16"/>
    <mergeCell ref="AO14:AO15"/>
    <mergeCell ref="AP14:AP15"/>
    <mergeCell ref="U14:V15"/>
    <mergeCell ref="W14:X15"/>
    <mergeCell ref="Y14:Z15"/>
    <mergeCell ref="AA14:AB15"/>
    <mergeCell ref="AC14:AD15"/>
    <mergeCell ref="AE14:AF15"/>
    <mergeCell ref="AP12:AP13"/>
    <mergeCell ref="Q13:R13"/>
    <mergeCell ref="S13:T13"/>
    <mergeCell ref="U13:V13"/>
    <mergeCell ref="W13:X13"/>
    <mergeCell ref="Y13:Z13"/>
    <mergeCell ref="AA13:AB13"/>
    <mergeCell ref="AC13:AD13"/>
    <mergeCell ref="AE13:AF13"/>
    <mergeCell ref="AG13:AH13"/>
    <mergeCell ref="P12:P13"/>
    <mergeCell ref="Q12:AN12"/>
    <mergeCell ref="AO12:AO13"/>
    <mergeCell ref="AI13:AJ13"/>
    <mergeCell ref="AK13:AL13"/>
    <mergeCell ref="AM13:AN13"/>
    <mergeCell ref="A10:I10"/>
    <mergeCell ref="A11:I11"/>
    <mergeCell ref="A12:A19"/>
    <mergeCell ref="A7:A9"/>
    <mergeCell ref="G1:I1"/>
    <mergeCell ref="G2:I2"/>
    <mergeCell ref="G3:I3"/>
    <mergeCell ref="G4:I4"/>
    <mergeCell ref="G5:I5"/>
    <mergeCell ref="A6:I6"/>
    <mergeCell ref="B7:B9"/>
    <mergeCell ref="D8:I8"/>
  </mergeCells>
  <printOptions horizontalCentered="1"/>
  <pageMargins left="0.31496062992125984" right="0.27559055118110237" top="0.59055118110236227" bottom="0.59055118110236227" header="0.31496062992125984" footer="0.31496062992125984"/>
  <pageSetup paperSize="9" scale="3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5</vt:lpstr>
      <vt:lpstr>Приложение 5 (2)</vt:lpstr>
      <vt:lpstr>'Приложение 5'!Заголовки_для_печати</vt:lpstr>
      <vt:lpstr>'Приложение 5 (2)'!Заголовки_для_печати</vt:lpstr>
      <vt:lpstr>'Приложение 5'!Область_печати</vt:lpstr>
      <vt:lpstr>'Приложение 5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Шишканова Ирина Николаевна</dc:creator>
  <cp:lastModifiedBy>Грицюк Марина Геннадьевна</cp:lastModifiedBy>
  <cp:lastPrinted>2017-11-07T03:12:49Z</cp:lastPrinted>
  <dcterms:created xsi:type="dcterms:W3CDTF">2016-10-07T02:27:41Z</dcterms:created>
  <dcterms:modified xsi:type="dcterms:W3CDTF">2018-05-29T03:57:08Z</dcterms:modified>
</cp:coreProperties>
</file>