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Grichuk\AppData\Local\Temp\"/>
    </mc:Choice>
  </mc:AlternateContent>
  <bookViews>
    <workbookView xWindow="0" yWindow="0" windowWidth="28800" windowHeight="12432" tabRatio="719" firstSheet="5" activeTab="5"/>
  </bookViews>
  <sheets>
    <sheet name="Прил. 2 УК" sheetId="16" state="hidden" r:id="rId1"/>
    <sheet name="2.1 (Снежногорск)" sheetId="17" state="hidden" r:id="rId2"/>
    <sheet name="Лист1" sheetId="18" state="hidden" r:id="rId3"/>
    <sheet name="Прил 3 (индикаторы)" sheetId="19" state="hidden" r:id="rId4"/>
    <sheet name="Лист3" sheetId="20" state="hidden" r:id="rId5"/>
    <sheet name="Приложение 4" sheetId="38" r:id="rId6"/>
    <sheet name="2.1 (Снежногорск) (2)" sheetId="25" state="hidden" r:id="rId7"/>
    <sheet name="Прил 3 (индикаторы) (ПРАВИЛЬНО)" sheetId="21" state="hidden" r:id="rId8"/>
    <sheet name="Лист7" sheetId="26" state="hidden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in2007" localSheetId="5">#REF!</definedName>
    <definedName name="_in2007">#REF!</definedName>
    <definedName name="_in2008" localSheetId="5">#REF!</definedName>
    <definedName name="_in2008">#REF!</definedName>
    <definedName name="_in2009" localSheetId="5">#REF!</definedName>
    <definedName name="_in2009">#REF!</definedName>
    <definedName name="_in2010" localSheetId="5">#REF!</definedName>
    <definedName name="_in2010">#REF!</definedName>
    <definedName name="_in2011" localSheetId="5">#REF!</definedName>
    <definedName name="_in2011">#REF!</definedName>
    <definedName name="_in2012" localSheetId="5">#REF!</definedName>
    <definedName name="_in2012">#REF!</definedName>
    <definedName name="_in2013" localSheetId="5">#REF!</definedName>
    <definedName name="_in2013">#REF!</definedName>
    <definedName name="_in2014" localSheetId="5">#REF!</definedName>
    <definedName name="_in2014">#REF!</definedName>
    <definedName name="_in2015" localSheetId="5">#REF!</definedName>
    <definedName name="_in2015">#REF!</definedName>
    <definedName name="_inf2007" localSheetId="5">#REF!</definedName>
    <definedName name="_inf2007">#REF!</definedName>
    <definedName name="_inf2008" localSheetId="5">#REF!</definedName>
    <definedName name="_inf2008">#REF!</definedName>
    <definedName name="_inf2009" localSheetId="5">#REF!</definedName>
    <definedName name="_inf2009">#REF!</definedName>
    <definedName name="_inf2010" localSheetId="5">#REF!</definedName>
    <definedName name="_inf2010">#REF!</definedName>
    <definedName name="_inf2011" localSheetId="5">#REF!</definedName>
    <definedName name="_inf2011">#REF!</definedName>
    <definedName name="_inf2012" localSheetId="5">#REF!</definedName>
    <definedName name="_inf2012">#REF!</definedName>
    <definedName name="_inf2013" localSheetId="5">#REF!</definedName>
    <definedName name="_inf2013">#REF!</definedName>
    <definedName name="_inf2014" localSheetId="5">#REF!</definedName>
    <definedName name="_inf2014">#REF!</definedName>
    <definedName name="_inf2015" localSheetId="5">#REF!</definedName>
    <definedName name="_inf2015">#REF!</definedName>
    <definedName name="_mm1" localSheetId="5">[1]ПРОГНОЗ_1!#REF!</definedName>
    <definedName name="_mm1">[1]ПРОГНОЗ_1!#REF!</definedName>
    <definedName name="ddd" localSheetId="5">[2]ПРОГНОЗ_1!#REF!</definedName>
    <definedName name="ddd">[2]ПРОГНОЗ_1!#REF!</definedName>
    <definedName name="ff" localSheetId="5">#REF!</definedName>
    <definedName name="ff">#REF!</definedName>
    <definedName name="fffff" localSheetId="5">'[3]Гр5(о)'!#REF!</definedName>
    <definedName name="fffff">'[3]Гр5(о)'!#REF!</definedName>
    <definedName name="gggg" localSheetId="5">#REF!</definedName>
    <definedName name="gggg">#REF!</definedName>
    <definedName name="jjjj" localSheetId="5">'[4]Гр5(о)'!#REF!</definedName>
    <definedName name="jjjj">'[4]Гр5(о)'!#REF!</definedName>
    <definedName name="ааа" localSheetId="5">#REF!</definedName>
    <definedName name="ааа">#REF!</definedName>
    <definedName name="АнМ" localSheetId="5">'[5]Гр5(о)'!#REF!</definedName>
    <definedName name="АнМ">'[5]Гр5(о)'!#REF!</definedName>
    <definedName name="вв" localSheetId="5">[6]ПРОГНОЗ_1!#REF!</definedName>
    <definedName name="вв">[6]ПРОГНОЗ_1!#REF!</definedName>
    <definedName name="График">"Диагр. 4"</definedName>
    <definedName name="_xlnm.Print_Titles" localSheetId="1">'2.1 (Снежногорск)'!$7:$10</definedName>
    <definedName name="_xlnm.Print_Titles" localSheetId="6">'2.1 (Снежногорск) (2)'!$8:$11</definedName>
    <definedName name="_xlnm.Print_Titles" localSheetId="3">'Прил 3 (индикаторы)'!$6:$9</definedName>
    <definedName name="_xlnm.Print_Titles" localSheetId="7">'Прил 3 (индикаторы) (ПРАВИЛЬНО)'!$6:$9</definedName>
    <definedName name="_xlnm.Print_Titles" localSheetId="0">'Прил. 2 УК'!$7:$10</definedName>
    <definedName name="_xlnm.Print_Titles" localSheetId="5">'Приложение 4'!$7:$8</definedName>
    <definedName name="кат" localSheetId="5">#REF!</definedName>
    <definedName name="кат">#REF!</definedName>
    <definedName name="М1" localSheetId="5">[7]ПРОГНОЗ_1!#REF!</definedName>
    <definedName name="М1">[7]ПРОГНОЗ_1!#REF!</definedName>
    <definedName name="Мониторинг1" localSheetId="5">'[8]Гр5(о)'!#REF!</definedName>
    <definedName name="Мониторинг1">'[8]Гр5(о)'!#REF!</definedName>
    <definedName name="_xlnm.Print_Area" localSheetId="4">Лист3!$A$1:$I$27</definedName>
    <definedName name="_xlnm.Print_Area" localSheetId="3">'Прил 3 (индикаторы)'!$A$1:$M$48</definedName>
    <definedName name="_xlnm.Print_Area" localSheetId="7">'Прил 3 (индикаторы) (ПРАВИЛЬНО)'!$A$1:$M$39</definedName>
    <definedName name="_xlnm.Print_Area" localSheetId="0">'Прил. 2 УК'!$A$1:$W$729</definedName>
    <definedName name="_xlnm.Print_Area" localSheetId="5">'Приложение 4'!$A$1:$N$40</definedName>
    <definedName name="ПОКАЗАТЕЛИ_ДОЛГОСР.ПРОГНОЗА" localSheetId="5">'[9]2002(v2)'!#REF!</definedName>
    <definedName name="ПОКАЗАТЕЛИ_ДОЛГОСР.ПРОГНОЗА">'[9]2002(v2)'!#REF!</definedName>
    <definedName name="пппп" localSheetId="5">'[10]2002(v1)'!#REF!</definedName>
    <definedName name="пппп">'[10]2002(v1)'!#REF!</definedName>
    <definedName name="Прогноз97" localSheetId="5">[11]ПРОГНОЗ_1!#REF!</definedName>
    <definedName name="Прогноз97">[11]ПРОГНОЗ_1!#REF!</definedName>
    <definedName name="фф" localSheetId="5">'[12]Гр5(о)'!#REF!</definedName>
    <definedName name="фф">'[12]Гр5(о)'!#REF!</definedName>
    <definedName name="ффф" localSheetId="5">#REF!</definedName>
    <definedName name="ффф">#REF!</definedName>
  </definedNames>
  <calcPr calcId="152511"/>
</workbook>
</file>

<file path=xl/calcChain.xml><?xml version="1.0" encoding="utf-8"?>
<calcChain xmlns="http://schemas.openxmlformats.org/spreadsheetml/2006/main">
  <c r="L20" i="38" l="1"/>
  <c r="M20" i="38" l="1"/>
  <c r="N20" i="38"/>
  <c r="M17" i="38"/>
  <c r="N17" i="38"/>
  <c r="I11" i="26" l="1"/>
  <c r="I10" i="26"/>
  <c r="I9" i="26"/>
  <c r="W20" i="25"/>
  <c r="W57" i="25" s="1"/>
  <c r="V20" i="25"/>
  <c r="V57" i="25" s="1"/>
  <c r="U20" i="25"/>
  <c r="U57" i="25" s="1"/>
  <c r="T20" i="25"/>
  <c r="Q20" i="25"/>
  <c r="Q57" i="25" s="1"/>
  <c r="P20" i="25"/>
  <c r="P57" i="25" s="1"/>
  <c r="O20" i="25"/>
  <c r="O57" i="25" s="1"/>
  <c r="N20" i="25"/>
  <c r="I20" i="25"/>
  <c r="J20" i="25"/>
  <c r="J57" i="25" s="1"/>
  <c r="K20" i="25"/>
  <c r="K57" i="25" s="1"/>
  <c r="H20" i="25"/>
  <c r="I57" i="25"/>
  <c r="S15" i="25"/>
  <c r="X15" i="25" s="1"/>
  <c r="S19" i="25"/>
  <c r="X19" i="25" s="1"/>
  <c r="S18" i="25"/>
  <c r="X18" i="25" s="1"/>
  <c r="M15" i="25"/>
  <c r="R15" i="25" s="1"/>
  <c r="M19" i="25"/>
  <c r="R19" i="25" s="1"/>
  <c r="M18" i="25"/>
  <c r="R18" i="25" s="1"/>
  <c r="G19" i="25"/>
  <c r="L19" i="25" s="1"/>
  <c r="G15" i="25"/>
  <c r="L15" i="25" s="1"/>
  <c r="G18" i="25"/>
  <c r="L18" i="25" s="1"/>
  <c r="S56" i="25"/>
  <c r="M56" i="25"/>
  <c r="R56" i="25" s="1"/>
  <c r="G56" i="25"/>
  <c r="S55" i="25"/>
  <c r="X55" i="25" s="1"/>
  <c r="M55" i="25"/>
  <c r="R55" i="25" s="1"/>
  <c r="G55" i="25"/>
  <c r="L55" i="25" s="1"/>
  <c r="W53" i="25"/>
  <c r="V53" i="25"/>
  <c r="U53" i="25"/>
  <c r="T53" i="25"/>
  <c r="Q53" i="25"/>
  <c r="P53" i="25"/>
  <c r="O53" i="25"/>
  <c r="N53" i="25"/>
  <c r="K53" i="25"/>
  <c r="J53" i="25"/>
  <c r="I53" i="25"/>
  <c r="H53" i="25"/>
  <c r="W52" i="25"/>
  <c r="V52" i="25"/>
  <c r="U52" i="25"/>
  <c r="T52" i="25"/>
  <c r="Q52" i="25"/>
  <c r="P52" i="25"/>
  <c r="O52" i="25"/>
  <c r="N52" i="25"/>
  <c r="K52" i="25"/>
  <c r="J52" i="25"/>
  <c r="I52" i="25"/>
  <c r="H52" i="25"/>
  <c r="W51" i="25"/>
  <c r="V51" i="25"/>
  <c r="U51" i="25"/>
  <c r="T51" i="25"/>
  <c r="Q51" i="25"/>
  <c r="P51" i="25"/>
  <c r="O51" i="25"/>
  <c r="N51" i="25"/>
  <c r="K51" i="25"/>
  <c r="J51" i="25"/>
  <c r="I51" i="25"/>
  <c r="H51" i="25"/>
  <c r="W50" i="25"/>
  <c r="V50" i="25"/>
  <c r="U50" i="25"/>
  <c r="T50" i="25"/>
  <c r="Q50" i="25"/>
  <c r="P50" i="25"/>
  <c r="O50" i="25"/>
  <c r="N50" i="25"/>
  <c r="K50" i="25"/>
  <c r="J50" i="25"/>
  <c r="I50" i="25"/>
  <c r="H50" i="25"/>
  <c r="W49" i="25"/>
  <c r="V49" i="25"/>
  <c r="U49" i="25"/>
  <c r="T49" i="25"/>
  <c r="Q49" i="25"/>
  <c r="P49" i="25"/>
  <c r="O49" i="25"/>
  <c r="N49" i="25"/>
  <c r="K49" i="25"/>
  <c r="J49" i="25"/>
  <c r="I49" i="25"/>
  <c r="H49" i="25"/>
  <c r="W48" i="25"/>
  <c r="V48" i="25"/>
  <c r="U48" i="25"/>
  <c r="T48" i="25"/>
  <c r="Q48" i="25"/>
  <c r="P48" i="25"/>
  <c r="O48" i="25"/>
  <c r="N48" i="25"/>
  <c r="K48" i="25"/>
  <c r="J48" i="25"/>
  <c r="I48" i="25"/>
  <c r="H48" i="25"/>
  <c r="W47" i="25"/>
  <c r="V47" i="25"/>
  <c r="U47" i="25"/>
  <c r="T47" i="25"/>
  <c r="Q47" i="25"/>
  <c r="P47" i="25"/>
  <c r="O47" i="25"/>
  <c r="N47" i="25"/>
  <c r="K47" i="25"/>
  <c r="J47" i="25"/>
  <c r="I47" i="25"/>
  <c r="H47" i="25"/>
  <c r="W46" i="25"/>
  <c r="V46" i="25"/>
  <c r="U46" i="25"/>
  <c r="T46" i="25"/>
  <c r="Q46" i="25"/>
  <c r="P46" i="25"/>
  <c r="O46" i="25"/>
  <c r="N46" i="25"/>
  <c r="K46" i="25"/>
  <c r="J46" i="25"/>
  <c r="I46" i="25"/>
  <c r="H46" i="25"/>
  <c r="W45" i="25"/>
  <c r="V45" i="25"/>
  <c r="U45" i="25"/>
  <c r="T45" i="25"/>
  <c r="Q45" i="25"/>
  <c r="P45" i="25"/>
  <c r="O45" i="25"/>
  <c r="N45" i="25"/>
  <c r="K45" i="25"/>
  <c r="J45" i="25"/>
  <c r="I45" i="25"/>
  <c r="H45" i="25"/>
  <c r="W44" i="25"/>
  <c r="V44" i="25"/>
  <c r="U44" i="25"/>
  <c r="T44" i="25"/>
  <c r="Q44" i="25"/>
  <c r="P44" i="25"/>
  <c r="O44" i="25"/>
  <c r="N44" i="25"/>
  <c r="K44" i="25"/>
  <c r="J44" i="25"/>
  <c r="I44" i="25"/>
  <c r="H44" i="25"/>
  <c r="W43" i="25"/>
  <c r="V43" i="25"/>
  <c r="U43" i="25"/>
  <c r="T43" i="25"/>
  <c r="Q43" i="25"/>
  <c r="P43" i="25"/>
  <c r="O43" i="25"/>
  <c r="N43" i="25"/>
  <c r="K43" i="25"/>
  <c r="J43" i="25"/>
  <c r="I43" i="25"/>
  <c r="H43" i="25"/>
  <c r="W42" i="25"/>
  <c r="V42" i="25"/>
  <c r="U42" i="25"/>
  <c r="T42" i="25"/>
  <c r="Q42" i="25"/>
  <c r="P42" i="25"/>
  <c r="O42" i="25"/>
  <c r="N42" i="25"/>
  <c r="K42" i="25"/>
  <c r="J42" i="25"/>
  <c r="I42" i="25"/>
  <c r="H42" i="25"/>
  <c r="W41" i="25"/>
  <c r="V41" i="25"/>
  <c r="U41" i="25"/>
  <c r="T41" i="25"/>
  <c r="Q41" i="25"/>
  <c r="P41" i="25"/>
  <c r="O41" i="25"/>
  <c r="N41" i="25"/>
  <c r="K41" i="25"/>
  <c r="J41" i="25"/>
  <c r="I41" i="25"/>
  <c r="H41" i="25"/>
  <c r="W40" i="25"/>
  <c r="V40" i="25"/>
  <c r="U40" i="25"/>
  <c r="T40" i="25"/>
  <c r="Q40" i="25"/>
  <c r="P40" i="25"/>
  <c r="O40" i="25"/>
  <c r="N40" i="25"/>
  <c r="K40" i="25"/>
  <c r="J40" i="25"/>
  <c r="I40" i="25"/>
  <c r="H40" i="25"/>
  <c r="W39" i="25"/>
  <c r="V39" i="25"/>
  <c r="U39" i="25"/>
  <c r="T39" i="25"/>
  <c r="Q39" i="25"/>
  <c r="P39" i="25"/>
  <c r="O39" i="25"/>
  <c r="N39" i="25"/>
  <c r="K39" i="25"/>
  <c r="J39" i="25"/>
  <c r="I39" i="25"/>
  <c r="H39" i="25"/>
  <c r="W38" i="25"/>
  <c r="V38" i="25"/>
  <c r="U38" i="25"/>
  <c r="T38" i="25"/>
  <c r="Q38" i="25"/>
  <c r="P38" i="25"/>
  <c r="O38" i="25"/>
  <c r="N38" i="25"/>
  <c r="K38" i="25"/>
  <c r="J38" i="25"/>
  <c r="I38" i="25"/>
  <c r="H38" i="25"/>
  <c r="W37" i="25"/>
  <c r="V37" i="25"/>
  <c r="U37" i="25"/>
  <c r="T37" i="25"/>
  <c r="Q37" i="25"/>
  <c r="P37" i="25"/>
  <c r="O37" i="25"/>
  <c r="N37" i="25"/>
  <c r="K37" i="25"/>
  <c r="J37" i="25"/>
  <c r="I37" i="25"/>
  <c r="H37" i="25"/>
  <c r="W36" i="25"/>
  <c r="V36" i="25"/>
  <c r="U36" i="25"/>
  <c r="T36" i="25"/>
  <c r="Q36" i="25"/>
  <c r="P36" i="25"/>
  <c r="O36" i="25"/>
  <c r="N36" i="25"/>
  <c r="K36" i="25"/>
  <c r="J36" i="25"/>
  <c r="I36" i="25"/>
  <c r="H36" i="25"/>
  <c r="W35" i="25"/>
  <c r="V35" i="25"/>
  <c r="U35" i="25"/>
  <c r="T35" i="25"/>
  <c r="Q35" i="25"/>
  <c r="P35" i="25"/>
  <c r="O35" i="25"/>
  <c r="N35" i="25"/>
  <c r="K35" i="25"/>
  <c r="J35" i="25"/>
  <c r="I35" i="25"/>
  <c r="H35" i="25"/>
  <c r="W34" i="25"/>
  <c r="V34" i="25"/>
  <c r="U34" i="25"/>
  <c r="T34" i="25"/>
  <c r="Q34" i="25"/>
  <c r="P34" i="25"/>
  <c r="O34" i="25"/>
  <c r="N34" i="25"/>
  <c r="K34" i="25"/>
  <c r="J34" i="25"/>
  <c r="I34" i="25"/>
  <c r="H34" i="25"/>
  <c r="W33" i="25"/>
  <c r="V33" i="25"/>
  <c r="U33" i="25"/>
  <c r="T33" i="25"/>
  <c r="Q33" i="25"/>
  <c r="P33" i="25"/>
  <c r="O33" i="25"/>
  <c r="N33" i="25"/>
  <c r="K33" i="25"/>
  <c r="J33" i="25"/>
  <c r="I33" i="25"/>
  <c r="H33" i="25"/>
  <c r="W32" i="25"/>
  <c r="V32" i="25"/>
  <c r="U32" i="25"/>
  <c r="T32" i="25"/>
  <c r="Q32" i="25"/>
  <c r="P32" i="25"/>
  <c r="O32" i="25"/>
  <c r="N32" i="25"/>
  <c r="K32" i="25"/>
  <c r="J32" i="25"/>
  <c r="I32" i="25"/>
  <c r="H32" i="25"/>
  <c r="W31" i="25"/>
  <c r="V31" i="25"/>
  <c r="U31" i="25"/>
  <c r="T31" i="25"/>
  <c r="Q31" i="25"/>
  <c r="P31" i="25"/>
  <c r="O31" i="25"/>
  <c r="N31" i="25"/>
  <c r="K31" i="25"/>
  <c r="J31" i="25"/>
  <c r="I31" i="25"/>
  <c r="H31" i="25"/>
  <c r="W30" i="25"/>
  <c r="V30" i="25"/>
  <c r="U30" i="25"/>
  <c r="T30" i="25"/>
  <c r="Q30" i="25"/>
  <c r="P30" i="25"/>
  <c r="O30" i="25"/>
  <c r="N30" i="25"/>
  <c r="K30" i="25"/>
  <c r="J30" i="25"/>
  <c r="I30" i="25"/>
  <c r="H30" i="25"/>
  <c r="W29" i="25"/>
  <c r="V29" i="25"/>
  <c r="U29" i="25"/>
  <c r="T29" i="25"/>
  <c r="Q29" i="25"/>
  <c r="P29" i="25"/>
  <c r="O29" i="25"/>
  <c r="N29" i="25"/>
  <c r="K29" i="25"/>
  <c r="J29" i="25"/>
  <c r="I29" i="25"/>
  <c r="H29" i="25"/>
  <c r="W28" i="25"/>
  <c r="V28" i="25"/>
  <c r="U28" i="25"/>
  <c r="T28" i="25"/>
  <c r="Q28" i="25"/>
  <c r="P28" i="25"/>
  <c r="O28" i="25"/>
  <c r="N28" i="25"/>
  <c r="K28" i="25"/>
  <c r="J28" i="25"/>
  <c r="I28" i="25"/>
  <c r="H28" i="25"/>
  <c r="W27" i="25"/>
  <c r="V27" i="25"/>
  <c r="U27" i="25"/>
  <c r="T27" i="25"/>
  <c r="Q27" i="25"/>
  <c r="P27" i="25"/>
  <c r="O27" i="25"/>
  <c r="N27" i="25"/>
  <c r="K27" i="25"/>
  <c r="J27" i="25"/>
  <c r="I27" i="25"/>
  <c r="H27" i="25"/>
  <c r="W26" i="25"/>
  <c r="V26" i="25"/>
  <c r="U26" i="25"/>
  <c r="T26" i="25"/>
  <c r="Q26" i="25"/>
  <c r="P26" i="25"/>
  <c r="O26" i="25"/>
  <c r="N26" i="25"/>
  <c r="K26" i="25"/>
  <c r="J26" i="25"/>
  <c r="I26" i="25"/>
  <c r="H26" i="25"/>
  <c r="W25" i="25"/>
  <c r="V25" i="25"/>
  <c r="U25" i="25"/>
  <c r="T25" i="25"/>
  <c r="Q25" i="25"/>
  <c r="P25" i="25"/>
  <c r="O25" i="25"/>
  <c r="N25" i="25"/>
  <c r="K25" i="25"/>
  <c r="J25" i="25"/>
  <c r="I25" i="25"/>
  <c r="H25" i="25"/>
  <c r="W24" i="25"/>
  <c r="V24" i="25"/>
  <c r="U24" i="25"/>
  <c r="T24" i="25"/>
  <c r="Q24" i="25"/>
  <c r="P24" i="25"/>
  <c r="O24" i="25"/>
  <c r="N24" i="25"/>
  <c r="K24" i="25"/>
  <c r="J24" i="25"/>
  <c r="I24" i="25"/>
  <c r="H24" i="25"/>
  <c r="W23" i="25"/>
  <c r="V23" i="25"/>
  <c r="U23" i="25"/>
  <c r="T23" i="25"/>
  <c r="Q23" i="25"/>
  <c r="P23" i="25"/>
  <c r="O23" i="25"/>
  <c r="N23" i="25"/>
  <c r="K23" i="25"/>
  <c r="J23" i="25"/>
  <c r="I23" i="25"/>
  <c r="H23" i="25"/>
  <c r="W22" i="25"/>
  <c r="V22" i="25"/>
  <c r="U22" i="25"/>
  <c r="T22" i="25"/>
  <c r="Q22" i="25"/>
  <c r="P22" i="25"/>
  <c r="O22" i="25"/>
  <c r="N22" i="25"/>
  <c r="K22" i="25"/>
  <c r="J22" i="25"/>
  <c r="I22" i="25"/>
  <c r="H22" i="25"/>
  <c r="W21" i="25"/>
  <c r="V21" i="25"/>
  <c r="U21" i="25"/>
  <c r="T21" i="25"/>
  <c r="Q21" i="25"/>
  <c r="P21" i="25"/>
  <c r="O21" i="25"/>
  <c r="N21" i="25"/>
  <c r="K21" i="25"/>
  <c r="J21" i="25"/>
  <c r="I21" i="25"/>
  <c r="H21" i="25"/>
  <c r="S53" i="25"/>
  <c r="M53" i="25"/>
  <c r="G53" i="25"/>
  <c r="S52" i="25"/>
  <c r="M52" i="25"/>
  <c r="G52" i="25"/>
  <c r="S51" i="25"/>
  <c r="M51" i="25"/>
  <c r="G51" i="25"/>
  <c r="S50" i="25"/>
  <c r="M50" i="25"/>
  <c r="G50" i="25"/>
  <c r="S49" i="25"/>
  <c r="M49" i="25"/>
  <c r="G49" i="25"/>
  <c r="S48" i="25"/>
  <c r="M48" i="25"/>
  <c r="G48" i="25"/>
  <c r="S47" i="25"/>
  <c r="M47" i="25"/>
  <c r="G47" i="25"/>
  <c r="S46" i="25"/>
  <c r="M46" i="25"/>
  <c r="G46" i="25"/>
  <c r="S45" i="25"/>
  <c r="M45" i="25"/>
  <c r="G45" i="25"/>
  <c r="S44" i="25"/>
  <c r="M44" i="25"/>
  <c r="G44" i="25"/>
  <c r="S43" i="25"/>
  <c r="M43" i="25"/>
  <c r="G43" i="25"/>
  <c r="S42" i="25"/>
  <c r="M42" i="25"/>
  <c r="G42" i="25"/>
  <c r="S41" i="25"/>
  <c r="M41" i="25"/>
  <c r="G41" i="25"/>
  <c r="S40" i="25"/>
  <c r="M40" i="25"/>
  <c r="G40" i="25"/>
  <c r="S39" i="25"/>
  <c r="M39" i="25"/>
  <c r="G39" i="25"/>
  <c r="S38" i="25"/>
  <c r="M38" i="25"/>
  <c r="G38" i="25"/>
  <c r="S37" i="25"/>
  <c r="M37" i="25"/>
  <c r="G37" i="25"/>
  <c r="S36" i="25"/>
  <c r="M36" i="25"/>
  <c r="G36" i="25"/>
  <c r="S35" i="25"/>
  <c r="M35" i="25"/>
  <c r="G35" i="25"/>
  <c r="S34" i="25"/>
  <c r="M34" i="25"/>
  <c r="G34" i="25"/>
  <c r="S33" i="25"/>
  <c r="M33" i="25"/>
  <c r="G33" i="25"/>
  <c r="S32" i="25"/>
  <c r="M32" i="25"/>
  <c r="G32" i="25"/>
  <c r="S31" i="25"/>
  <c r="M31" i="25"/>
  <c r="G31" i="25"/>
  <c r="S30" i="25"/>
  <c r="M30" i="25"/>
  <c r="G30" i="25"/>
  <c r="S29" i="25"/>
  <c r="M29" i="25"/>
  <c r="G29" i="25"/>
  <c r="S28" i="25"/>
  <c r="M28" i="25"/>
  <c r="G28" i="25"/>
  <c r="S27" i="25"/>
  <c r="M27" i="25"/>
  <c r="G27" i="25"/>
  <c r="S26" i="25"/>
  <c r="M26" i="25"/>
  <c r="G26" i="25"/>
  <c r="S25" i="25"/>
  <c r="M25" i="25"/>
  <c r="G25" i="25"/>
  <c r="S24" i="25"/>
  <c r="M24" i="25"/>
  <c r="G24" i="25"/>
  <c r="S23" i="25"/>
  <c r="M23" i="25"/>
  <c r="G23" i="25"/>
  <c r="S22" i="25"/>
  <c r="M22" i="25"/>
  <c r="G22" i="25"/>
  <c r="S21" i="25"/>
  <c r="M21" i="25"/>
  <c r="G21" i="25"/>
  <c r="S714" i="16"/>
  <c r="Y634" i="16"/>
  <c r="M635" i="16"/>
  <c r="M638" i="16"/>
  <c r="L638" i="16" s="1"/>
  <c r="F642" i="16"/>
  <c r="K642" i="16" s="1"/>
  <c r="G644" i="16"/>
  <c r="F644" i="16" s="1"/>
  <c r="K644" i="16" s="1"/>
  <c r="G646" i="16"/>
  <c r="F646" i="16" s="1"/>
  <c r="K646" i="16" s="1"/>
  <c r="M640" i="16"/>
  <c r="L640" i="16" s="1"/>
  <c r="Q640" i="16" s="1"/>
  <c r="S546" i="16"/>
  <c r="M546" i="16"/>
  <c r="M665" i="16" s="1"/>
  <c r="G591" i="16"/>
  <c r="F591" i="16" s="1"/>
  <c r="L33" i="21"/>
  <c r="K33" i="21"/>
  <c r="J33" i="21"/>
  <c r="I33" i="21"/>
  <c r="H33" i="21"/>
  <c r="G33" i="21"/>
  <c r="F33" i="21"/>
  <c r="E33" i="21"/>
  <c r="D33" i="21"/>
  <c r="L32" i="21"/>
  <c r="K32" i="21"/>
  <c r="J32" i="21"/>
  <c r="E32" i="21"/>
  <c r="L22" i="21"/>
  <c r="K22" i="21"/>
  <c r="J22" i="21"/>
  <c r="I22" i="21"/>
  <c r="F22" i="21"/>
  <c r="E22" i="21"/>
  <c r="D22" i="21"/>
  <c r="L21" i="21"/>
  <c r="K21" i="21"/>
  <c r="J21" i="21"/>
  <c r="F21" i="21"/>
  <c r="E21" i="21"/>
  <c r="D21" i="21"/>
  <c r="L19" i="21"/>
  <c r="K19" i="21"/>
  <c r="J19" i="21"/>
  <c r="G19" i="21"/>
  <c r="F19" i="21"/>
  <c r="E19" i="21"/>
  <c r="D19" i="21"/>
  <c r="L17" i="21"/>
  <c r="K17" i="21"/>
  <c r="J17" i="21"/>
  <c r="E17" i="21"/>
  <c r="L16" i="21"/>
  <c r="K16" i="21"/>
  <c r="J16" i="21"/>
  <c r="F16" i="21"/>
  <c r="E16" i="21"/>
  <c r="L14" i="21"/>
  <c r="K14" i="21"/>
  <c r="J14" i="21"/>
  <c r="I14" i="21"/>
  <c r="F14" i="21"/>
  <c r="E14" i="21"/>
  <c r="D14" i="21"/>
  <c r="L12" i="21"/>
  <c r="K12" i="21"/>
  <c r="J12" i="21"/>
  <c r="I12" i="21"/>
  <c r="F12" i="21"/>
  <c r="E12" i="21"/>
  <c r="D12" i="21"/>
  <c r="M641" i="16"/>
  <c r="G675" i="16"/>
  <c r="G667" i="16"/>
  <c r="S78" i="16"/>
  <c r="R78" i="16" s="1"/>
  <c r="W78" i="16" s="1"/>
  <c r="S57" i="16"/>
  <c r="S56" i="16"/>
  <c r="R56" i="16" s="1"/>
  <c r="W56" i="16" s="1"/>
  <c r="S55" i="16"/>
  <c r="R55" i="16" s="1"/>
  <c r="W55" i="16" s="1"/>
  <c r="S50" i="16"/>
  <c r="S49" i="16"/>
  <c r="M78" i="16"/>
  <c r="M57" i="16"/>
  <c r="L57" i="16" s="1"/>
  <c r="Q57" i="16" s="1"/>
  <c r="M56" i="16"/>
  <c r="M55" i="16"/>
  <c r="L55" i="16" s="1"/>
  <c r="Q55" i="16" s="1"/>
  <c r="M50" i="16"/>
  <c r="L50" i="16" s="1"/>
  <c r="Q50" i="16" s="1"/>
  <c r="M49" i="16"/>
  <c r="R32" i="16"/>
  <c r="L42" i="19"/>
  <c r="K42" i="19"/>
  <c r="J42" i="19"/>
  <c r="I42" i="19"/>
  <c r="H42" i="19"/>
  <c r="G42" i="19"/>
  <c r="F42" i="19"/>
  <c r="E42" i="19"/>
  <c r="D42" i="19"/>
  <c r="L40" i="19"/>
  <c r="K40" i="19"/>
  <c r="J40" i="19"/>
  <c r="I40" i="19"/>
  <c r="H40" i="19"/>
  <c r="G40" i="19"/>
  <c r="E40" i="19"/>
  <c r="L30" i="19"/>
  <c r="K30" i="19"/>
  <c r="J30" i="19"/>
  <c r="I30" i="19"/>
  <c r="H30" i="19"/>
  <c r="G30" i="19"/>
  <c r="F30" i="19"/>
  <c r="E30" i="19"/>
  <c r="L29" i="19"/>
  <c r="K29" i="19"/>
  <c r="J29" i="19"/>
  <c r="I29" i="19"/>
  <c r="H29" i="19"/>
  <c r="G29" i="19"/>
  <c r="F29" i="19"/>
  <c r="E29" i="19"/>
  <c r="D29" i="19"/>
  <c r="L27" i="19"/>
  <c r="K27" i="19"/>
  <c r="J27" i="19"/>
  <c r="I27" i="19"/>
  <c r="H27" i="19"/>
  <c r="G27" i="19"/>
  <c r="F27" i="19"/>
  <c r="E27" i="19"/>
  <c r="D27" i="19"/>
  <c r="L22" i="19"/>
  <c r="K22" i="19"/>
  <c r="J22" i="19"/>
  <c r="I22" i="19"/>
  <c r="H22" i="19"/>
  <c r="G22" i="19"/>
  <c r="F22" i="19"/>
  <c r="E22" i="19"/>
  <c r="D22" i="19"/>
  <c r="L20" i="19"/>
  <c r="K20" i="19"/>
  <c r="J20" i="19"/>
  <c r="I20" i="19"/>
  <c r="H20" i="19"/>
  <c r="G20" i="19"/>
  <c r="F20" i="19"/>
  <c r="E20" i="19"/>
  <c r="L19" i="19"/>
  <c r="K19" i="19"/>
  <c r="J19" i="19"/>
  <c r="I19" i="19"/>
  <c r="H19" i="19"/>
  <c r="G19" i="19"/>
  <c r="F19" i="19"/>
  <c r="E19" i="19"/>
  <c r="L15" i="19"/>
  <c r="K15" i="19"/>
  <c r="J15" i="19"/>
  <c r="I15" i="19"/>
  <c r="H15" i="19"/>
  <c r="G15" i="19"/>
  <c r="F15" i="19"/>
  <c r="E15" i="19"/>
  <c r="D15" i="19"/>
  <c r="L13" i="19"/>
  <c r="K13" i="19"/>
  <c r="J13" i="19"/>
  <c r="I13" i="19"/>
  <c r="H13" i="19"/>
  <c r="G13" i="19"/>
  <c r="F13" i="19"/>
  <c r="E13" i="19"/>
  <c r="D13" i="19"/>
  <c r="L12" i="19"/>
  <c r="K12" i="19"/>
  <c r="J12" i="19"/>
  <c r="I12" i="19"/>
  <c r="H12" i="19"/>
  <c r="G12" i="19"/>
  <c r="F12" i="19"/>
  <c r="E12" i="19"/>
  <c r="D12" i="19"/>
  <c r="H142" i="17"/>
  <c r="I142" i="17"/>
  <c r="J142" i="17"/>
  <c r="K142" i="17"/>
  <c r="N142" i="17"/>
  <c r="O142" i="17"/>
  <c r="P142" i="17"/>
  <c r="Q142" i="17"/>
  <c r="T142" i="17"/>
  <c r="U142" i="17"/>
  <c r="V142" i="17"/>
  <c r="W142" i="17"/>
  <c r="V668" i="16"/>
  <c r="U668" i="16"/>
  <c r="T668" i="16"/>
  <c r="P668" i="16"/>
  <c r="O668" i="16"/>
  <c r="N668" i="16"/>
  <c r="H668" i="16"/>
  <c r="I668" i="16"/>
  <c r="J668" i="16"/>
  <c r="G636" i="16"/>
  <c r="S638" i="16"/>
  <c r="R638" i="16" s="1"/>
  <c r="S640" i="16"/>
  <c r="G640" i="16"/>
  <c r="F639" i="16"/>
  <c r="K639" i="16" s="1"/>
  <c r="L639" i="16"/>
  <c r="Q639" i="16" s="1"/>
  <c r="R639" i="16"/>
  <c r="V667" i="16"/>
  <c r="U667" i="16"/>
  <c r="T667" i="16"/>
  <c r="S667" i="16"/>
  <c r="S703" i="16" s="1"/>
  <c r="P667" i="16"/>
  <c r="P703" i="16" s="1"/>
  <c r="O667" i="16"/>
  <c r="N667" i="16"/>
  <c r="N703" i="16" s="1"/>
  <c r="M667" i="16"/>
  <c r="M703" i="16" s="1"/>
  <c r="H667" i="16"/>
  <c r="H703" i="16" s="1"/>
  <c r="I667" i="16"/>
  <c r="J667" i="16"/>
  <c r="F629" i="16"/>
  <c r="K629" i="16" s="1"/>
  <c r="S122" i="17"/>
  <c r="X122" i="17" s="1"/>
  <c r="M122" i="17"/>
  <c r="R122" i="17" s="1"/>
  <c r="R142" i="17" s="1"/>
  <c r="G122" i="17"/>
  <c r="L122" i="17" s="1"/>
  <c r="L142" i="17" s="1"/>
  <c r="S121" i="17"/>
  <c r="X121" i="17" s="1"/>
  <c r="M121" i="17"/>
  <c r="R121" i="17" s="1"/>
  <c r="G121" i="17"/>
  <c r="L121" i="17" s="1"/>
  <c r="H110" i="17"/>
  <c r="H147" i="17" s="1"/>
  <c r="I110" i="17"/>
  <c r="I147" i="17" s="1"/>
  <c r="J110" i="17"/>
  <c r="J147" i="17" s="1"/>
  <c r="K110" i="17"/>
  <c r="K147" i="17" s="1"/>
  <c r="N110" i="17"/>
  <c r="N147" i="17" s="1"/>
  <c r="O110" i="17"/>
  <c r="O147" i="17" s="1"/>
  <c r="P110" i="17"/>
  <c r="P147" i="17" s="1"/>
  <c r="Q110" i="17"/>
  <c r="Q147" i="17" s="1"/>
  <c r="T110" i="17"/>
  <c r="T147" i="17" s="1"/>
  <c r="U110" i="17"/>
  <c r="U147" i="17" s="1"/>
  <c r="V110" i="17"/>
  <c r="V147" i="17" s="1"/>
  <c r="W110" i="17"/>
  <c r="W147" i="17" s="1"/>
  <c r="H111" i="17"/>
  <c r="H148" i="17" s="1"/>
  <c r="I111" i="17"/>
  <c r="I148" i="17" s="1"/>
  <c r="J111" i="17"/>
  <c r="J148" i="17" s="1"/>
  <c r="K111" i="17"/>
  <c r="K148" i="17" s="1"/>
  <c r="N111" i="17"/>
  <c r="N148" i="17" s="1"/>
  <c r="O111" i="17"/>
  <c r="O148" i="17" s="1"/>
  <c r="P111" i="17"/>
  <c r="P148" i="17" s="1"/>
  <c r="Q111" i="17"/>
  <c r="Q148" i="17" s="1"/>
  <c r="T111" i="17"/>
  <c r="T148" i="17" s="1"/>
  <c r="U111" i="17"/>
  <c r="U148" i="17" s="1"/>
  <c r="V111" i="17"/>
  <c r="V148" i="17" s="1"/>
  <c r="W111" i="17"/>
  <c r="W148" i="17" s="1"/>
  <c r="H112" i="17"/>
  <c r="H149" i="17" s="1"/>
  <c r="I112" i="17"/>
  <c r="I149" i="17" s="1"/>
  <c r="J112" i="17"/>
  <c r="J149" i="17" s="1"/>
  <c r="K112" i="17"/>
  <c r="K149" i="17" s="1"/>
  <c r="N112" i="17"/>
  <c r="N149" i="17" s="1"/>
  <c r="O112" i="17"/>
  <c r="O149" i="17" s="1"/>
  <c r="P112" i="17"/>
  <c r="P149" i="17" s="1"/>
  <c r="Q112" i="17"/>
  <c r="Q149" i="17" s="1"/>
  <c r="T112" i="17"/>
  <c r="T149" i="17" s="1"/>
  <c r="U112" i="17"/>
  <c r="U149" i="17" s="1"/>
  <c r="V112" i="17"/>
  <c r="V149" i="17" s="1"/>
  <c r="W112" i="17"/>
  <c r="W149" i="17" s="1"/>
  <c r="H113" i="17"/>
  <c r="H150" i="17" s="1"/>
  <c r="I113" i="17"/>
  <c r="I150" i="17" s="1"/>
  <c r="J113" i="17"/>
  <c r="J150" i="17" s="1"/>
  <c r="K113" i="17"/>
  <c r="K150" i="17" s="1"/>
  <c r="N113" i="17"/>
  <c r="N150" i="17" s="1"/>
  <c r="O113" i="17"/>
  <c r="O150" i="17" s="1"/>
  <c r="P113" i="17"/>
  <c r="P150" i="17" s="1"/>
  <c r="Q113" i="17"/>
  <c r="Q150" i="17" s="1"/>
  <c r="T113" i="17"/>
  <c r="T150" i="17" s="1"/>
  <c r="U113" i="17"/>
  <c r="U150" i="17" s="1"/>
  <c r="V113" i="17"/>
  <c r="V150" i="17" s="1"/>
  <c r="W113" i="17"/>
  <c r="W150" i="17" s="1"/>
  <c r="H114" i="17"/>
  <c r="H151" i="17" s="1"/>
  <c r="I114" i="17"/>
  <c r="I151" i="17" s="1"/>
  <c r="J114" i="17"/>
  <c r="J151" i="17" s="1"/>
  <c r="K114" i="17"/>
  <c r="K151" i="17" s="1"/>
  <c r="N114" i="17"/>
  <c r="N151" i="17" s="1"/>
  <c r="O114" i="17"/>
  <c r="O151" i="17" s="1"/>
  <c r="P114" i="17"/>
  <c r="P151" i="17" s="1"/>
  <c r="Q114" i="17"/>
  <c r="Q151" i="17" s="1"/>
  <c r="T114" i="17"/>
  <c r="T151" i="17" s="1"/>
  <c r="U114" i="17"/>
  <c r="U151" i="17" s="1"/>
  <c r="V114" i="17"/>
  <c r="V151" i="17" s="1"/>
  <c r="W114" i="17"/>
  <c r="W151" i="17" s="1"/>
  <c r="H115" i="17"/>
  <c r="H152" i="17" s="1"/>
  <c r="I115" i="17"/>
  <c r="I152" i="17" s="1"/>
  <c r="J115" i="17"/>
  <c r="J152" i="17" s="1"/>
  <c r="K115" i="17"/>
  <c r="K152" i="17" s="1"/>
  <c r="N115" i="17"/>
  <c r="N152" i="17" s="1"/>
  <c r="O115" i="17"/>
  <c r="O152" i="17" s="1"/>
  <c r="P115" i="17"/>
  <c r="P152" i="17" s="1"/>
  <c r="Q115" i="17"/>
  <c r="Q152" i="17" s="1"/>
  <c r="T115" i="17"/>
  <c r="T152" i="17" s="1"/>
  <c r="U115" i="17"/>
  <c r="U152" i="17" s="1"/>
  <c r="V115" i="17"/>
  <c r="V152" i="17" s="1"/>
  <c r="W115" i="17"/>
  <c r="W152" i="17" s="1"/>
  <c r="H116" i="17"/>
  <c r="H153" i="17" s="1"/>
  <c r="I116" i="17"/>
  <c r="I153" i="17" s="1"/>
  <c r="J116" i="17"/>
  <c r="J153" i="17" s="1"/>
  <c r="K116" i="17"/>
  <c r="K153" i="17" s="1"/>
  <c r="N116" i="17"/>
  <c r="N153" i="17" s="1"/>
  <c r="O116" i="17"/>
  <c r="O153" i="17" s="1"/>
  <c r="P116" i="17"/>
  <c r="P153" i="17" s="1"/>
  <c r="Q116" i="17"/>
  <c r="Q153" i="17" s="1"/>
  <c r="T116" i="17"/>
  <c r="T153" i="17" s="1"/>
  <c r="U116" i="17"/>
  <c r="U153" i="17" s="1"/>
  <c r="V116" i="17"/>
  <c r="V153" i="17" s="1"/>
  <c r="W116" i="17"/>
  <c r="W153" i="17" s="1"/>
  <c r="H117" i="17"/>
  <c r="H154" i="17" s="1"/>
  <c r="I117" i="17"/>
  <c r="I154" i="17" s="1"/>
  <c r="J117" i="17"/>
  <c r="J154" i="17" s="1"/>
  <c r="K117" i="17"/>
  <c r="K154" i="17" s="1"/>
  <c r="N117" i="17"/>
  <c r="N154" i="17" s="1"/>
  <c r="O117" i="17"/>
  <c r="O154" i="17" s="1"/>
  <c r="P117" i="17"/>
  <c r="P154" i="17" s="1"/>
  <c r="Q117" i="17"/>
  <c r="Q154" i="17" s="1"/>
  <c r="T117" i="17"/>
  <c r="T154" i="17" s="1"/>
  <c r="U117" i="17"/>
  <c r="U154" i="17" s="1"/>
  <c r="V117" i="17"/>
  <c r="V154" i="17" s="1"/>
  <c r="W117" i="17"/>
  <c r="W154" i="17" s="1"/>
  <c r="H87" i="17"/>
  <c r="H124" i="17" s="1"/>
  <c r="I87" i="17"/>
  <c r="I124" i="17" s="1"/>
  <c r="J87" i="17"/>
  <c r="J124" i="17" s="1"/>
  <c r="K87" i="17"/>
  <c r="N87" i="17"/>
  <c r="O87" i="17"/>
  <c r="O124" i="17" s="1"/>
  <c r="P87" i="17"/>
  <c r="P124" i="17" s="1"/>
  <c r="Q87" i="17"/>
  <c r="T87" i="17"/>
  <c r="U87" i="17"/>
  <c r="U124" i="17" s="1"/>
  <c r="V87" i="17"/>
  <c r="W87" i="17"/>
  <c r="H88" i="17"/>
  <c r="H125" i="17" s="1"/>
  <c r="I88" i="17"/>
  <c r="I125" i="17" s="1"/>
  <c r="J88" i="17"/>
  <c r="J125" i="17" s="1"/>
  <c r="K88" i="17"/>
  <c r="K125" i="17" s="1"/>
  <c r="N88" i="17"/>
  <c r="N125" i="17" s="1"/>
  <c r="O88" i="17"/>
  <c r="O125" i="17" s="1"/>
  <c r="P88" i="17"/>
  <c r="P125" i="17" s="1"/>
  <c r="Q88" i="17"/>
  <c r="Q125" i="17" s="1"/>
  <c r="T88" i="17"/>
  <c r="T125" i="17" s="1"/>
  <c r="U88" i="17"/>
  <c r="U125" i="17" s="1"/>
  <c r="V88" i="17"/>
  <c r="V125" i="17" s="1"/>
  <c r="W88" i="17"/>
  <c r="W125" i="17" s="1"/>
  <c r="H89" i="17"/>
  <c r="H126" i="17" s="1"/>
  <c r="I89" i="17"/>
  <c r="I126" i="17" s="1"/>
  <c r="J89" i="17"/>
  <c r="J126" i="17" s="1"/>
  <c r="K89" i="17"/>
  <c r="K126" i="17" s="1"/>
  <c r="N89" i="17"/>
  <c r="N126" i="17" s="1"/>
  <c r="O89" i="17"/>
  <c r="O126" i="17" s="1"/>
  <c r="P89" i="17"/>
  <c r="P126" i="17" s="1"/>
  <c r="Q89" i="17"/>
  <c r="Q126" i="17" s="1"/>
  <c r="T89" i="17"/>
  <c r="T126" i="17" s="1"/>
  <c r="U89" i="17"/>
  <c r="U126" i="17" s="1"/>
  <c r="V89" i="17"/>
  <c r="V126" i="17" s="1"/>
  <c r="W89" i="17"/>
  <c r="W126" i="17" s="1"/>
  <c r="H90" i="17"/>
  <c r="H127" i="17" s="1"/>
  <c r="I90" i="17"/>
  <c r="I127" i="17" s="1"/>
  <c r="J90" i="17"/>
  <c r="J127" i="17" s="1"/>
  <c r="K90" i="17"/>
  <c r="K127" i="17" s="1"/>
  <c r="N90" i="17"/>
  <c r="N127" i="17" s="1"/>
  <c r="O90" i="17"/>
  <c r="O127" i="17" s="1"/>
  <c r="P90" i="17"/>
  <c r="P127" i="17" s="1"/>
  <c r="Q90" i="17"/>
  <c r="Q127" i="17" s="1"/>
  <c r="T90" i="17"/>
  <c r="T127" i="17" s="1"/>
  <c r="U90" i="17"/>
  <c r="U127" i="17" s="1"/>
  <c r="V90" i="17"/>
  <c r="V127" i="17" s="1"/>
  <c r="W90" i="17"/>
  <c r="W127" i="17" s="1"/>
  <c r="H91" i="17"/>
  <c r="H128" i="17" s="1"/>
  <c r="I91" i="17"/>
  <c r="I128" i="17" s="1"/>
  <c r="J91" i="17"/>
  <c r="J128" i="17" s="1"/>
  <c r="K91" i="17"/>
  <c r="K128" i="17" s="1"/>
  <c r="N91" i="17"/>
  <c r="N128" i="17" s="1"/>
  <c r="O91" i="17"/>
  <c r="O128" i="17" s="1"/>
  <c r="P91" i="17"/>
  <c r="P128" i="17" s="1"/>
  <c r="Q91" i="17"/>
  <c r="Q128" i="17" s="1"/>
  <c r="T91" i="17"/>
  <c r="T128" i="17" s="1"/>
  <c r="U91" i="17"/>
  <c r="U128" i="17" s="1"/>
  <c r="V91" i="17"/>
  <c r="V128" i="17" s="1"/>
  <c r="W91" i="17"/>
  <c r="W128" i="17" s="1"/>
  <c r="H92" i="17"/>
  <c r="H129" i="17" s="1"/>
  <c r="I92" i="17"/>
  <c r="I129" i="17" s="1"/>
  <c r="J92" i="17"/>
  <c r="J129" i="17" s="1"/>
  <c r="K92" i="17"/>
  <c r="K129" i="17" s="1"/>
  <c r="N92" i="17"/>
  <c r="N129" i="17" s="1"/>
  <c r="O92" i="17"/>
  <c r="O129" i="17" s="1"/>
  <c r="P92" i="17"/>
  <c r="P129" i="17" s="1"/>
  <c r="Q92" i="17"/>
  <c r="Q129" i="17" s="1"/>
  <c r="T92" i="17"/>
  <c r="T129" i="17" s="1"/>
  <c r="U92" i="17"/>
  <c r="U129" i="17" s="1"/>
  <c r="V92" i="17"/>
  <c r="V129" i="17" s="1"/>
  <c r="W92" i="17"/>
  <c r="W129" i="17" s="1"/>
  <c r="H93" i="17"/>
  <c r="H130" i="17" s="1"/>
  <c r="I93" i="17"/>
  <c r="I130" i="17" s="1"/>
  <c r="J93" i="17"/>
  <c r="J130" i="17" s="1"/>
  <c r="K93" i="17"/>
  <c r="K130" i="17" s="1"/>
  <c r="N93" i="17"/>
  <c r="N130" i="17" s="1"/>
  <c r="O93" i="17"/>
  <c r="O130" i="17" s="1"/>
  <c r="P93" i="17"/>
  <c r="P130" i="17" s="1"/>
  <c r="Q93" i="17"/>
  <c r="Q130" i="17" s="1"/>
  <c r="T93" i="17"/>
  <c r="T130" i="17" s="1"/>
  <c r="U93" i="17"/>
  <c r="U130" i="17" s="1"/>
  <c r="V93" i="17"/>
  <c r="V130" i="17" s="1"/>
  <c r="W93" i="17"/>
  <c r="W130" i="17" s="1"/>
  <c r="H94" i="17"/>
  <c r="H131" i="17" s="1"/>
  <c r="I94" i="17"/>
  <c r="I131" i="17" s="1"/>
  <c r="J94" i="17"/>
  <c r="J131" i="17" s="1"/>
  <c r="K94" i="17"/>
  <c r="K131" i="17" s="1"/>
  <c r="N94" i="17"/>
  <c r="N131" i="17" s="1"/>
  <c r="O94" i="17"/>
  <c r="O131" i="17" s="1"/>
  <c r="P94" i="17"/>
  <c r="P131" i="17" s="1"/>
  <c r="Q94" i="17"/>
  <c r="Q131" i="17" s="1"/>
  <c r="T94" i="17"/>
  <c r="T131" i="17" s="1"/>
  <c r="U94" i="17"/>
  <c r="U131" i="17" s="1"/>
  <c r="V94" i="17"/>
  <c r="V131" i="17" s="1"/>
  <c r="W94" i="17"/>
  <c r="W131" i="17" s="1"/>
  <c r="H95" i="17"/>
  <c r="H132" i="17" s="1"/>
  <c r="I95" i="17"/>
  <c r="I132" i="17" s="1"/>
  <c r="J95" i="17"/>
  <c r="J132" i="17" s="1"/>
  <c r="K95" i="17"/>
  <c r="K132" i="17" s="1"/>
  <c r="N95" i="17"/>
  <c r="N132" i="17" s="1"/>
  <c r="O95" i="17"/>
  <c r="O132" i="17" s="1"/>
  <c r="P95" i="17"/>
  <c r="P132" i="17" s="1"/>
  <c r="Q95" i="17"/>
  <c r="Q132" i="17" s="1"/>
  <c r="T95" i="17"/>
  <c r="T132" i="17" s="1"/>
  <c r="U95" i="17"/>
  <c r="U132" i="17" s="1"/>
  <c r="V95" i="17"/>
  <c r="V132" i="17" s="1"/>
  <c r="W95" i="17"/>
  <c r="W132" i="17" s="1"/>
  <c r="H96" i="17"/>
  <c r="H133" i="17" s="1"/>
  <c r="I96" i="17"/>
  <c r="I133" i="17" s="1"/>
  <c r="J96" i="17"/>
  <c r="J133" i="17" s="1"/>
  <c r="K96" i="17"/>
  <c r="K133" i="17" s="1"/>
  <c r="N96" i="17"/>
  <c r="N133" i="17" s="1"/>
  <c r="O96" i="17"/>
  <c r="O133" i="17" s="1"/>
  <c r="P96" i="17"/>
  <c r="P133" i="17" s="1"/>
  <c r="Q96" i="17"/>
  <c r="Q133" i="17" s="1"/>
  <c r="T96" i="17"/>
  <c r="T133" i="17" s="1"/>
  <c r="U96" i="17"/>
  <c r="U133" i="17" s="1"/>
  <c r="V96" i="17"/>
  <c r="V133" i="17" s="1"/>
  <c r="W96" i="17"/>
  <c r="W133" i="17" s="1"/>
  <c r="H97" i="17"/>
  <c r="H134" i="17" s="1"/>
  <c r="I97" i="17"/>
  <c r="I134" i="17" s="1"/>
  <c r="J97" i="17"/>
  <c r="J134" i="17" s="1"/>
  <c r="K97" i="17"/>
  <c r="K134" i="17" s="1"/>
  <c r="N97" i="17"/>
  <c r="N134" i="17" s="1"/>
  <c r="O97" i="17"/>
  <c r="O134" i="17" s="1"/>
  <c r="P97" i="17"/>
  <c r="P134" i="17" s="1"/>
  <c r="Q97" i="17"/>
  <c r="Q134" i="17" s="1"/>
  <c r="T97" i="17"/>
  <c r="T134" i="17" s="1"/>
  <c r="U97" i="17"/>
  <c r="U134" i="17" s="1"/>
  <c r="V97" i="17"/>
  <c r="V134" i="17" s="1"/>
  <c r="W97" i="17"/>
  <c r="W134" i="17" s="1"/>
  <c r="H98" i="17"/>
  <c r="H135" i="17" s="1"/>
  <c r="I98" i="17"/>
  <c r="I135" i="17" s="1"/>
  <c r="J98" i="17"/>
  <c r="J135" i="17" s="1"/>
  <c r="K98" i="17"/>
  <c r="K135" i="17" s="1"/>
  <c r="N98" i="17"/>
  <c r="N135" i="17" s="1"/>
  <c r="O98" i="17"/>
  <c r="O135" i="17" s="1"/>
  <c r="P98" i="17"/>
  <c r="P135" i="17" s="1"/>
  <c r="Q98" i="17"/>
  <c r="Q135" i="17" s="1"/>
  <c r="T98" i="17"/>
  <c r="T135" i="17" s="1"/>
  <c r="U98" i="17"/>
  <c r="U135" i="17" s="1"/>
  <c r="V98" i="17"/>
  <c r="V135" i="17" s="1"/>
  <c r="W98" i="17"/>
  <c r="W135" i="17" s="1"/>
  <c r="H99" i="17"/>
  <c r="H136" i="17" s="1"/>
  <c r="I99" i="17"/>
  <c r="I136" i="17" s="1"/>
  <c r="J99" i="17"/>
  <c r="J136" i="17" s="1"/>
  <c r="K99" i="17"/>
  <c r="K136" i="17" s="1"/>
  <c r="N99" i="17"/>
  <c r="N136" i="17" s="1"/>
  <c r="O99" i="17"/>
  <c r="O136" i="17" s="1"/>
  <c r="P99" i="17"/>
  <c r="P136" i="17" s="1"/>
  <c r="Q99" i="17"/>
  <c r="Q136" i="17" s="1"/>
  <c r="T99" i="17"/>
  <c r="T136" i="17" s="1"/>
  <c r="U99" i="17"/>
  <c r="U136" i="17" s="1"/>
  <c r="V99" i="17"/>
  <c r="V136" i="17" s="1"/>
  <c r="W99" i="17"/>
  <c r="W136" i="17" s="1"/>
  <c r="H100" i="17"/>
  <c r="H137" i="17" s="1"/>
  <c r="I100" i="17"/>
  <c r="I137" i="17" s="1"/>
  <c r="J100" i="17"/>
  <c r="J137" i="17" s="1"/>
  <c r="K100" i="17"/>
  <c r="K137" i="17" s="1"/>
  <c r="N100" i="17"/>
  <c r="N137" i="17" s="1"/>
  <c r="O100" i="17"/>
  <c r="O137" i="17" s="1"/>
  <c r="P100" i="17"/>
  <c r="P137" i="17" s="1"/>
  <c r="Q100" i="17"/>
  <c r="Q137" i="17" s="1"/>
  <c r="T100" i="17"/>
  <c r="T137" i="17" s="1"/>
  <c r="U100" i="17"/>
  <c r="U137" i="17" s="1"/>
  <c r="V100" i="17"/>
  <c r="V137" i="17" s="1"/>
  <c r="W100" i="17"/>
  <c r="W137" i="17" s="1"/>
  <c r="H101" i="17"/>
  <c r="H138" i="17" s="1"/>
  <c r="I101" i="17"/>
  <c r="I138" i="17" s="1"/>
  <c r="J101" i="17"/>
  <c r="J138" i="17" s="1"/>
  <c r="K101" i="17"/>
  <c r="K138" i="17" s="1"/>
  <c r="N101" i="17"/>
  <c r="N138" i="17" s="1"/>
  <c r="O101" i="17"/>
  <c r="O138" i="17" s="1"/>
  <c r="P101" i="17"/>
  <c r="P138" i="17" s="1"/>
  <c r="Q101" i="17"/>
  <c r="Q138" i="17" s="1"/>
  <c r="T101" i="17"/>
  <c r="T138" i="17" s="1"/>
  <c r="U101" i="17"/>
  <c r="U138" i="17" s="1"/>
  <c r="V101" i="17"/>
  <c r="V138" i="17" s="1"/>
  <c r="W101" i="17"/>
  <c r="W138" i="17" s="1"/>
  <c r="H102" i="17"/>
  <c r="H139" i="17" s="1"/>
  <c r="I102" i="17"/>
  <c r="I139" i="17" s="1"/>
  <c r="J102" i="17"/>
  <c r="J139" i="17" s="1"/>
  <c r="K102" i="17"/>
  <c r="K139" i="17" s="1"/>
  <c r="N102" i="17"/>
  <c r="N139" i="17" s="1"/>
  <c r="O102" i="17"/>
  <c r="O139" i="17" s="1"/>
  <c r="P102" i="17"/>
  <c r="P139" i="17" s="1"/>
  <c r="Q102" i="17"/>
  <c r="Q139" i="17" s="1"/>
  <c r="T102" i="17"/>
  <c r="T139" i="17" s="1"/>
  <c r="U102" i="17"/>
  <c r="U139" i="17" s="1"/>
  <c r="V102" i="17"/>
  <c r="V139" i="17" s="1"/>
  <c r="W102" i="17"/>
  <c r="W139" i="17" s="1"/>
  <c r="H103" i="17"/>
  <c r="H140" i="17" s="1"/>
  <c r="I103" i="17"/>
  <c r="I140" i="17" s="1"/>
  <c r="J103" i="17"/>
  <c r="J140" i="17" s="1"/>
  <c r="K103" i="17"/>
  <c r="K140" i="17" s="1"/>
  <c r="N103" i="17"/>
  <c r="N140" i="17" s="1"/>
  <c r="O103" i="17"/>
  <c r="O140" i="17" s="1"/>
  <c r="P103" i="17"/>
  <c r="P140" i="17" s="1"/>
  <c r="Q103" i="17"/>
  <c r="Q140" i="17" s="1"/>
  <c r="T103" i="17"/>
  <c r="T140" i="17" s="1"/>
  <c r="U103" i="17"/>
  <c r="U140" i="17" s="1"/>
  <c r="V103" i="17"/>
  <c r="V140" i="17" s="1"/>
  <c r="W103" i="17"/>
  <c r="W140" i="17" s="1"/>
  <c r="H104" i="17"/>
  <c r="I104" i="17"/>
  <c r="J104" i="17"/>
  <c r="K104" i="17"/>
  <c r="N104" i="17"/>
  <c r="O104" i="17"/>
  <c r="P104" i="17"/>
  <c r="Q104" i="17"/>
  <c r="T104" i="17"/>
  <c r="U104" i="17"/>
  <c r="V104" i="17"/>
  <c r="W104" i="17"/>
  <c r="H105" i="17"/>
  <c r="I105" i="17"/>
  <c r="J105" i="17"/>
  <c r="K105" i="17"/>
  <c r="N105" i="17"/>
  <c r="O105" i="17"/>
  <c r="P105" i="17"/>
  <c r="Q105" i="17"/>
  <c r="T105" i="17"/>
  <c r="U105" i="17"/>
  <c r="V105" i="17"/>
  <c r="W105" i="17"/>
  <c r="H106" i="17"/>
  <c r="H143" i="17" s="1"/>
  <c r="I106" i="17"/>
  <c r="I143" i="17" s="1"/>
  <c r="J106" i="17"/>
  <c r="J143" i="17" s="1"/>
  <c r="K106" i="17"/>
  <c r="K143" i="17" s="1"/>
  <c r="N106" i="17"/>
  <c r="N143" i="17" s="1"/>
  <c r="O106" i="17"/>
  <c r="O143" i="17" s="1"/>
  <c r="P106" i="17"/>
  <c r="P143" i="17" s="1"/>
  <c r="Q106" i="17"/>
  <c r="Q143" i="17" s="1"/>
  <c r="T106" i="17"/>
  <c r="T143" i="17" s="1"/>
  <c r="U106" i="17"/>
  <c r="U143" i="17" s="1"/>
  <c r="V106" i="17"/>
  <c r="V143" i="17" s="1"/>
  <c r="W106" i="17"/>
  <c r="W143" i="17" s="1"/>
  <c r="H107" i="17"/>
  <c r="H144" i="17" s="1"/>
  <c r="I107" i="17"/>
  <c r="I144" i="17" s="1"/>
  <c r="J107" i="17"/>
  <c r="J144" i="17" s="1"/>
  <c r="K107" i="17"/>
  <c r="K144" i="17" s="1"/>
  <c r="N107" i="17"/>
  <c r="N144" i="17" s="1"/>
  <c r="O107" i="17"/>
  <c r="O144" i="17" s="1"/>
  <c r="P107" i="17"/>
  <c r="P144" i="17" s="1"/>
  <c r="Q107" i="17"/>
  <c r="Q144" i="17" s="1"/>
  <c r="T107" i="17"/>
  <c r="T144" i="17" s="1"/>
  <c r="U107" i="17"/>
  <c r="U144" i="17" s="1"/>
  <c r="V107" i="17"/>
  <c r="V144" i="17" s="1"/>
  <c r="W107" i="17"/>
  <c r="W144" i="17" s="1"/>
  <c r="H108" i="17"/>
  <c r="H145" i="17" s="1"/>
  <c r="I108" i="17"/>
  <c r="I145" i="17" s="1"/>
  <c r="J108" i="17"/>
  <c r="J145" i="17" s="1"/>
  <c r="K108" i="17"/>
  <c r="K145" i="17" s="1"/>
  <c r="N108" i="17"/>
  <c r="N145" i="17" s="1"/>
  <c r="O108" i="17"/>
  <c r="O145" i="17" s="1"/>
  <c r="P108" i="17"/>
  <c r="P145" i="17" s="1"/>
  <c r="Q108" i="17"/>
  <c r="Q145" i="17" s="1"/>
  <c r="T108" i="17"/>
  <c r="T145" i="17" s="1"/>
  <c r="U108" i="17"/>
  <c r="U145" i="17" s="1"/>
  <c r="V108" i="17"/>
  <c r="V145" i="17" s="1"/>
  <c r="W108" i="17"/>
  <c r="W145" i="17" s="1"/>
  <c r="H109" i="17"/>
  <c r="H146" i="17" s="1"/>
  <c r="I109" i="17"/>
  <c r="I146" i="17" s="1"/>
  <c r="J109" i="17"/>
  <c r="J146" i="17" s="1"/>
  <c r="K109" i="17"/>
  <c r="K146" i="17" s="1"/>
  <c r="N109" i="17"/>
  <c r="N146" i="17" s="1"/>
  <c r="O109" i="17"/>
  <c r="O146" i="17" s="1"/>
  <c r="P109" i="17"/>
  <c r="P146" i="17" s="1"/>
  <c r="Q109" i="17"/>
  <c r="Q146" i="17" s="1"/>
  <c r="T109" i="17"/>
  <c r="T146" i="17" s="1"/>
  <c r="U109" i="17"/>
  <c r="U146" i="17" s="1"/>
  <c r="V109" i="17"/>
  <c r="V146" i="17" s="1"/>
  <c r="W109" i="17"/>
  <c r="W146" i="17" s="1"/>
  <c r="H118" i="17"/>
  <c r="H155" i="17" s="1"/>
  <c r="I118" i="17"/>
  <c r="I155" i="17" s="1"/>
  <c r="J118" i="17"/>
  <c r="J155" i="17" s="1"/>
  <c r="K118" i="17"/>
  <c r="K155" i="17" s="1"/>
  <c r="N118" i="17"/>
  <c r="N155" i="17" s="1"/>
  <c r="O118" i="17"/>
  <c r="O155" i="17" s="1"/>
  <c r="P118" i="17"/>
  <c r="P155" i="17" s="1"/>
  <c r="Q118" i="17"/>
  <c r="Q155" i="17" s="1"/>
  <c r="T118" i="17"/>
  <c r="T155" i="17" s="1"/>
  <c r="U118" i="17"/>
  <c r="U155" i="17" s="1"/>
  <c r="V118" i="17"/>
  <c r="V155" i="17" s="1"/>
  <c r="W118" i="17"/>
  <c r="W155" i="17" s="1"/>
  <c r="H119" i="17"/>
  <c r="H156" i="17" s="1"/>
  <c r="I119" i="17"/>
  <c r="I156" i="17" s="1"/>
  <c r="J119" i="17"/>
  <c r="J156" i="17" s="1"/>
  <c r="K119" i="17"/>
  <c r="K156" i="17" s="1"/>
  <c r="N119" i="17"/>
  <c r="N156" i="17" s="1"/>
  <c r="O119" i="17"/>
  <c r="O156" i="17" s="1"/>
  <c r="P119" i="17"/>
  <c r="P156" i="17" s="1"/>
  <c r="Q119" i="17"/>
  <c r="Q156" i="17" s="1"/>
  <c r="T119" i="17"/>
  <c r="T156" i="17" s="1"/>
  <c r="U119" i="17"/>
  <c r="U156" i="17" s="1"/>
  <c r="V119" i="17"/>
  <c r="V156" i="17" s="1"/>
  <c r="W119" i="17"/>
  <c r="W156" i="17" s="1"/>
  <c r="S85" i="17"/>
  <c r="M85" i="17"/>
  <c r="G85" i="17"/>
  <c r="L85" i="17" s="1"/>
  <c r="S84" i="17"/>
  <c r="M84" i="17"/>
  <c r="R84" i="17" s="1"/>
  <c r="G84" i="17"/>
  <c r="L84" i="17" s="1"/>
  <c r="S83" i="17"/>
  <c r="X83" i="17" s="1"/>
  <c r="M83" i="17"/>
  <c r="R83" i="17" s="1"/>
  <c r="G83" i="17"/>
  <c r="L83" i="17" s="1"/>
  <c r="S82" i="17"/>
  <c r="M82" i="17"/>
  <c r="G82" i="17"/>
  <c r="S81" i="17"/>
  <c r="X81" i="17" s="1"/>
  <c r="M81" i="17"/>
  <c r="R81" i="17" s="1"/>
  <c r="G81" i="17"/>
  <c r="L81" i="17" s="1"/>
  <c r="S80" i="17"/>
  <c r="M80" i="17"/>
  <c r="R80" i="17" s="1"/>
  <c r="G80" i="17"/>
  <c r="L80" i="17" s="1"/>
  <c r="S79" i="17"/>
  <c r="X79" i="17" s="1"/>
  <c r="M79" i="17"/>
  <c r="R79" i="17" s="1"/>
  <c r="G79" i="17"/>
  <c r="L79" i="17" s="1"/>
  <c r="S78" i="17"/>
  <c r="X78" i="17" s="1"/>
  <c r="M78" i="17"/>
  <c r="R78" i="17" s="1"/>
  <c r="G78" i="17"/>
  <c r="S77" i="17"/>
  <c r="X77" i="17" s="1"/>
  <c r="M77" i="17"/>
  <c r="G77" i="17"/>
  <c r="L77" i="17" s="1"/>
  <c r="S76" i="17"/>
  <c r="X76" i="17" s="1"/>
  <c r="M76" i="17"/>
  <c r="R76" i="17" s="1"/>
  <c r="G76" i="17"/>
  <c r="L76" i="17" s="1"/>
  <c r="S75" i="17"/>
  <c r="X75" i="17" s="1"/>
  <c r="M75" i="17"/>
  <c r="R75" i="17" s="1"/>
  <c r="G75" i="17"/>
  <c r="L75" i="17" s="1"/>
  <c r="S74" i="17"/>
  <c r="M74" i="17"/>
  <c r="R74" i="17" s="1"/>
  <c r="G74" i="17"/>
  <c r="L74" i="17" s="1"/>
  <c r="S73" i="17"/>
  <c r="X73" i="17" s="1"/>
  <c r="M73" i="17"/>
  <c r="G73" i="17"/>
  <c r="L73" i="17" s="1"/>
  <c r="S72" i="17"/>
  <c r="M72" i="17"/>
  <c r="R72" i="17" s="1"/>
  <c r="G72" i="17"/>
  <c r="S71" i="17"/>
  <c r="X71" i="17" s="1"/>
  <c r="M71" i="17"/>
  <c r="R71" i="17"/>
  <c r="G71" i="17"/>
  <c r="L71" i="17" s="1"/>
  <c r="S70" i="17"/>
  <c r="X70" i="17" s="1"/>
  <c r="M70" i="17"/>
  <c r="R70" i="17" s="1"/>
  <c r="G70" i="17"/>
  <c r="L70" i="17" s="1"/>
  <c r="F70" i="17" s="1"/>
  <c r="S69" i="17"/>
  <c r="X69" i="17" s="1"/>
  <c r="M69" i="17"/>
  <c r="R69" i="17" s="1"/>
  <c r="G69" i="17"/>
  <c r="L69" i="17" s="1"/>
  <c r="S68" i="17"/>
  <c r="M68" i="17"/>
  <c r="R68" i="17" s="1"/>
  <c r="G68" i="17"/>
  <c r="S67" i="17"/>
  <c r="X67" i="17" s="1"/>
  <c r="M67" i="17"/>
  <c r="R67" i="17" s="1"/>
  <c r="G67" i="17"/>
  <c r="L67" i="17" s="1"/>
  <c r="S66" i="17"/>
  <c r="X66" i="17" s="1"/>
  <c r="M66" i="17"/>
  <c r="R66" i="17" s="1"/>
  <c r="G66" i="17"/>
  <c r="L66" i="17" s="1"/>
  <c r="S65" i="17"/>
  <c r="X65" i="17" s="1"/>
  <c r="M65" i="17"/>
  <c r="R65" i="17" s="1"/>
  <c r="G65" i="17"/>
  <c r="L65" i="17" s="1"/>
  <c r="S64" i="17"/>
  <c r="M64" i="17"/>
  <c r="R64" i="17" s="1"/>
  <c r="G64" i="17"/>
  <c r="S63" i="17"/>
  <c r="M63" i="17"/>
  <c r="R63" i="17" s="1"/>
  <c r="G63" i="17"/>
  <c r="L63" i="17"/>
  <c r="S62" i="17"/>
  <c r="M62" i="17"/>
  <c r="G62" i="17"/>
  <c r="L62" i="17"/>
  <c r="S61" i="17"/>
  <c r="M61" i="17"/>
  <c r="R61" i="17" s="1"/>
  <c r="G61" i="17"/>
  <c r="L61" i="17" s="1"/>
  <c r="S60" i="17"/>
  <c r="M60" i="17"/>
  <c r="G60" i="17"/>
  <c r="L60" i="17" s="1"/>
  <c r="S59" i="17"/>
  <c r="X59" i="17" s="1"/>
  <c r="M59" i="17"/>
  <c r="G59" i="17"/>
  <c r="L59" i="17" s="1"/>
  <c r="S58" i="17"/>
  <c r="M58" i="17"/>
  <c r="R58" i="17" s="1"/>
  <c r="G58" i="17"/>
  <c r="S57" i="17"/>
  <c r="M57" i="17"/>
  <c r="R57" i="17" s="1"/>
  <c r="G57" i="17"/>
  <c r="L57" i="17" s="1"/>
  <c r="S56" i="17"/>
  <c r="M56" i="17"/>
  <c r="R56" i="17" s="1"/>
  <c r="G56" i="17"/>
  <c r="L56" i="17" s="1"/>
  <c r="S55" i="17"/>
  <c r="X55" i="17" s="1"/>
  <c r="M55" i="17"/>
  <c r="R55" i="17" s="1"/>
  <c r="G55" i="17"/>
  <c r="L55" i="17" s="1"/>
  <c r="S54" i="17"/>
  <c r="X54" i="17" s="1"/>
  <c r="M54" i="17"/>
  <c r="G54" i="17"/>
  <c r="L54" i="17" s="1"/>
  <c r="S53" i="17"/>
  <c r="X53" i="17" s="1"/>
  <c r="M53" i="17"/>
  <c r="G53" i="17"/>
  <c r="L53" i="17" s="1"/>
  <c r="W52" i="17"/>
  <c r="V52" i="17"/>
  <c r="U52" i="17"/>
  <c r="T52" i="17"/>
  <c r="Q52" i="17"/>
  <c r="P52" i="17"/>
  <c r="O52" i="17"/>
  <c r="N52" i="17"/>
  <c r="K52" i="17"/>
  <c r="J52" i="17"/>
  <c r="I52" i="17"/>
  <c r="H52" i="17"/>
  <c r="G20" i="17"/>
  <c r="L20" i="17" s="1"/>
  <c r="L88" i="17" s="1"/>
  <c r="L125" i="17" s="1"/>
  <c r="M20" i="17"/>
  <c r="R20" i="17" s="1"/>
  <c r="S20" i="17"/>
  <c r="X20" i="17" s="1"/>
  <c r="G21" i="17"/>
  <c r="L21" i="17" s="1"/>
  <c r="M21" i="17"/>
  <c r="S21" i="17"/>
  <c r="X21" i="17" s="1"/>
  <c r="G22" i="17"/>
  <c r="M22" i="17"/>
  <c r="R22" i="17" s="1"/>
  <c r="S22" i="17"/>
  <c r="X22" i="17" s="1"/>
  <c r="G23" i="17"/>
  <c r="M23" i="17"/>
  <c r="S23" i="17"/>
  <c r="G24" i="17"/>
  <c r="M24" i="17"/>
  <c r="S24" i="17"/>
  <c r="G25" i="17"/>
  <c r="L25" i="17" s="1"/>
  <c r="L93" i="17" s="1"/>
  <c r="M25" i="17"/>
  <c r="R25" i="17" s="1"/>
  <c r="S25" i="17"/>
  <c r="X25" i="17"/>
  <c r="G26" i="17"/>
  <c r="M26" i="17"/>
  <c r="R26" i="17" s="1"/>
  <c r="S26" i="17"/>
  <c r="X26" i="17" s="1"/>
  <c r="G27" i="17"/>
  <c r="M27" i="17"/>
  <c r="S27" i="17"/>
  <c r="X27" i="17" s="1"/>
  <c r="G28" i="17"/>
  <c r="L28" i="17" s="1"/>
  <c r="M28" i="17"/>
  <c r="M96" i="17" s="1"/>
  <c r="M133" i="17" s="1"/>
  <c r="S28" i="17"/>
  <c r="X28" i="17" s="1"/>
  <c r="G29" i="17"/>
  <c r="G97" i="17" s="1"/>
  <c r="G134" i="17" s="1"/>
  <c r="M29" i="17"/>
  <c r="S29" i="17"/>
  <c r="X29" i="17" s="1"/>
  <c r="G30" i="17"/>
  <c r="L30" i="17" s="1"/>
  <c r="M30" i="17"/>
  <c r="M98" i="17" s="1"/>
  <c r="M135" i="17" s="1"/>
  <c r="S30" i="17"/>
  <c r="X30" i="17" s="1"/>
  <c r="G31" i="17"/>
  <c r="M31" i="17"/>
  <c r="S31" i="17"/>
  <c r="X31" i="17" s="1"/>
  <c r="G32" i="17"/>
  <c r="M32" i="17"/>
  <c r="S32" i="17"/>
  <c r="X32" i="17" s="1"/>
  <c r="G33" i="17"/>
  <c r="G101" i="17" s="1"/>
  <c r="G138" i="17" s="1"/>
  <c r="M33" i="17"/>
  <c r="S33" i="17"/>
  <c r="X33" i="17" s="1"/>
  <c r="G34" i="17"/>
  <c r="L34" i="17"/>
  <c r="M34" i="17"/>
  <c r="M102" i="17" s="1"/>
  <c r="M139" i="17" s="1"/>
  <c r="S34" i="17"/>
  <c r="X34" i="17" s="1"/>
  <c r="G35" i="17"/>
  <c r="M35" i="17"/>
  <c r="S35" i="17"/>
  <c r="X35" i="17" s="1"/>
  <c r="G36" i="17"/>
  <c r="M36" i="17"/>
  <c r="S36" i="17"/>
  <c r="X36" i="17" s="1"/>
  <c r="G37" i="17"/>
  <c r="M37" i="17"/>
  <c r="S37" i="17"/>
  <c r="X37" i="17" s="1"/>
  <c r="G38" i="17"/>
  <c r="L38" i="17" s="1"/>
  <c r="M38" i="17"/>
  <c r="S38" i="17"/>
  <c r="G39" i="17"/>
  <c r="M39" i="17"/>
  <c r="S39" i="17"/>
  <c r="G40" i="17"/>
  <c r="M40" i="17"/>
  <c r="S40" i="17"/>
  <c r="X40" i="17" s="1"/>
  <c r="G41" i="17"/>
  <c r="M41" i="17"/>
  <c r="M109" i="17" s="1"/>
  <c r="M146" i="17" s="1"/>
  <c r="S41" i="17"/>
  <c r="X41" i="17" s="1"/>
  <c r="X109" i="17" s="1"/>
  <c r="X146" i="17" s="1"/>
  <c r="G42" i="17"/>
  <c r="M42" i="17"/>
  <c r="M110" i="17" s="1"/>
  <c r="M147" i="17" s="1"/>
  <c r="S42" i="17"/>
  <c r="X42" i="17" s="1"/>
  <c r="G43" i="17"/>
  <c r="L43" i="17" s="1"/>
  <c r="M43" i="17"/>
  <c r="S43" i="17"/>
  <c r="X43" i="17" s="1"/>
  <c r="G44" i="17"/>
  <c r="L44" i="17" s="1"/>
  <c r="M44" i="17"/>
  <c r="S44" i="17"/>
  <c r="X44" i="17" s="1"/>
  <c r="G45" i="17"/>
  <c r="G113" i="17"/>
  <c r="G150" i="17" s="1"/>
  <c r="M45" i="17"/>
  <c r="R45" i="17" s="1"/>
  <c r="S45" i="17"/>
  <c r="X45" i="17" s="1"/>
  <c r="G46" i="17"/>
  <c r="G114" i="17" s="1"/>
  <c r="G151" i="17" s="1"/>
  <c r="M46" i="17"/>
  <c r="S46" i="17"/>
  <c r="X46" i="17" s="1"/>
  <c r="G47" i="17"/>
  <c r="M47" i="17"/>
  <c r="M115" i="17" s="1"/>
  <c r="S47" i="17"/>
  <c r="X47" i="17" s="1"/>
  <c r="G48" i="17"/>
  <c r="L48" i="17" s="1"/>
  <c r="M48" i="17"/>
  <c r="R48" i="17" s="1"/>
  <c r="S48" i="17"/>
  <c r="X48" i="17" s="1"/>
  <c r="G49" i="17"/>
  <c r="L49" i="17" s="1"/>
  <c r="L117" i="17" s="1"/>
  <c r="L154" i="17" s="1"/>
  <c r="M49" i="17"/>
  <c r="S49" i="17"/>
  <c r="X49" i="17" s="1"/>
  <c r="G50" i="17"/>
  <c r="M50" i="17"/>
  <c r="R50" i="17" s="1"/>
  <c r="S50" i="17"/>
  <c r="X50" i="17" s="1"/>
  <c r="G51" i="17"/>
  <c r="L51" i="17" s="1"/>
  <c r="M51" i="17"/>
  <c r="R51" i="17" s="1"/>
  <c r="S51" i="17"/>
  <c r="S119" i="17" s="1"/>
  <c r="S156" i="17" s="1"/>
  <c r="S19" i="17"/>
  <c r="X19" i="17" s="1"/>
  <c r="M19" i="17"/>
  <c r="R19" i="17" s="1"/>
  <c r="G19" i="17"/>
  <c r="L19" i="17" s="1"/>
  <c r="L87" i="17" s="1"/>
  <c r="X17" i="17"/>
  <c r="X16" i="17"/>
  <c r="X15" i="17"/>
  <c r="R17" i="17"/>
  <c r="R16" i="17"/>
  <c r="R15" i="17"/>
  <c r="U86" i="17"/>
  <c r="W18" i="17"/>
  <c r="V18" i="17"/>
  <c r="U18" i="17"/>
  <c r="T14" i="17"/>
  <c r="W14" i="17"/>
  <c r="V14" i="17"/>
  <c r="U14" i="17"/>
  <c r="S14" i="17"/>
  <c r="Q18" i="17"/>
  <c r="P18" i="17"/>
  <c r="O18" i="17"/>
  <c r="N14" i="17"/>
  <c r="Q14" i="17"/>
  <c r="P14" i="17"/>
  <c r="O14" i="17"/>
  <c r="M14" i="17"/>
  <c r="U181" i="16"/>
  <c r="U249" i="16" s="1"/>
  <c r="U179" i="16"/>
  <c r="U247" i="16" s="1"/>
  <c r="U174" i="16"/>
  <c r="O181" i="16"/>
  <c r="O249" i="16" s="1"/>
  <c r="O179" i="16"/>
  <c r="O247" i="16" s="1"/>
  <c r="O174" i="16"/>
  <c r="I181" i="16"/>
  <c r="I179" i="16"/>
  <c r="I247" i="16" s="1"/>
  <c r="I174" i="16"/>
  <c r="G96" i="17"/>
  <c r="G133" i="17" s="1"/>
  <c r="O86" i="17"/>
  <c r="P86" i="17"/>
  <c r="T18" i="17"/>
  <c r="N18" i="17"/>
  <c r="G516" i="16"/>
  <c r="G712" i="16" s="1"/>
  <c r="H516" i="16"/>
  <c r="I516" i="16"/>
  <c r="J516" i="16"/>
  <c r="M516" i="16"/>
  <c r="N516" i="16"/>
  <c r="O516" i="16"/>
  <c r="P516" i="16"/>
  <c r="S516" i="16"/>
  <c r="T516" i="16"/>
  <c r="U516" i="16"/>
  <c r="V516" i="16"/>
  <c r="F73" i="16"/>
  <c r="R73" i="16"/>
  <c r="R516" i="16" s="1"/>
  <c r="L73" i="16"/>
  <c r="L516" i="16" s="1"/>
  <c r="L74" i="16"/>
  <c r="Q74" i="16" s="1"/>
  <c r="E734" i="16"/>
  <c r="F74" i="16"/>
  <c r="K74" i="16" s="1"/>
  <c r="F75" i="16"/>
  <c r="K75" i="16" s="1"/>
  <c r="L75" i="16"/>
  <c r="Q75" i="16" s="1"/>
  <c r="R74" i="16"/>
  <c r="W74" i="16" s="1"/>
  <c r="E74" i="16" s="1"/>
  <c r="R75" i="16"/>
  <c r="W75" i="16"/>
  <c r="G296" i="16"/>
  <c r="F296" i="16" s="1"/>
  <c r="K296" i="16" s="1"/>
  <c r="G318" i="16"/>
  <c r="F318" i="16" s="1"/>
  <c r="K318" i="16" s="1"/>
  <c r="G315" i="16"/>
  <c r="G301" i="16"/>
  <c r="G300" i="16"/>
  <c r="F300" i="16" s="1"/>
  <c r="K300" i="16" s="1"/>
  <c r="G299" i="16"/>
  <c r="F299" i="16" s="1"/>
  <c r="K299" i="16" s="1"/>
  <c r="G295" i="16"/>
  <c r="G294" i="16"/>
  <c r="G288" i="16"/>
  <c r="F288" i="16" s="1"/>
  <c r="K288" i="16" s="1"/>
  <c r="G287" i="16"/>
  <c r="G50" i="16"/>
  <c r="E738" i="16"/>
  <c r="G57" i="16"/>
  <c r="F57" i="16" s="1"/>
  <c r="K57" i="16" s="1"/>
  <c r="G56" i="16"/>
  <c r="F56" i="16" s="1"/>
  <c r="K56" i="16" s="1"/>
  <c r="G55" i="16"/>
  <c r="G49" i="16"/>
  <c r="H704" i="16"/>
  <c r="I704" i="16"/>
  <c r="J704" i="16"/>
  <c r="N704" i="16"/>
  <c r="O704" i="16"/>
  <c r="P704" i="16"/>
  <c r="T704" i="16"/>
  <c r="U704" i="16"/>
  <c r="V704" i="16"/>
  <c r="G714" i="16"/>
  <c r="H714" i="16"/>
  <c r="I714" i="16"/>
  <c r="J714" i="16"/>
  <c r="K714" i="16"/>
  <c r="L714" i="16"/>
  <c r="M714" i="16"/>
  <c r="N714" i="16"/>
  <c r="O714" i="16"/>
  <c r="P714" i="16"/>
  <c r="Q714" i="16"/>
  <c r="R714" i="16"/>
  <c r="T714" i="16"/>
  <c r="U714" i="16"/>
  <c r="V714" i="16"/>
  <c r="W714" i="16"/>
  <c r="E714" i="16"/>
  <c r="G502" i="16"/>
  <c r="G696" i="16" s="1"/>
  <c r="H502" i="16"/>
  <c r="H696" i="16" s="1"/>
  <c r="I502" i="16"/>
  <c r="I696" i="16" s="1"/>
  <c r="J502" i="16"/>
  <c r="J696" i="16" s="1"/>
  <c r="M502" i="16"/>
  <c r="M696" i="16" s="1"/>
  <c r="N502" i="16"/>
  <c r="N696" i="16" s="1"/>
  <c r="O502" i="16"/>
  <c r="O696" i="16" s="1"/>
  <c r="P502" i="16"/>
  <c r="P696" i="16" s="1"/>
  <c r="S502" i="16"/>
  <c r="S696" i="16" s="1"/>
  <c r="T502" i="16"/>
  <c r="T696" i="16" s="1"/>
  <c r="U502" i="16"/>
  <c r="U696" i="16" s="1"/>
  <c r="V502" i="16"/>
  <c r="V696" i="16" s="1"/>
  <c r="G244" i="16"/>
  <c r="H244" i="16"/>
  <c r="I244" i="16"/>
  <c r="J244" i="16"/>
  <c r="M244" i="16"/>
  <c r="N244" i="16"/>
  <c r="O244" i="16"/>
  <c r="P244" i="16"/>
  <c r="S244" i="16"/>
  <c r="T244" i="16"/>
  <c r="U244" i="16"/>
  <c r="V244" i="16"/>
  <c r="G245" i="16"/>
  <c r="H245" i="16"/>
  <c r="H519" i="16" s="1"/>
  <c r="H715" i="16" s="1"/>
  <c r="I245" i="16"/>
  <c r="J245" i="16"/>
  <c r="J519" i="16" s="1"/>
  <c r="J715" i="16" s="1"/>
  <c r="M245" i="16"/>
  <c r="M519" i="16" s="1"/>
  <c r="M715" i="16" s="1"/>
  <c r="N245" i="16"/>
  <c r="N519" i="16" s="1"/>
  <c r="N715" i="16" s="1"/>
  <c r="O245" i="16"/>
  <c r="P245" i="16"/>
  <c r="P519" i="16" s="1"/>
  <c r="P715" i="16" s="1"/>
  <c r="S245" i="16"/>
  <c r="S519" i="16" s="1"/>
  <c r="S715" i="16" s="1"/>
  <c r="T245" i="16"/>
  <c r="T519" i="16" s="1"/>
  <c r="T715" i="16" s="1"/>
  <c r="U245" i="16"/>
  <c r="V245" i="16"/>
  <c r="V519" i="16" s="1"/>
  <c r="G219" i="16"/>
  <c r="H219" i="16"/>
  <c r="J219" i="16"/>
  <c r="M219" i="16"/>
  <c r="N219" i="16"/>
  <c r="P219" i="16"/>
  <c r="S219" i="16"/>
  <c r="T219" i="16"/>
  <c r="V219" i="16"/>
  <c r="G220" i="16"/>
  <c r="H220" i="16"/>
  <c r="I220" i="16"/>
  <c r="J220" i="16"/>
  <c r="M220" i="16"/>
  <c r="N220" i="16"/>
  <c r="O220" i="16"/>
  <c r="P220" i="16"/>
  <c r="S220" i="16"/>
  <c r="T220" i="16"/>
  <c r="U220" i="16"/>
  <c r="V220" i="16"/>
  <c r="G221" i="16"/>
  <c r="H221" i="16"/>
  <c r="I221" i="16"/>
  <c r="J221" i="16"/>
  <c r="M221" i="16"/>
  <c r="N221" i="16"/>
  <c r="O221" i="16"/>
  <c r="P221" i="16"/>
  <c r="S221" i="16"/>
  <c r="T221" i="16"/>
  <c r="U221" i="16"/>
  <c r="V221" i="16"/>
  <c r="G222" i="16"/>
  <c r="H222" i="16"/>
  <c r="I222" i="16"/>
  <c r="J222" i="16"/>
  <c r="M222" i="16"/>
  <c r="N222" i="16"/>
  <c r="O222" i="16"/>
  <c r="P222" i="16"/>
  <c r="S222" i="16"/>
  <c r="T222" i="16"/>
  <c r="U222" i="16"/>
  <c r="V222" i="16"/>
  <c r="G223" i="16"/>
  <c r="H223" i="16"/>
  <c r="I223" i="16"/>
  <c r="J223" i="16"/>
  <c r="M223" i="16"/>
  <c r="N223" i="16"/>
  <c r="O223" i="16"/>
  <c r="P223" i="16"/>
  <c r="S223" i="16"/>
  <c r="T223" i="16"/>
  <c r="U223" i="16"/>
  <c r="V223" i="16"/>
  <c r="G224" i="16"/>
  <c r="H224" i="16"/>
  <c r="I224" i="16"/>
  <c r="J224" i="16"/>
  <c r="M224" i="16"/>
  <c r="N224" i="16"/>
  <c r="O224" i="16"/>
  <c r="P224" i="16"/>
  <c r="S224" i="16"/>
  <c r="T224" i="16"/>
  <c r="U224" i="16"/>
  <c r="V224" i="16"/>
  <c r="G225" i="16"/>
  <c r="H225" i="16"/>
  <c r="I225" i="16"/>
  <c r="J225" i="16"/>
  <c r="M225" i="16"/>
  <c r="N225" i="16"/>
  <c r="O225" i="16"/>
  <c r="P225" i="16"/>
  <c r="S225" i="16"/>
  <c r="T225" i="16"/>
  <c r="U225" i="16"/>
  <c r="V225" i="16"/>
  <c r="G226" i="16"/>
  <c r="H226" i="16"/>
  <c r="J226" i="16"/>
  <c r="M226" i="16"/>
  <c r="N226" i="16"/>
  <c r="P226" i="16"/>
  <c r="S226" i="16"/>
  <c r="T226" i="16"/>
  <c r="V226" i="16"/>
  <c r="G227" i="16"/>
  <c r="H227" i="16"/>
  <c r="I227" i="16"/>
  <c r="J227" i="16"/>
  <c r="M227" i="16"/>
  <c r="N227" i="16"/>
  <c r="O227" i="16"/>
  <c r="P227" i="16"/>
  <c r="S227" i="16"/>
  <c r="T227" i="16"/>
  <c r="U227" i="16"/>
  <c r="V227" i="16"/>
  <c r="G228" i="16"/>
  <c r="H228" i="16"/>
  <c r="I228" i="16"/>
  <c r="J228" i="16"/>
  <c r="M228" i="16"/>
  <c r="N228" i="16"/>
  <c r="O228" i="16"/>
  <c r="P228" i="16"/>
  <c r="S228" i="16"/>
  <c r="T228" i="16"/>
  <c r="U228" i="16"/>
  <c r="V228" i="16"/>
  <c r="G229" i="16"/>
  <c r="H229" i="16"/>
  <c r="I229" i="16"/>
  <c r="J229" i="16"/>
  <c r="M229" i="16"/>
  <c r="N229" i="16"/>
  <c r="O229" i="16"/>
  <c r="P229" i="16"/>
  <c r="S229" i="16"/>
  <c r="T229" i="16"/>
  <c r="U229" i="16"/>
  <c r="V229" i="16"/>
  <c r="G230" i="16"/>
  <c r="H230" i="16"/>
  <c r="I230" i="16"/>
  <c r="J230" i="16"/>
  <c r="M230" i="16"/>
  <c r="N230" i="16"/>
  <c r="O230" i="16"/>
  <c r="P230" i="16"/>
  <c r="S230" i="16"/>
  <c r="T230" i="16"/>
  <c r="U230" i="16"/>
  <c r="V230" i="16"/>
  <c r="G231" i="16"/>
  <c r="H231" i="16"/>
  <c r="I231" i="16"/>
  <c r="J231" i="16"/>
  <c r="M231" i="16"/>
  <c r="N231" i="16"/>
  <c r="O231" i="16"/>
  <c r="P231" i="16"/>
  <c r="S231" i="16"/>
  <c r="T231" i="16"/>
  <c r="U231" i="16"/>
  <c r="V231" i="16"/>
  <c r="G232" i="16"/>
  <c r="H232" i="16"/>
  <c r="I232" i="16"/>
  <c r="J232" i="16"/>
  <c r="M232" i="16"/>
  <c r="N232" i="16"/>
  <c r="O232" i="16"/>
  <c r="P232" i="16"/>
  <c r="S232" i="16"/>
  <c r="T232" i="16"/>
  <c r="U232" i="16"/>
  <c r="V232" i="16"/>
  <c r="G233" i="16"/>
  <c r="H233" i="16"/>
  <c r="I233" i="16"/>
  <c r="J233" i="16"/>
  <c r="M233" i="16"/>
  <c r="N233" i="16"/>
  <c r="O233" i="16"/>
  <c r="P233" i="16"/>
  <c r="S233" i="16"/>
  <c r="T233" i="16"/>
  <c r="U233" i="16"/>
  <c r="V233" i="16"/>
  <c r="G234" i="16"/>
  <c r="H234" i="16"/>
  <c r="I234" i="16"/>
  <c r="J234" i="16"/>
  <c r="M234" i="16"/>
  <c r="N234" i="16"/>
  <c r="O234" i="16"/>
  <c r="P234" i="16"/>
  <c r="S234" i="16"/>
  <c r="T234" i="16"/>
  <c r="U234" i="16"/>
  <c r="V234" i="16"/>
  <c r="G235" i="16"/>
  <c r="H235" i="16"/>
  <c r="I235" i="16"/>
  <c r="J235" i="16"/>
  <c r="M235" i="16"/>
  <c r="N235" i="16"/>
  <c r="O235" i="16"/>
  <c r="P235" i="16"/>
  <c r="S235" i="16"/>
  <c r="T235" i="16"/>
  <c r="U235" i="16"/>
  <c r="V235" i="16"/>
  <c r="G236" i="16"/>
  <c r="H236" i="16"/>
  <c r="I236" i="16"/>
  <c r="J236" i="16"/>
  <c r="M236" i="16"/>
  <c r="N236" i="16"/>
  <c r="O236" i="16"/>
  <c r="P236" i="16"/>
  <c r="S236" i="16"/>
  <c r="T236" i="16"/>
  <c r="U236" i="16"/>
  <c r="V236" i="16"/>
  <c r="G237" i="16"/>
  <c r="H237" i="16"/>
  <c r="I237" i="16"/>
  <c r="J237" i="16"/>
  <c r="M237" i="16"/>
  <c r="N237" i="16"/>
  <c r="O237" i="16"/>
  <c r="P237" i="16"/>
  <c r="S237" i="16"/>
  <c r="T237" i="16"/>
  <c r="U237" i="16"/>
  <c r="V237" i="16"/>
  <c r="G238" i="16"/>
  <c r="G510" i="16" s="1"/>
  <c r="G706" i="16" s="1"/>
  <c r="H238" i="16"/>
  <c r="H510" i="16" s="1"/>
  <c r="I238" i="16"/>
  <c r="I510" i="16" s="1"/>
  <c r="I706" i="16" s="1"/>
  <c r="J238" i="16"/>
  <c r="J510" i="16" s="1"/>
  <c r="J706" i="16" s="1"/>
  <c r="M238" i="16"/>
  <c r="M510" i="16" s="1"/>
  <c r="M706" i="16" s="1"/>
  <c r="N238" i="16"/>
  <c r="N510" i="16" s="1"/>
  <c r="O238" i="16"/>
  <c r="O510" i="16" s="1"/>
  <c r="P238" i="16"/>
  <c r="S238" i="16"/>
  <c r="S510" i="16" s="1"/>
  <c r="S706" i="16" s="1"/>
  <c r="T238" i="16"/>
  <c r="T510" i="16" s="1"/>
  <c r="T706" i="16" s="1"/>
  <c r="U238" i="16"/>
  <c r="U510" i="16" s="1"/>
  <c r="V238" i="16"/>
  <c r="V510" i="16" s="1"/>
  <c r="V706" i="16" s="1"/>
  <c r="G239" i="16"/>
  <c r="H239" i="16"/>
  <c r="I239" i="16"/>
  <c r="J239" i="16"/>
  <c r="M239" i="16"/>
  <c r="N239" i="16"/>
  <c r="O239" i="16"/>
  <c r="P239" i="16"/>
  <c r="S239" i="16"/>
  <c r="T239" i="16"/>
  <c r="U239" i="16"/>
  <c r="V239" i="16"/>
  <c r="G240" i="16"/>
  <c r="H240" i="16"/>
  <c r="I240" i="16"/>
  <c r="J240" i="16"/>
  <c r="M240" i="16"/>
  <c r="N240" i="16"/>
  <c r="O240" i="16"/>
  <c r="P240" i="16"/>
  <c r="S240" i="16"/>
  <c r="T240" i="16"/>
  <c r="U240" i="16"/>
  <c r="V240" i="16"/>
  <c r="G241" i="16"/>
  <c r="H241" i="16"/>
  <c r="I241" i="16"/>
  <c r="J241" i="16"/>
  <c r="M241" i="16"/>
  <c r="N241" i="16"/>
  <c r="O241" i="16"/>
  <c r="P241" i="16"/>
  <c r="S241" i="16"/>
  <c r="T241" i="16"/>
  <c r="U241" i="16"/>
  <c r="V241" i="16"/>
  <c r="G242" i="16"/>
  <c r="H242" i="16"/>
  <c r="I242" i="16"/>
  <c r="J242" i="16"/>
  <c r="M242" i="16"/>
  <c r="N242" i="16"/>
  <c r="O242" i="16"/>
  <c r="P242" i="16"/>
  <c r="S242" i="16"/>
  <c r="T242" i="16"/>
  <c r="V242" i="16"/>
  <c r="G243" i="16"/>
  <c r="H243" i="16"/>
  <c r="I243" i="16"/>
  <c r="J243" i="16"/>
  <c r="M243" i="16"/>
  <c r="N243" i="16"/>
  <c r="O243" i="16"/>
  <c r="P243" i="16"/>
  <c r="S243" i="16"/>
  <c r="T243" i="16"/>
  <c r="U243" i="16"/>
  <c r="V243" i="16"/>
  <c r="G246" i="16"/>
  <c r="H246" i="16"/>
  <c r="I246" i="16"/>
  <c r="J246" i="16"/>
  <c r="M246" i="16"/>
  <c r="N246" i="16"/>
  <c r="O246" i="16"/>
  <c r="P246" i="16"/>
  <c r="S246" i="16"/>
  <c r="T246" i="16"/>
  <c r="U246" i="16"/>
  <c r="V246" i="16"/>
  <c r="G247" i="16"/>
  <c r="H247" i="16"/>
  <c r="J247" i="16"/>
  <c r="M247" i="16"/>
  <c r="N247" i="16"/>
  <c r="P247" i="16"/>
  <c r="S247" i="16"/>
  <c r="T247" i="16"/>
  <c r="V247" i="16"/>
  <c r="G248" i="16"/>
  <c r="H248" i="16"/>
  <c r="I248" i="16"/>
  <c r="J248" i="16"/>
  <c r="M248" i="16"/>
  <c r="N248" i="16"/>
  <c r="O248" i="16"/>
  <c r="P248" i="16"/>
  <c r="S248" i="16"/>
  <c r="T248" i="16"/>
  <c r="U248" i="16"/>
  <c r="V248" i="16"/>
  <c r="G249" i="16"/>
  <c r="H249" i="16"/>
  <c r="J249" i="16"/>
  <c r="M249" i="16"/>
  <c r="N249" i="16"/>
  <c r="P249" i="16"/>
  <c r="S249" i="16"/>
  <c r="T249" i="16"/>
  <c r="V249" i="16"/>
  <c r="G250" i="16"/>
  <c r="H250" i="16"/>
  <c r="I250" i="16"/>
  <c r="J250" i="16"/>
  <c r="M250" i="16"/>
  <c r="N250" i="16"/>
  <c r="O250" i="16"/>
  <c r="P250" i="16"/>
  <c r="S250" i="16"/>
  <c r="T250" i="16"/>
  <c r="U250" i="16"/>
  <c r="V250" i="16"/>
  <c r="G251" i="16"/>
  <c r="H251" i="16"/>
  <c r="I251" i="16"/>
  <c r="J251" i="16"/>
  <c r="M251" i="16"/>
  <c r="N251" i="16"/>
  <c r="O251" i="16"/>
  <c r="P251" i="16"/>
  <c r="S251" i="16"/>
  <c r="T251" i="16"/>
  <c r="U251" i="16"/>
  <c r="V251" i="16"/>
  <c r="G252" i="16"/>
  <c r="H252" i="16"/>
  <c r="I252" i="16"/>
  <c r="J252" i="16"/>
  <c r="M252" i="16"/>
  <c r="N252" i="16"/>
  <c r="O252" i="16"/>
  <c r="P252" i="16"/>
  <c r="S252" i="16"/>
  <c r="T252" i="16"/>
  <c r="U252" i="16"/>
  <c r="V252" i="16"/>
  <c r="G424" i="16"/>
  <c r="H424" i="16"/>
  <c r="H492" i="16" s="1"/>
  <c r="I424" i="16"/>
  <c r="I492" i="16" s="1"/>
  <c r="J424" i="16"/>
  <c r="J492" i="16" s="1"/>
  <c r="M424" i="16"/>
  <c r="N424" i="16"/>
  <c r="N492" i="16" s="1"/>
  <c r="O424" i="16"/>
  <c r="P424" i="16"/>
  <c r="P492" i="16" s="1"/>
  <c r="S424" i="16"/>
  <c r="T424" i="16"/>
  <c r="T492" i="16" s="1"/>
  <c r="U424" i="16"/>
  <c r="U492" i="16" s="1"/>
  <c r="V424" i="16"/>
  <c r="V492" i="16" s="1"/>
  <c r="G425" i="16"/>
  <c r="H425" i="16"/>
  <c r="H493" i="16" s="1"/>
  <c r="I425" i="16"/>
  <c r="I493" i="16"/>
  <c r="J425" i="16"/>
  <c r="M425" i="16"/>
  <c r="N425" i="16"/>
  <c r="O425" i="16"/>
  <c r="O493" i="16" s="1"/>
  <c r="P425" i="16"/>
  <c r="S425" i="16"/>
  <c r="T425" i="16"/>
  <c r="U425" i="16"/>
  <c r="V425" i="16"/>
  <c r="G426" i="16"/>
  <c r="H426" i="16"/>
  <c r="J426" i="16"/>
  <c r="J494" i="16" s="1"/>
  <c r="M426" i="16"/>
  <c r="N426" i="16"/>
  <c r="N494" i="16" s="1"/>
  <c r="O426" i="16"/>
  <c r="P426" i="16"/>
  <c r="P494" i="16" s="1"/>
  <c r="S426" i="16"/>
  <c r="T426" i="16"/>
  <c r="T494" i="16" s="1"/>
  <c r="U426" i="16"/>
  <c r="V426" i="16"/>
  <c r="V494" i="16" s="1"/>
  <c r="G427" i="16"/>
  <c r="H427" i="16"/>
  <c r="H495" i="16" s="1"/>
  <c r="J427" i="16"/>
  <c r="M427" i="16"/>
  <c r="N427" i="16"/>
  <c r="O427" i="16"/>
  <c r="P427" i="16"/>
  <c r="S427" i="16"/>
  <c r="T427" i="16"/>
  <c r="U427" i="16"/>
  <c r="U495" i="16" s="1"/>
  <c r="V427" i="16"/>
  <c r="G428" i="16"/>
  <c r="H428" i="16"/>
  <c r="J428" i="16"/>
  <c r="M428" i="16"/>
  <c r="N428" i="16"/>
  <c r="O428" i="16"/>
  <c r="O496" i="16" s="1"/>
  <c r="P428" i="16"/>
  <c r="S428" i="16"/>
  <c r="T428" i="16"/>
  <c r="T496" i="16" s="1"/>
  <c r="U428" i="16"/>
  <c r="U496" i="16" s="1"/>
  <c r="V428" i="16"/>
  <c r="G429" i="16"/>
  <c r="H429" i="16"/>
  <c r="H497" i="16" s="1"/>
  <c r="J429" i="16"/>
  <c r="M429" i="16"/>
  <c r="N429" i="16"/>
  <c r="O429" i="16"/>
  <c r="P429" i="16"/>
  <c r="S429" i="16"/>
  <c r="T429" i="16"/>
  <c r="U429" i="16"/>
  <c r="U497" i="16" s="1"/>
  <c r="V429" i="16"/>
  <c r="V497" i="16"/>
  <c r="G430" i="16"/>
  <c r="H430" i="16"/>
  <c r="H498" i="16" s="1"/>
  <c r="J430" i="16"/>
  <c r="M430" i="16"/>
  <c r="M498" i="16" s="1"/>
  <c r="N430" i="16"/>
  <c r="O430" i="16"/>
  <c r="P430" i="16"/>
  <c r="S430" i="16"/>
  <c r="T430" i="16"/>
  <c r="U430" i="16"/>
  <c r="V430" i="16"/>
  <c r="G431" i="16"/>
  <c r="H431" i="16"/>
  <c r="J431" i="16"/>
  <c r="M431" i="16"/>
  <c r="N431" i="16"/>
  <c r="N499" i="16" s="1"/>
  <c r="O431" i="16"/>
  <c r="P431" i="16"/>
  <c r="S431" i="16"/>
  <c r="T431" i="16"/>
  <c r="T499" i="16" s="1"/>
  <c r="U431" i="16"/>
  <c r="V431" i="16"/>
  <c r="G432" i="16"/>
  <c r="H432" i="16"/>
  <c r="H500" i="16" s="1"/>
  <c r="I432" i="16"/>
  <c r="J432" i="16"/>
  <c r="M432" i="16"/>
  <c r="N432" i="16"/>
  <c r="N500" i="16" s="1"/>
  <c r="O432" i="16"/>
  <c r="P432" i="16"/>
  <c r="S432" i="16"/>
  <c r="T432" i="16"/>
  <c r="T500" i="16" s="1"/>
  <c r="U432" i="16"/>
  <c r="V432" i="16"/>
  <c r="G433" i="16"/>
  <c r="H433" i="16"/>
  <c r="H501" i="16" s="1"/>
  <c r="J433" i="16"/>
  <c r="M433" i="16"/>
  <c r="M501" i="16" s="1"/>
  <c r="N433" i="16"/>
  <c r="O433" i="16"/>
  <c r="P433" i="16"/>
  <c r="S433" i="16"/>
  <c r="S501" i="16" s="1"/>
  <c r="T433" i="16"/>
  <c r="U433" i="16"/>
  <c r="V433" i="16"/>
  <c r="G434" i="16"/>
  <c r="H434" i="16"/>
  <c r="I434" i="16"/>
  <c r="J434" i="16"/>
  <c r="M434" i="16"/>
  <c r="N434" i="16"/>
  <c r="O434" i="16"/>
  <c r="P434" i="16"/>
  <c r="S434" i="16"/>
  <c r="T434" i="16"/>
  <c r="U434" i="16"/>
  <c r="V434" i="16"/>
  <c r="G435" i="16"/>
  <c r="H435" i="16"/>
  <c r="J435" i="16"/>
  <c r="M435" i="16"/>
  <c r="N435" i="16"/>
  <c r="O435" i="16"/>
  <c r="P435" i="16"/>
  <c r="S435" i="16"/>
  <c r="T435" i="16"/>
  <c r="U435" i="16"/>
  <c r="V435" i="16"/>
  <c r="G436" i="16"/>
  <c r="H436" i="16"/>
  <c r="J436" i="16"/>
  <c r="M436" i="16"/>
  <c r="M504" i="16" s="1"/>
  <c r="M698" i="16" s="1"/>
  <c r="N436" i="16"/>
  <c r="O436" i="16"/>
  <c r="P436" i="16"/>
  <c r="S436" i="16"/>
  <c r="T436" i="16"/>
  <c r="U436" i="16"/>
  <c r="V436" i="16"/>
  <c r="G437" i="16"/>
  <c r="H437" i="16"/>
  <c r="J437" i="16"/>
  <c r="M437" i="16"/>
  <c r="N437" i="16"/>
  <c r="N505" i="16" s="1"/>
  <c r="O437" i="16"/>
  <c r="P437" i="16"/>
  <c r="S437" i="16"/>
  <c r="T437" i="16"/>
  <c r="T505" i="16" s="1"/>
  <c r="U437" i="16"/>
  <c r="V437" i="16"/>
  <c r="G438" i="16"/>
  <c r="H438" i="16"/>
  <c r="H506" i="16" s="1"/>
  <c r="J438" i="16"/>
  <c r="M438" i="16"/>
  <c r="M506" i="16" s="1"/>
  <c r="N438" i="16"/>
  <c r="O438" i="16"/>
  <c r="P438" i="16"/>
  <c r="S438" i="16"/>
  <c r="S506" i="16" s="1"/>
  <c r="T438" i="16"/>
  <c r="U438" i="16"/>
  <c r="V438" i="16"/>
  <c r="G439" i="16"/>
  <c r="G507" i="16" s="1"/>
  <c r="H439" i="16"/>
  <c r="J439" i="16"/>
  <c r="M439" i="16"/>
  <c r="N439" i="16"/>
  <c r="O439" i="16"/>
  <c r="P439" i="16"/>
  <c r="S439" i="16"/>
  <c r="T439" i="16"/>
  <c r="U439" i="16"/>
  <c r="V439" i="16"/>
  <c r="G440" i="16"/>
  <c r="H440" i="16"/>
  <c r="J440" i="16"/>
  <c r="M440" i="16"/>
  <c r="M508" i="16" s="1"/>
  <c r="N440" i="16"/>
  <c r="O440" i="16"/>
  <c r="P440" i="16"/>
  <c r="S440" i="16"/>
  <c r="S508" i="16" s="1"/>
  <c r="S702" i="16" s="1"/>
  <c r="T440" i="16"/>
  <c r="U440" i="16"/>
  <c r="V440" i="16"/>
  <c r="G441" i="16"/>
  <c r="G509" i="16" s="1"/>
  <c r="H441" i="16"/>
  <c r="J441" i="16"/>
  <c r="M441" i="16"/>
  <c r="N441" i="16"/>
  <c r="N509" i="16" s="1"/>
  <c r="N705" i="16" s="1"/>
  <c r="O441" i="16"/>
  <c r="P441" i="16"/>
  <c r="S441" i="16"/>
  <c r="T441" i="16"/>
  <c r="T509" i="16" s="1"/>
  <c r="U441" i="16"/>
  <c r="V441" i="16"/>
  <c r="G442" i="16"/>
  <c r="H442" i="16"/>
  <c r="I442" i="16"/>
  <c r="J442" i="16"/>
  <c r="M442" i="16"/>
  <c r="N442" i="16"/>
  <c r="O442" i="16"/>
  <c r="P442" i="16"/>
  <c r="S442" i="16"/>
  <c r="T442" i="16"/>
  <c r="T511" i="16" s="1"/>
  <c r="U442" i="16"/>
  <c r="V442" i="16"/>
  <c r="G443" i="16"/>
  <c r="H443" i="16"/>
  <c r="J443" i="16"/>
  <c r="M443" i="16"/>
  <c r="N443" i="16"/>
  <c r="O443" i="16"/>
  <c r="P443" i="16"/>
  <c r="S443" i="16"/>
  <c r="T443" i="16"/>
  <c r="U443" i="16"/>
  <c r="V443" i="16"/>
  <c r="G444" i="16"/>
  <c r="G513" i="16" s="1"/>
  <c r="H444" i="16"/>
  <c r="I444" i="16"/>
  <c r="J444" i="16"/>
  <c r="M444" i="16"/>
  <c r="M513" i="16" s="1"/>
  <c r="N444" i="16"/>
  <c r="O444" i="16"/>
  <c r="P444" i="16"/>
  <c r="S444" i="16"/>
  <c r="T444" i="16"/>
  <c r="U444" i="16"/>
  <c r="U513" i="16" s="1"/>
  <c r="V444" i="16"/>
  <c r="G445" i="16"/>
  <c r="G514" i="16" s="1"/>
  <c r="H445" i="16"/>
  <c r="H514" i="16" s="1"/>
  <c r="J445" i="16"/>
  <c r="M445" i="16"/>
  <c r="N445" i="16"/>
  <c r="O445" i="16"/>
  <c r="P445" i="16"/>
  <c r="S445" i="16"/>
  <c r="T445" i="16"/>
  <c r="U445" i="16"/>
  <c r="V445" i="16"/>
  <c r="G446" i="16"/>
  <c r="H446" i="16"/>
  <c r="J446" i="16"/>
  <c r="M446" i="16"/>
  <c r="N446" i="16"/>
  <c r="O446" i="16"/>
  <c r="P446" i="16"/>
  <c r="S446" i="16"/>
  <c r="T446" i="16"/>
  <c r="U446" i="16"/>
  <c r="V446" i="16"/>
  <c r="G447" i="16"/>
  <c r="H447" i="16"/>
  <c r="I447" i="16"/>
  <c r="J447" i="16"/>
  <c r="M447" i="16"/>
  <c r="N447" i="16"/>
  <c r="O447" i="16"/>
  <c r="P447" i="16"/>
  <c r="S447" i="16"/>
  <c r="T447" i="16"/>
  <c r="U447" i="16"/>
  <c r="V447" i="16"/>
  <c r="G448" i="16"/>
  <c r="H448" i="16"/>
  <c r="J448" i="16"/>
  <c r="M448" i="16"/>
  <c r="N448" i="16"/>
  <c r="O448" i="16"/>
  <c r="P448" i="16"/>
  <c r="S448" i="16"/>
  <c r="T448" i="16"/>
  <c r="U448" i="16"/>
  <c r="V448" i="16"/>
  <c r="G449" i="16"/>
  <c r="H449" i="16"/>
  <c r="I449" i="16"/>
  <c r="J449" i="16"/>
  <c r="M449" i="16"/>
  <c r="N449" i="16"/>
  <c r="O449" i="16"/>
  <c r="P449" i="16"/>
  <c r="S449" i="16"/>
  <c r="T449" i="16"/>
  <c r="U449" i="16"/>
  <c r="V449" i="16"/>
  <c r="V521" i="16" s="1"/>
  <c r="G450" i="16"/>
  <c r="H450" i="16"/>
  <c r="I450" i="16"/>
  <c r="J450" i="16"/>
  <c r="J522" i="16" s="1"/>
  <c r="M450" i="16"/>
  <c r="N450" i="16"/>
  <c r="O450" i="16"/>
  <c r="P450" i="16"/>
  <c r="P522" i="16" s="1"/>
  <c r="S450" i="16"/>
  <c r="T450" i="16"/>
  <c r="U450" i="16"/>
  <c r="V450" i="16"/>
  <c r="V522" i="16" s="1"/>
  <c r="G451" i="16"/>
  <c r="H451" i="16"/>
  <c r="I451" i="16"/>
  <c r="J451" i="16"/>
  <c r="M451" i="16"/>
  <c r="N451" i="16"/>
  <c r="O451" i="16"/>
  <c r="P451" i="16"/>
  <c r="S451" i="16"/>
  <c r="T451" i="16"/>
  <c r="U451" i="16"/>
  <c r="V451" i="16"/>
  <c r="G452" i="16"/>
  <c r="H452" i="16"/>
  <c r="I452" i="16"/>
  <c r="J452" i="16"/>
  <c r="M452" i="16"/>
  <c r="N452" i="16"/>
  <c r="O452" i="16"/>
  <c r="P452" i="16"/>
  <c r="S452" i="16"/>
  <c r="T452" i="16"/>
  <c r="U452" i="16"/>
  <c r="V452" i="16"/>
  <c r="G453" i="16"/>
  <c r="H453" i="16"/>
  <c r="I453" i="16"/>
  <c r="J453" i="16"/>
  <c r="M453" i="16"/>
  <c r="N453" i="16"/>
  <c r="O453" i="16"/>
  <c r="P453" i="16"/>
  <c r="S453" i="16"/>
  <c r="T453" i="16"/>
  <c r="U453" i="16"/>
  <c r="V453" i="16"/>
  <c r="G454" i="16"/>
  <c r="H454" i="16"/>
  <c r="I454" i="16"/>
  <c r="J454" i="16"/>
  <c r="M454" i="16"/>
  <c r="M526" i="16" s="1"/>
  <c r="N454" i="16"/>
  <c r="O454" i="16"/>
  <c r="P454" i="16"/>
  <c r="S454" i="16"/>
  <c r="T454" i="16"/>
  <c r="U454" i="16"/>
  <c r="V454" i="16"/>
  <c r="G423" i="16"/>
  <c r="H423" i="16"/>
  <c r="I423" i="16"/>
  <c r="J423" i="16"/>
  <c r="M423" i="16"/>
  <c r="N423" i="16"/>
  <c r="O423" i="16"/>
  <c r="P423" i="16"/>
  <c r="S423" i="16"/>
  <c r="S491" i="16" s="1"/>
  <c r="T423" i="16"/>
  <c r="U423" i="16"/>
  <c r="V423" i="16"/>
  <c r="F563" i="16"/>
  <c r="K563" i="16" s="1"/>
  <c r="G740" i="16"/>
  <c r="E741" i="16"/>
  <c r="E739" i="16"/>
  <c r="E737" i="16"/>
  <c r="E736" i="16"/>
  <c r="E735" i="16"/>
  <c r="E733" i="16"/>
  <c r="E732" i="16"/>
  <c r="E730" i="16"/>
  <c r="R170" i="16"/>
  <c r="R238" i="16" s="1"/>
  <c r="L170" i="16"/>
  <c r="L171" i="16"/>
  <c r="Q171" i="16" s="1"/>
  <c r="F170" i="16"/>
  <c r="K170" i="16" s="1"/>
  <c r="K238" i="16" s="1"/>
  <c r="G13" i="16"/>
  <c r="R33" i="16"/>
  <c r="W33" i="16" s="1"/>
  <c r="R34" i="16"/>
  <c r="W34" i="16" s="1"/>
  <c r="L33" i="16"/>
  <c r="Q33" i="16" s="1"/>
  <c r="L34" i="16"/>
  <c r="Q34" i="16" s="1"/>
  <c r="F33" i="16"/>
  <c r="K33" i="16" s="1"/>
  <c r="F34" i="16"/>
  <c r="K34" i="16" s="1"/>
  <c r="G185" i="16"/>
  <c r="V683" i="16"/>
  <c r="U683" i="16"/>
  <c r="T683" i="16"/>
  <c r="S683" i="16"/>
  <c r="V682" i="16"/>
  <c r="U682" i="16"/>
  <c r="T682" i="16"/>
  <c r="S682" i="16"/>
  <c r="V681" i="16"/>
  <c r="U681" i="16"/>
  <c r="T681" i="16"/>
  <c r="S681" i="16"/>
  <c r="V680" i="16"/>
  <c r="U680" i="16"/>
  <c r="T680" i="16"/>
  <c r="S680" i="16"/>
  <c r="V678" i="16"/>
  <c r="U678" i="16"/>
  <c r="T678" i="16"/>
  <c r="S678" i="16"/>
  <c r="V677" i="16"/>
  <c r="U677" i="16"/>
  <c r="T677" i="16"/>
  <c r="S677" i="16"/>
  <c r="V676" i="16"/>
  <c r="U676" i="16"/>
  <c r="T676" i="16"/>
  <c r="S676" i="16"/>
  <c r="V675" i="16"/>
  <c r="U675" i="16"/>
  <c r="U712" i="16"/>
  <c r="T675" i="16"/>
  <c r="S675" i="16"/>
  <c r="V674" i="16"/>
  <c r="U674" i="16"/>
  <c r="T674" i="16"/>
  <c r="S674" i="16"/>
  <c r="V673" i="16"/>
  <c r="U673" i="16"/>
  <c r="W673" i="16" s="1"/>
  <c r="T673" i="16"/>
  <c r="S673" i="16"/>
  <c r="V672" i="16"/>
  <c r="U672" i="16"/>
  <c r="T672" i="16"/>
  <c r="S672" i="16"/>
  <c r="V671" i="16"/>
  <c r="U671" i="16"/>
  <c r="T671" i="16"/>
  <c r="S671" i="16"/>
  <c r="V670" i="16"/>
  <c r="U670" i="16"/>
  <c r="T670" i="16"/>
  <c r="S670" i="16"/>
  <c r="V669" i="16"/>
  <c r="U669" i="16"/>
  <c r="T669" i="16"/>
  <c r="S669" i="16"/>
  <c r="V666" i="16"/>
  <c r="U666" i="16"/>
  <c r="T666" i="16"/>
  <c r="S666" i="16"/>
  <c r="V665" i="16"/>
  <c r="U665" i="16"/>
  <c r="T665" i="16"/>
  <c r="V664" i="16"/>
  <c r="U664" i="16"/>
  <c r="T664" i="16"/>
  <c r="S664" i="16"/>
  <c r="V663" i="16"/>
  <c r="U663" i="16"/>
  <c r="T663" i="16"/>
  <c r="S663" i="16"/>
  <c r="V662" i="16"/>
  <c r="U662" i="16"/>
  <c r="T662" i="16"/>
  <c r="S662" i="16"/>
  <c r="V661" i="16"/>
  <c r="U661" i="16"/>
  <c r="T661" i="16"/>
  <c r="S661" i="16"/>
  <c r="V660" i="16"/>
  <c r="U660" i="16"/>
  <c r="T660" i="16"/>
  <c r="S660" i="16"/>
  <c r="V659" i="16"/>
  <c r="U659" i="16"/>
  <c r="T659" i="16"/>
  <c r="S659" i="16"/>
  <c r="V658" i="16"/>
  <c r="U658" i="16"/>
  <c r="T658" i="16"/>
  <c r="S658" i="16"/>
  <c r="V657" i="16"/>
  <c r="U657" i="16"/>
  <c r="T657" i="16"/>
  <c r="S657" i="16"/>
  <c r="V656" i="16"/>
  <c r="U656" i="16"/>
  <c r="T656" i="16"/>
  <c r="S656" i="16"/>
  <c r="V655" i="16"/>
  <c r="U655" i="16"/>
  <c r="T655" i="16"/>
  <c r="S655" i="16"/>
  <c r="V654" i="16"/>
  <c r="U654" i="16"/>
  <c r="T654" i="16"/>
  <c r="S654" i="16"/>
  <c r="V653" i="16"/>
  <c r="U653" i="16"/>
  <c r="T653" i="16"/>
  <c r="S653" i="16"/>
  <c r="V652" i="16"/>
  <c r="U652" i="16"/>
  <c r="T652" i="16"/>
  <c r="S652" i="16"/>
  <c r="V651" i="16"/>
  <c r="U651" i="16"/>
  <c r="T651" i="16"/>
  <c r="T686" i="16" s="1"/>
  <c r="S651" i="16"/>
  <c r="V650" i="16"/>
  <c r="U650" i="16"/>
  <c r="T650" i="16"/>
  <c r="S650" i="16"/>
  <c r="R648" i="16"/>
  <c r="W648" i="16" s="1"/>
  <c r="R647" i="16"/>
  <c r="W647" i="16" s="1"/>
  <c r="R646" i="16"/>
  <c r="W646" i="16" s="1"/>
  <c r="R645" i="16"/>
  <c r="R644" i="16"/>
  <c r="W644" i="16" s="1"/>
  <c r="R643" i="16"/>
  <c r="W643" i="16" s="1"/>
  <c r="R642" i="16"/>
  <c r="W642" i="16" s="1"/>
  <c r="V641" i="16"/>
  <c r="V679" i="16" s="1"/>
  <c r="U641" i="16"/>
  <c r="U679" i="16" s="1"/>
  <c r="T641" i="16"/>
  <c r="T679" i="16" s="1"/>
  <c r="S641" i="16"/>
  <c r="S679" i="16" s="1"/>
  <c r="W638" i="16"/>
  <c r="R637" i="16"/>
  <c r="R636" i="16"/>
  <c r="W636" i="16"/>
  <c r="R635" i="16"/>
  <c r="V634" i="16"/>
  <c r="U634" i="16"/>
  <c r="T634" i="16"/>
  <c r="R633" i="16"/>
  <c r="W633" i="16" s="1"/>
  <c r="R632" i="16"/>
  <c r="W632" i="16" s="1"/>
  <c r="R631" i="16"/>
  <c r="W631" i="16" s="1"/>
  <c r="R630" i="16"/>
  <c r="W630" i="16" s="1"/>
  <c r="R629" i="16"/>
  <c r="W629" i="16" s="1"/>
  <c r="V628" i="16"/>
  <c r="U628" i="16"/>
  <c r="T628" i="16"/>
  <c r="S628" i="16"/>
  <c r="R627" i="16"/>
  <c r="W627" i="16" s="1"/>
  <c r="R626" i="16"/>
  <c r="W626" i="16" s="1"/>
  <c r="R625" i="16"/>
  <c r="W625" i="16" s="1"/>
  <c r="R624" i="16"/>
  <c r="W624" i="16" s="1"/>
  <c r="R623" i="16"/>
  <c r="W623" i="16" s="1"/>
  <c r="R622" i="16"/>
  <c r="W622" i="16" s="1"/>
  <c r="R621" i="16"/>
  <c r="W621" i="16" s="1"/>
  <c r="R620" i="16"/>
  <c r="W620" i="16" s="1"/>
  <c r="R619" i="16"/>
  <c r="W619" i="16" s="1"/>
  <c r="R618" i="16"/>
  <c r="W618" i="16" s="1"/>
  <c r="R617" i="16"/>
  <c r="W617" i="16" s="1"/>
  <c r="R616" i="16"/>
  <c r="W616" i="16" s="1"/>
  <c r="R615" i="16"/>
  <c r="W615" i="16" s="1"/>
  <c r="R614" i="16"/>
  <c r="W614" i="16" s="1"/>
  <c r="R613" i="16"/>
  <c r="W613" i="16" s="1"/>
  <c r="R612" i="16"/>
  <c r="W612" i="16" s="1"/>
  <c r="R611" i="16"/>
  <c r="W611" i="16" s="1"/>
  <c r="R610" i="16"/>
  <c r="W610" i="16" s="1"/>
  <c r="R609" i="16"/>
  <c r="W609" i="16" s="1"/>
  <c r="R608" i="16"/>
  <c r="W608" i="16" s="1"/>
  <c r="R607" i="16"/>
  <c r="W607" i="16" s="1"/>
  <c r="R606" i="16"/>
  <c r="W606" i="16" s="1"/>
  <c r="R605" i="16"/>
  <c r="W605" i="16" s="1"/>
  <c r="R604" i="16"/>
  <c r="W604" i="16" s="1"/>
  <c r="R603" i="16"/>
  <c r="W603" i="16" s="1"/>
  <c r="R602" i="16"/>
  <c r="W602" i="16" s="1"/>
  <c r="R601" i="16"/>
  <c r="W601" i="16" s="1"/>
  <c r="R600" i="16"/>
  <c r="W600" i="16" s="1"/>
  <c r="R599" i="16"/>
  <c r="W599" i="16" s="1"/>
  <c r="R598" i="16"/>
  <c r="W598" i="16" s="1"/>
  <c r="R597" i="16"/>
  <c r="W597" i="16" s="1"/>
  <c r="R596" i="16"/>
  <c r="V595" i="16"/>
  <c r="U595" i="16"/>
  <c r="T595" i="16"/>
  <c r="S595" i="16"/>
  <c r="R594" i="16"/>
  <c r="W594" i="16" s="1"/>
  <c r="R593" i="16"/>
  <c r="W593" i="16" s="1"/>
  <c r="R592" i="16"/>
  <c r="W592" i="16" s="1"/>
  <c r="R591" i="16"/>
  <c r="W591" i="16" s="1"/>
  <c r="R590" i="16"/>
  <c r="W590" i="16" s="1"/>
  <c r="R589" i="16"/>
  <c r="W589" i="16" s="1"/>
  <c r="R588" i="16"/>
  <c r="W588" i="16" s="1"/>
  <c r="R587" i="16"/>
  <c r="W587" i="16" s="1"/>
  <c r="R586" i="16"/>
  <c r="W586" i="16" s="1"/>
  <c r="R585" i="16"/>
  <c r="W585" i="16" s="1"/>
  <c r="R584" i="16"/>
  <c r="W584" i="16" s="1"/>
  <c r="R583" i="16"/>
  <c r="W583" i="16" s="1"/>
  <c r="R582" i="16"/>
  <c r="W582" i="16" s="1"/>
  <c r="R581" i="16"/>
  <c r="W581" i="16" s="1"/>
  <c r="R580" i="16"/>
  <c r="W580" i="16" s="1"/>
  <c r="R579" i="16"/>
  <c r="W579" i="16" s="1"/>
  <c r="R578" i="16"/>
  <c r="W578" i="16" s="1"/>
  <c r="R577" i="16"/>
  <c r="W577" i="16" s="1"/>
  <c r="R576" i="16"/>
  <c r="W576" i="16" s="1"/>
  <c r="R575" i="16"/>
  <c r="W575" i="16" s="1"/>
  <c r="R574" i="16"/>
  <c r="W574" i="16" s="1"/>
  <c r="R573" i="16"/>
  <c r="W573" i="16" s="1"/>
  <c r="R572" i="16"/>
  <c r="W572" i="16" s="1"/>
  <c r="R571" i="16"/>
  <c r="W571" i="16" s="1"/>
  <c r="R570" i="16"/>
  <c r="W570" i="16" s="1"/>
  <c r="R569" i="16"/>
  <c r="W569" i="16" s="1"/>
  <c r="R568" i="16"/>
  <c r="W568" i="16" s="1"/>
  <c r="R567" i="16"/>
  <c r="W567" i="16" s="1"/>
  <c r="R566" i="16"/>
  <c r="W566" i="16" s="1"/>
  <c r="R565" i="16"/>
  <c r="W565" i="16" s="1"/>
  <c r="R564" i="16"/>
  <c r="W564" i="16" s="1"/>
  <c r="R563" i="16"/>
  <c r="V562" i="16"/>
  <c r="U562" i="16"/>
  <c r="T562" i="16"/>
  <c r="S562" i="16"/>
  <c r="R561" i="16"/>
  <c r="W561" i="16" s="1"/>
  <c r="R560" i="16"/>
  <c r="W560" i="16" s="1"/>
  <c r="R559" i="16"/>
  <c r="W559" i="16" s="1"/>
  <c r="R558" i="16"/>
  <c r="R557" i="16"/>
  <c r="W557" i="16" s="1"/>
  <c r="R556" i="16"/>
  <c r="W556" i="16" s="1"/>
  <c r="R555" i="16"/>
  <c r="W555" i="16" s="1"/>
  <c r="R554" i="16"/>
  <c r="W554" i="16" s="1"/>
  <c r="R553" i="16"/>
  <c r="W553" i="16" s="1"/>
  <c r="R552" i="16"/>
  <c r="R673" i="16" s="1"/>
  <c r="R551" i="16"/>
  <c r="R550" i="16"/>
  <c r="R671" i="16" s="1"/>
  <c r="R549" i="16"/>
  <c r="W549" i="16" s="1"/>
  <c r="R548" i="16"/>
  <c r="R669" i="16" s="1"/>
  <c r="R547" i="16"/>
  <c r="W547" i="16" s="1"/>
  <c r="R545" i="16"/>
  <c r="W545" i="16" s="1"/>
  <c r="R544" i="16"/>
  <c r="R663" i="16" s="1"/>
  <c r="R543" i="16"/>
  <c r="W543" i="16" s="1"/>
  <c r="R542" i="16"/>
  <c r="R661" i="16" s="1"/>
  <c r="R541" i="16"/>
  <c r="W541" i="16" s="1"/>
  <c r="R540" i="16"/>
  <c r="W540" i="16" s="1"/>
  <c r="R539" i="16"/>
  <c r="W539" i="16" s="1"/>
  <c r="R538" i="16"/>
  <c r="R537" i="16"/>
  <c r="W537" i="16" s="1"/>
  <c r="R536" i="16"/>
  <c r="W536" i="16" s="1"/>
  <c r="R535" i="16"/>
  <c r="W535" i="16" s="1"/>
  <c r="R534" i="16"/>
  <c r="W534" i="16" s="1"/>
  <c r="R533" i="16"/>
  <c r="W533" i="16" s="1"/>
  <c r="R532" i="16"/>
  <c r="W532" i="16" s="1"/>
  <c r="R531" i="16"/>
  <c r="W531" i="16" s="1"/>
  <c r="R530" i="16"/>
  <c r="V529" i="16"/>
  <c r="U529" i="16"/>
  <c r="T529" i="16"/>
  <c r="R489" i="16"/>
  <c r="R488" i="16"/>
  <c r="R487" i="16"/>
  <c r="R486" i="16"/>
  <c r="W486" i="16" s="1"/>
  <c r="R485" i="16"/>
  <c r="R484" i="16"/>
  <c r="R483" i="16"/>
  <c r="R482" i="16"/>
  <c r="W482" i="16" s="1"/>
  <c r="R481" i="16"/>
  <c r="R480" i="16"/>
  <c r="R479" i="16"/>
  <c r="W479" i="16" s="1"/>
  <c r="R478" i="16"/>
  <c r="W478" i="16" s="1"/>
  <c r="R477" i="16"/>
  <c r="R476" i="16"/>
  <c r="R475" i="16"/>
  <c r="W475" i="16" s="1"/>
  <c r="R474" i="16"/>
  <c r="R473" i="16"/>
  <c r="R472" i="16"/>
  <c r="R471" i="16"/>
  <c r="W471" i="16" s="1"/>
  <c r="R470" i="16"/>
  <c r="W470" i="16" s="1"/>
  <c r="R469" i="16"/>
  <c r="R468" i="16"/>
  <c r="R467" i="16"/>
  <c r="W467" i="16" s="1"/>
  <c r="R466" i="16"/>
  <c r="W466" i="16" s="1"/>
  <c r="R465" i="16"/>
  <c r="R464" i="16"/>
  <c r="R463" i="16"/>
  <c r="R462" i="16"/>
  <c r="W462" i="16" s="1"/>
  <c r="R461" i="16"/>
  <c r="R460" i="16"/>
  <c r="R459" i="16"/>
  <c r="W459" i="16" s="1"/>
  <c r="R458" i="16"/>
  <c r="W458" i="16" s="1"/>
  <c r="R457" i="16"/>
  <c r="R456" i="16"/>
  <c r="V455" i="16"/>
  <c r="U455" i="16"/>
  <c r="T455" i="16"/>
  <c r="S455" i="16"/>
  <c r="R421" i="16"/>
  <c r="W421" i="16" s="1"/>
  <c r="R420" i="16"/>
  <c r="R419" i="16"/>
  <c r="W419" i="16" s="1"/>
  <c r="R418" i="16"/>
  <c r="W418" i="16" s="1"/>
  <c r="R417" i="16"/>
  <c r="W417" i="16" s="1"/>
  <c r="R416" i="16"/>
  <c r="W416" i="16" s="1"/>
  <c r="R415" i="16"/>
  <c r="R414" i="16"/>
  <c r="W414" i="16" s="1"/>
  <c r="R413" i="16"/>
  <c r="R412" i="16"/>
  <c r="W412" i="16" s="1"/>
  <c r="R411" i="16"/>
  <c r="W411" i="16" s="1"/>
  <c r="R410" i="16"/>
  <c r="R409" i="16"/>
  <c r="W409" i="16" s="1"/>
  <c r="R408" i="16"/>
  <c r="W408" i="16" s="1"/>
  <c r="R407" i="16"/>
  <c r="R406" i="16"/>
  <c r="R405" i="16"/>
  <c r="R438" i="16" s="1"/>
  <c r="R404" i="16"/>
  <c r="R403" i="16"/>
  <c r="R402" i="16"/>
  <c r="R401" i="16"/>
  <c r="R400" i="16"/>
  <c r="R399" i="16"/>
  <c r="W399" i="16" s="1"/>
  <c r="R398" i="16"/>
  <c r="W398" i="16" s="1"/>
  <c r="R397" i="16"/>
  <c r="W397" i="16" s="1"/>
  <c r="R396" i="16"/>
  <c r="W396" i="16" s="1"/>
  <c r="R395" i="16"/>
  <c r="R394" i="16"/>
  <c r="R393" i="16"/>
  <c r="R426" i="16" s="1"/>
  <c r="R392" i="16"/>
  <c r="W392" i="16" s="1"/>
  <c r="R391" i="16"/>
  <c r="W391" i="16" s="1"/>
  <c r="R390" i="16"/>
  <c r="W390" i="16" s="1"/>
  <c r="V389" i="16"/>
  <c r="T389" i="16"/>
  <c r="S389" i="16"/>
  <c r="R388" i="16"/>
  <c r="W388" i="16" s="1"/>
  <c r="R387" i="16"/>
  <c r="W387" i="16" s="1"/>
  <c r="R386" i="16"/>
  <c r="W386" i="16" s="1"/>
  <c r="R385" i="16"/>
  <c r="R384" i="16"/>
  <c r="W384" i="16" s="1"/>
  <c r="R383" i="16"/>
  <c r="R382" i="16"/>
  <c r="R381" i="16"/>
  <c r="W381" i="16" s="1"/>
  <c r="R380" i="16"/>
  <c r="R379" i="16"/>
  <c r="R378" i="16"/>
  <c r="W378" i="16" s="1"/>
  <c r="R377" i="16"/>
  <c r="R376" i="16"/>
  <c r="R375" i="16"/>
  <c r="W375" i="16" s="1"/>
  <c r="R374" i="16"/>
  <c r="W374" i="16" s="1"/>
  <c r="R373" i="16"/>
  <c r="W373" i="16" s="1"/>
  <c r="R372" i="16"/>
  <c r="W372" i="16" s="1"/>
  <c r="R371" i="16"/>
  <c r="R370" i="16"/>
  <c r="R369" i="16"/>
  <c r="R368" i="16"/>
  <c r="R367" i="16"/>
  <c r="W367" i="16" s="1"/>
  <c r="R366" i="16"/>
  <c r="W366" i="16" s="1"/>
  <c r="R365" i="16"/>
  <c r="W365" i="16" s="1"/>
  <c r="R364" i="16"/>
  <c r="R363" i="16"/>
  <c r="W363" i="16" s="1"/>
  <c r="R362" i="16"/>
  <c r="W362" i="16" s="1"/>
  <c r="R361" i="16"/>
  <c r="W361" i="16" s="1"/>
  <c r="R360" i="16"/>
  <c r="W360" i="16" s="1"/>
  <c r="R359" i="16"/>
  <c r="W359" i="16" s="1"/>
  <c r="R358" i="16"/>
  <c r="W358" i="16" s="1"/>
  <c r="R357" i="16"/>
  <c r="W357" i="16" s="1"/>
  <c r="V356" i="16"/>
  <c r="U356" i="16"/>
  <c r="T356" i="16"/>
  <c r="S356" i="16"/>
  <c r="R354" i="16"/>
  <c r="W354" i="16" s="1"/>
  <c r="R353" i="16"/>
  <c r="W353" i="16" s="1"/>
  <c r="R352" i="16"/>
  <c r="W352" i="16" s="1"/>
  <c r="R351" i="16"/>
  <c r="W351" i="16" s="1"/>
  <c r="R350" i="16"/>
  <c r="W350" i="16" s="1"/>
  <c r="R349" i="16"/>
  <c r="W349" i="16" s="1"/>
  <c r="R348" i="16"/>
  <c r="W348" i="16" s="1"/>
  <c r="R347" i="16"/>
  <c r="W347" i="16" s="1"/>
  <c r="R346" i="16"/>
  <c r="W346" i="16" s="1"/>
  <c r="R345" i="16"/>
  <c r="W345" i="16" s="1"/>
  <c r="R344" i="16"/>
  <c r="W344" i="16" s="1"/>
  <c r="R343" i="16"/>
  <c r="W343" i="16" s="1"/>
  <c r="R342" i="16"/>
  <c r="W342" i="16" s="1"/>
  <c r="R341" i="16"/>
  <c r="W341" i="16" s="1"/>
  <c r="R340" i="16"/>
  <c r="W340" i="16" s="1"/>
  <c r="R339" i="16"/>
  <c r="W339" i="16" s="1"/>
  <c r="R338" i="16"/>
  <c r="W338" i="16" s="1"/>
  <c r="R337" i="16"/>
  <c r="W337" i="16" s="1"/>
  <c r="R336" i="16"/>
  <c r="W336" i="16" s="1"/>
  <c r="R335" i="16"/>
  <c r="W335" i="16" s="1"/>
  <c r="R334" i="16"/>
  <c r="W334" i="16" s="1"/>
  <c r="R333" i="16"/>
  <c r="W333" i="16" s="1"/>
  <c r="R332" i="16"/>
  <c r="W332" i="16" s="1"/>
  <c r="R331" i="16"/>
  <c r="W331" i="16" s="1"/>
  <c r="R330" i="16"/>
  <c r="W330" i="16" s="1"/>
  <c r="R329" i="16"/>
  <c r="W329" i="16" s="1"/>
  <c r="R328" i="16"/>
  <c r="W328" i="16" s="1"/>
  <c r="R327" i="16"/>
  <c r="W327" i="16" s="1"/>
  <c r="R326" i="16"/>
  <c r="W326" i="16" s="1"/>
  <c r="R325" i="16"/>
  <c r="W325" i="16" s="1"/>
  <c r="R324" i="16"/>
  <c r="W324" i="16" s="1"/>
  <c r="R323" i="16"/>
  <c r="W323" i="16" s="1"/>
  <c r="V322" i="16"/>
  <c r="U322" i="16"/>
  <c r="T322" i="16"/>
  <c r="S322" i="16"/>
  <c r="R318" i="16"/>
  <c r="W318" i="16" s="1"/>
  <c r="R317" i="16"/>
  <c r="W317" i="16" s="1"/>
  <c r="R316" i="16"/>
  <c r="W316" i="16" s="1"/>
  <c r="R315" i="16"/>
  <c r="W315" i="16" s="1"/>
  <c r="R314" i="16"/>
  <c r="W314" i="16" s="1"/>
  <c r="R313" i="16"/>
  <c r="W313" i="16" s="1"/>
  <c r="R312" i="16"/>
  <c r="W312" i="16" s="1"/>
  <c r="R311" i="16"/>
  <c r="W311" i="16" s="1"/>
  <c r="R310" i="16"/>
  <c r="W310" i="16" s="1"/>
  <c r="R309" i="16"/>
  <c r="W309" i="16" s="1"/>
  <c r="R308" i="16"/>
  <c r="W308" i="16" s="1"/>
  <c r="R307" i="16"/>
  <c r="W307" i="16" s="1"/>
  <c r="R306" i="16"/>
  <c r="W306" i="16" s="1"/>
  <c r="R305" i="16"/>
  <c r="W305" i="16" s="1"/>
  <c r="R304" i="16"/>
  <c r="W304" i="16" s="1"/>
  <c r="R303" i="16"/>
  <c r="W303" i="16" s="1"/>
  <c r="R302" i="16"/>
  <c r="W302" i="16" s="1"/>
  <c r="R301" i="16"/>
  <c r="W301" i="16" s="1"/>
  <c r="R300" i="16"/>
  <c r="W300" i="16" s="1"/>
  <c r="R299" i="16"/>
  <c r="W299" i="16" s="1"/>
  <c r="R298" i="16"/>
  <c r="W298" i="16" s="1"/>
  <c r="R297" i="16"/>
  <c r="W297" i="16" s="1"/>
  <c r="R296" i="16"/>
  <c r="W296" i="16" s="1"/>
  <c r="R295" i="16"/>
  <c r="W295" i="16" s="1"/>
  <c r="R294" i="16"/>
  <c r="W294" i="16" s="1"/>
  <c r="R293" i="16"/>
  <c r="W293" i="16" s="1"/>
  <c r="R292" i="16"/>
  <c r="W292" i="16" s="1"/>
  <c r="R291" i="16"/>
  <c r="W291" i="16" s="1"/>
  <c r="R290" i="16"/>
  <c r="R289" i="16"/>
  <c r="W289" i="16" s="1"/>
  <c r="R288" i="16"/>
  <c r="W288" i="16" s="1"/>
  <c r="R287" i="16"/>
  <c r="W287" i="16" s="1"/>
  <c r="V286" i="16"/>
  <c r="U286" i="16"/>
  <c r="T286" i="16"/>
  <c r="S286" i="16"/>
  <c r="R285" i="16"/>
  <c r="W285" i="16" s="1"/>
  <c r="R284" i="16"/>
  <c r="W284" i="16" s="1"/>
  <c r="R283" i="16"/>
  <c r="W283" i="16" s="1"/>
  <c r="R282" i="16"/>
  <c r="W282" i="16" s="1"/>
  <c r="R281" i="16"/>
  <c r="W281" i="16" s="1"/>
  <c r="R280" i="16"/>
  <c r="W280" i="16" s="1"/>
  <c r="R279" i="16"/>
  <c r="W279" i="16" s="1"/>
  <c r="R278" i="16"/>
  <c r="W278" i="16" s="1"/>
  <c r="R277" i="16"/>
  <c r="W277" i="16" s="1"/>
  <c r="R276" i="16"/>
  <c r="W276" i="16" s="1"/>
  <c r="R275" i="16"/>
  <c r="W275" i="16" s="1"/>
  <c r="R274" i="16"/>
  <c r="W274" i="16" s="1"/>
  <c r="R273" i="16"/>
  <c r="W273" i="16" s="1"/>
  <c r="R272" i="16"/>
  <c r="W272" i="16" s="1"/>
  <c r="R271" i="16"/>
  <c r="W271" i="16" s="1"/>
  <c r="R270" i="16"/>
  <c r="W270" i="16" s="1"/>
  <c r="R269" i="16"/>
  <c r="W269" i="16" s="1"/>
  <c r="R268" i="16"/>
  <c r="W268" i="16" s="1"/>
  <c r="R267" i="16"/>
  <c r="W267" i="16" s="1"/>
  <c r="R266" i="16"/>
  <c r="W266" i="16" s="1"/>
  <c r="R265" i="16"/>
  <c r="W265" i="16" s="1"/>
  <c r="R264" i="16"/>
  <c r="W264" i="16" s="1"/>
  <c r="R263" i="16"/>
  <c r="W263" i="16" s="1"/>
  <c r="R262" i="16"/>
  <c r="W262" i="16" s="1"/>
  <c r="R261" i="16"/>
  <c r="W261" i="16" s="1"/>
  <c r="R260" i="16"/>
  <c r="W260" i="16" s="1"/>
  <c r="R259" i="16"/>
  <c r="W259" i="16" s="1"/>
  <c r="R258" i="16"/>
  <c r="W258" i="16" s="1"/>
  <c r="R257" i="16"/>
  <c r="W257" i="16" s="1"/>
  <c r="R256" i="16"/>
  <c r="W256" i="16" s="1"/>
  <c r="R255" i="16"/>
  <c r="W255" i="16" s="1"/>
  <c r="R254" i="16"/>
  <c r="W254" i="16" s="1"/>
  <c r="V253" i="16"/>
  <c r="U253" i="16"/>
  <c r="T253" i="16"/>
  <c r="S253" i="16"/>
  <c r="R217" i="16"/>
  <c r="W217" i="16" s="1"/>
  <c r="R216" i="16"/>
  <c r="W216" i="16" s="1"/>
  <c r="R215" i="16"/>
  <c r="W215" i="16" s="1"/>
  <c r="R214" i="16"/>
  <c r="R213" i="16"/>
  <c r="W213" i="16" s="1"/>
  <c r="R212" i="16"/>
  <c r="W212" i="16" s="1"/>
  <c r="R211" i="16"/>
  <c r="R210" i="16"/>
  <c r="R209" i="16"/>
  <c r="W209" i="16" s="1"/>
  <c r="R208" i="16"/>
  <c r="W208" i="16" s="1"/>
  <c r="R207" i="16"/>
  <c r="R206" i="16"/>
  <c r="W206" i="16" s="1"/>
  <c r="R205" i="16"/>
  <c r="W205" i="16" s="1"/>
  <c r="R204" i="16"/>
  <c r="W204" i="16" s="1"/>
  <c r="R203" i="16"/>
  <c r="R202" i="16"/>
  <c r="W202" i="16" s="1"/>
  <c r="R201" i="16"/>
  <c r="W201" i="16" s="1"/>
  <c r="R200" i="16"/>
  <c r="W200" i="16" s="1"/>
  <c r="R199" i="16"/>
  <c r="W199" i="16" s="1"/>
  <c r="R198" i="16"/>
  <c r="W198" i="16" s="1"/>
  <c r="R197" i="16"/>
  <c r="W197" i="16" s="1"/>
  <c r="R196" i="16"/>
  <c r="W196" i="16" s="1"/>
  <c r="R195" i="16"/>
  <c r="W195" i="16" s="1"/>
  <c r="R194" i="16"/>
  <c r="W194" i="16" s="1"/>
  <c r="R193" i="16"/>
  <c r="R192" i="16"/>
  <c r="W192" i="16" s="1"/>
  <c r="R191" i="16"/>
  <c r="R190" i="16"/>
  <c r="R189" i="16"/>
  <c r="R188" i="16"/>
  <c r="R187" i="16"/>
  <c r="R186" i="16"/>
  <c r="V185" i="16"/>
  <c r="U185" i="16"/>
  <c r="T185" i="16"/>
  <c r="S185" i="16"/>
  <c r="R184" i="16"/>
  <c r="W184" i="16" s="1"/>
  <c r="R183" i="16"/>
  <c r="W183" i="16" s="1"/>
  <c r="R182" i="16"/>
  <c r="R181" i="16"/>
  <c r="R180" i="16"/>
  <c r="W180" i="16" s="1"/>
  <c r="R179" i="16"/>
  <c r="W179" i="16" s="1"/>
  <c r="R178" i="16"/>
  <c r="R177" i="16"/>
  <c r="R176" i="16"/>
  <c r="W176" i="16" s="1"/>
  <c r="R175" i="16"/>
  <c r="R174" i="16"/>
  <c r="R173" i="16"/>
  <c r="W173" i="16" s="1"/>
  <c r="R172" i="16"/>
  <c r="W172" i="16" s="1"/>
  <c r="R171" i="16"/>
  <c r="W171" i="16" s="1"/>
  <c r="R169" i="16"/>
  <c r="R168" i="16"/>
  <c r="W168" i="16" s="1"/>
  <c r="R167" i="16"/>
  <c r="W167" i="16" s="1"/>
  <c r="R166" i="16"/>
  <c r="W166" i="16" s="1"/>
  <c r="R165" i="16"/>
  <c r="W165" i="16" s="1"/>
  <c r="R164" i="16"/>
  <c r="W164" i="16" s="1"/>
  <c r="R163" i="16"/>
  <c r="W163" i="16" s="1"/>
  <c r="R162" i="16"/>
  <c r="W162" i="16" s="1"/>
  <c r="R161" i="16"/>
  <c r="W161" i="16" s="1"/>
  <c r="R160" i="16"/>
  <c r="W160" i="16" s="1"/>
  <c r="R159" i="16"/>
  <c r="W159" i="16" s="1"/>
  <c r="U226" i="16"/>
  <c r="U498" i="16" s="1"/>
  <c r="U692" i="16" s="1"/>
  <c r="R158" i="16"/>
  <c r="R157" i="16"/>
  <c r="W157" i="16" s="1"/>
  <c r="R156" i="16"/>
  <c r="W156" i="16" s="1"/>
  <c r="R155" i="16"/>
  <c r="R154" i="16"/>
  <c r="W154" i="16" s="1"/>
  <c r="R153" i="16"/>
  <c r="W153" i="16" s="1"/>
  <c r="R152" i="16"/>
  <c r="U219" i="16"/>
  <c r="U491" i="16" s="1"/>
  <c r="U685" i="16" s="1"/>
  <c r="R151" i="16"/>
  <c r="V150" i="16"/>
  <c r="T150" i="16"/>
  <c r="S150" i="16"/>
  <c r="R149" i="16"/>
  <c r="W149" i="16" s="1"/>
  <c r="R148" i="16"/>
  <c r="W148" i="16" s="1"/>
  <c r="R147" i="16"/>
  <c r="W147" i="16" s="1"/>
  <c r="R146" i="16"/>
  <c r="W146" i="16" s="1"/>
  <c r="R145" i="16"/>
  <c r="W145" i="16" s="1"/>
  <c r="R144" i="16"/>
  <c r="W144" i="16" s="1"/>
  <c r="R143" i="16"/>
  <c r="W143" i="16" s="1"/>
  <c r="R142" i="16"/>
  <c r="R141" i="16"/>
  <c r="W141" i="16" s="1"/>
  <c r="R140" i="16"/>
  <c r="W140" i="16" s="1"/>
  <c r="R139" i="16"/>
  <c r="W139" i="16" s="1"/>
  <c r="R138" i="16"/>
  <c r="W138" i="16" s="1"/>
  <c r="R137" i="16"/>
  <c r="W137" i="16" s="1"/>
  <c r="R136" i="16"/>
  <c r="W136" i="16" s="1"/>
  <c r="R135" i="16"/>
  <c r="W135" i="16" s="1"/>
  <c r="R134" i="16"/>
  <c r="W134" i="16" s="1"/>
  <c r="R133" i="16"/>
  <c r="R132" i="16"/>
  <c r="R131" i="16"/>
  <c r="W131" i="16"/>
  <c r="R130" i="16"/>
  <c r="W130" i="16" s="1"/>
  <c r="R129" i="16"/>
  <c r="W129" i="16" s="1"/>
  <c r="R128" i="16"/>
  <c r="W128" i="16" s="1"/>
  <c r="R127" i="16"/>
  <c r="R126" i="16"/>
  <c r="W126" i="16" s="1"/>
  <c r="R125" i="16"/>
  <c r="W125" i="16" s="1"/>
  <c r="R124" i="16"/>
  <c r="R123" i="16"/>
  <c r="W123" i="16" s="1"/>
  <c r="R122" i="16"/>
  <c r="W122" i="16" s="1"/>
  <c r="R121" i="16"/>
  <c r="W121" i="16" s="1"/>
  <c r="R120" i="16"/>
  <c r="W120" i="16" s="1"/>
  <c r="R119" i="16"/>
  <c r="W119" i="16" s="1"/>
  <c r="R118" i="16"/>
  <c r="W118" i="16" s="1"/>
  <c r="V117" i="16"/>
  <c r="U117" i="16"/>
  <c r="T117" i="16"/>
  <c r="S117" i="16"/>
  <c r="R116" i="16"/>
  <c r="W116" i="16" s="1"/>
  <c r="R115" i="16"/>
  <c r="R114" i="16"/>
  <c r="W114" i="16" s="1"/>
  <c r="R113" i="16"/>
  <c r="W113" i="16" s="1"/>
  <c r="R112" i="16"/>
  <c r="W112" i="16" s="1"/>
  <c r="R111" i="16"/>
  <c r="W111" i="16" s="1"/>
  <c r="R110" i="16"/>
  <c r="W110" i="16" s="1"/>
  <c r="R109" i="16"/>
  <c r="W109" i="16" s="1"/>
  <c r="R108" i="16"/>
  <c r="W108" i="16" s="1"/>
  <c r="R107" i="16"/>
  <c r="R106" i="16"/>
  <c r="W106" i="16" s="1"/>
  <c r="R105" i="16"/>
  <c r="R104" i="16"/>
  <c r="W104" i="16" s="1"/>
  <c r="R103" i="16"/>
  <c r="W103" i="16" s="1"/>
  <c r="R102" i="16"/>
  <c r="W102" i="16" s="1"/>
  <c r="R101" i="16"/>
  <c r="W101" i="16" s="1"/>
  <c r="R100" i="16"/>
  <c r="W100" i="16" s="1"/>
  <c r="R99" i="16"/>
  <c r="W99" i="16" s="1"/>
  <c r="R98" i="16"/>
  <c r="W98" i="16" s="1"/>
  <c r="R97" i="16"/>
  <c r="W97" i="16" s="1"/>
  <c r="R96" i="16"/>
  <c r="W96" i="16" s="1"/>
  <c r="R95" i="16"/>
  <c r="R94" i="16"/>
  <c r="W94" i="16" s="1"/>
  <c r="R93" i="16"/>
  <c r="W93" i="16" s="1"/>
  <c r="R92" i="16"/>
  <c r="R91" i="16"/>
  <c r="W91" i="16" s="1"/>
  <c r="R90" i="16"/>
  <c r="R89" i="16"/>
  <c r="W89" i="16" s="1"/>
  <c r="R88" i="16"/>
  <c r="W88" i="16" s="1"/>
  <c r="R87" i="16"/>
  <c r="R86" i="16"/>
  <c r="R85" i="16"/>
  <c r="W85" i="16" s="1"/>
  <c r="V84" i="16"/>
  <c r="U84" i="16"/>
  <c r="T84" i="16"/>
  <c r="S84" i="16"/>
  <c r="R81" i="16"/>
  <c r="W81" i="16" s="1"/>
  <c r="R80" i="16"/>
  <c r="W80" i="16" s="1"/>
  <c r="R79" i="16"/>
  <c r="W79" i="16" s="1"/>
  <c r="R77" i="16"/>
  <c r="W77" i="16" s="1"/>
  <c r="R76" i="16"/>
  <c r="W76" i="16" s="1"/>
  <c r="R72" i="16"/>
  <c r="W72" i="16" s="1"/>
  <c r="R71" i="16"/>
  <c r="W71" i="16" s="1"/>
  <c r="R70" i="16"/>
  <c r="W70" i="16" s="1"/>
  <c r="R69" i="16"/>
  <c r="W69" i="16" s="1"/>
  <c r="R68" i="16"/>
  <c r="W68" i="16" s="1"/>
  <c r="R67" i="16"/>
  <c r="W67" i="16" s="1"/>
  <c r="R66" i="16"/>
  <c r="W66" i="16" s="1"/>
  <c r="R65" i="16"/>
  <c r="W65" i="16" s="1"/>
  <c r="R64" i="16"/>
  <c r="W64" i="16" s="1"/>
  <c r="R63" i="16"/>
  <c r="W63" i="16" s="1"/>
  <c r="R62" i="16"/>
  <c r="W62" i="16" s="1"/>
  <c r="R61" i="16"/>
  <c r="R60" i="16"/>
  <c r="W60" i="16" s="1"/>
  <c r="R59" i="16"/>
  <c r="W59" i="16" s="1"/>
  <c r="R58" i="16"/>
  <c r="W58" i="16" s="1"/>
  <c r="R57" i="16"/>
  <c r="R54" i="16"/>
  <c r="W54" i="16" s="1"/>
  <c r="R53" i="16"/>
  <c r="W53" i="16" s="1"/>
  <c r="R52" i="16"/>
  <c r="W52" i="16" s="1"/>
  <c r="R51" i="16"/>
  <c r="W51" i="16" s="1"/>
  <c r="R50" i="16"/>
  <c r="W50" i="16" s="1"/>
  <c r="V48" i="16"/>
  <c r="U48" i="16"/>
  <c r="T48" i="16"/>
  <c r="R46" i="16"/>
  <c r="R45" i="16"/>
  <c r="W45" i="16" s="1"/>
  <c r="R44" i="16"/>
  <c r="W44" i="16" s="1"/>
  <c r="R43" i="16"/>
  <c r="W43" i="16" s="1"/>
  <c r="R42" i="16"/>
  <c r="W42" i="16" s="1"/>
  <c r="R41" i="16"/>
  <c r="W41" i="16" s="1"/>
  <c r="R40" i="16"/>
  <c r="W40" i="16" s="1"/>
  <c r="R39" i="16"/>
  <c r="W39" i="16" s="1"/>
  <c r="R38" i="16"/>
  <c r="W38" i="16" s="1"/>
  <c r="R37" i="16"/>
  <c r="W37" i="16" s="1"/>
  <c r="R36" i="16"/>
  <c r="W36" i="16" s="1"/>
  <c r="R35" i="16"/>
  <c r="W35" i="16" s="1"/>
  <c r="W32" i="16"/>
  <c r="R31" i="16"/>
  <c r="W31" i="16" s="1"/>
  <c r="R30" i="16"/>
  <c r="W30" i="16" s="1"/>
  <c r="R29" i="16"/>
  <c r="W29" i="16" s="1"/>
  <c r="R28" i="16"/>
  <c r="W28" i="16" s="1"/>
  <c r="R27" i="16"/>
  <c r="W27" i="16" s="1"/>
  <c r="R26" i="16"/>
  <c r="W26" i="16" s="1"/>
  <c r="R25" i="16"/>
  <c r="W25" i="16" s="1"/>
  <c r="R24" i="16"/>
  <c r="W24" i="16" s="1"/>
  <c r="R23" i="16"/>
  <c r="W23" i="16" s="1"/>
  <c r="R22" i="16"/>
  <c r="W22" i="16" s="1"/>
  <c r="U13" i="16"/>
  <c r="R21" i="16"/>
  <c r="R20" i="16"/>
  <c r="W20" i="16" s="1"/>
  <c r="R19" i="16"/>
  <c r="W19" i="16" s="1"/>
  <c r="R18" i="16"/>
  <c r="W18" i="16" s="1"/>
  <c r="R17" i="16"/>
  <c r="W17" i="16" s="1"/>
  <c r="R16" i="16"/>
  <c r="W16" i="16" s="1"/>
  <c r="R15" i="16"/>
  <c r="W15" i="16" s="1"/>
  <c r="R14" i="16"/>
  <c r="W14" i="16" s="1"/>
  <c r="V13" i="16"/>
  <c r="T13" i="16"/>
  <c r="S13" i="16"/>
  <c r="P683" i="16"/>
  <c r="O683" i="16"/>
  <c r="N683" i="16"/>
  <c r="M683" i="16"/>
  <c r="P682" i="16"/>
  <c r="O682" i="16"/>
  <c r="N682" i="16"/>
  <c r="M682" i="16"/>
  <c r="P681" i="16"/>
  <c r="O681" i="16"/>
  <c r="N681" i="16"/>
  <c r="M681" i="16"/>
  <c r="P680" i="16"/>
  <c r="O680" i="16"/>
  <c r="N680" i="16"/>
  <c r="M680" i="16"/>
  <c r="P678" i="16"/>
  <c r="O678" i="16"/>
  <c r="N678" i="16"/>
  <c r="M678" i="16"/>
  <c r="P677" i="16"/>
  <c r="O677" i="16"/>
  <c r="N677" i="16"/>
  <c r="M677" i="16"/>
  <c r="P676" i="16"/>
  <c r="O676" i="16"/>
  <c r="N676" i="16"/>
  <c r="M676" i="16"/>
  <c r="P675" i="16"/>
  <c r="O675" i="16"/>
  <c r="O712" i="16" s="1"/>
  <c r="N675" i="16"/>
  <c r="N712" i="16" s="1"/>
  <c r="M675" i="16"/>
  <c r="P674" i="16"/>
  <c r="O674" i="16"/>
  <c r="N674" i="16"/>
  <c r="M674" i="16"/>
  <c r="P673" i="16"/>
  <c r="O673" i="16"/>
  <c r="N673" i="16"/>
  <c r="M673" i="16"/>
  <c r="P672" i="16"/>
  <c r="O672" i="16"/>
  <c r="N672" i="16"/>
  <c r="M672" i="16"/>
  <c r="P671" i="16"/>
  <c r="O671" i="16"/>
  <c r="N671" i="16"/>
  <c r="M671" i="16"/>
  <c r="P670" i="16"/>
  <c r="O670" i="16"/>
  <c r="N670" i="16"/>
  <c r="M670" i="16"/>
  <c r="P669" i="16"/>
  <c r="O669" i="16"/>
  <c r="N669" i="16"/>
  <c r="M669" i="16"/>
  <c r="P666" i="16"/>
  <c r="O666" i="16"/>
  <c r="N666" i="16"/>
  <c r="M666" i="16"/>
  <c r="P665" i="16"/>
  <c r="O665" i="16"/>
  <c r="N665" i="16"/>
  <c r="P664" i="16"/>
  <c r="O664" i="16"/>
  <c r="N664" i="16"/>
  <c r="M664" i="16"/>
  <c r="P663" i="16"/>
  <c r="O663" i="16"/>
  <c r="N663" i="16"/>
  <c r="M663" i="16"/>
  <c r="P662" i="16"/>
  <c r="O662" i="16"/>
  <c r="N662" i="16"/>
  <c r="M662" i="16"/>
  <c r="P661" i="16"/>
  <c r="O661" i="16"/>
  <c r="N661" i="16"/>
  <c r="M661" i="16"/>
  <c r="P660" i="16"/>
  <c r="O660" i="16"/>
  <c r="N660" i="16"/>
  <c r="M660" i="16"/>
  <c r="P659" i="16"/>
  <c r="O659" i="16"/>
  <c r="N659" i="16"/>
  <c r="M659" i="16"/>
  <c r="P658" i="16"/>
  <c r="O658" i="16"/>
  <c r="N658" i="16"/>
  <c r="M658" i="16"/>
  <c r="P657" i="16"/>
  <c r="O657" i="16"/>
  <c r="N657" i="16"/>
  <c r="M657" i="16"/>
  <c r="P656" i="16"/>
  <c r="O656" i="16"/>
  <c r="N656" i="16"/>
  <c r="M656" i="16"/>
  <c r="P655" i="16"/>
  <c r="O655" i="16"/>
  <c r="O690" i="16" s="1"/>
  <c r="N655" i="16"/>
  <c r="M655" i="16"/>
  <c r="P654" i="16"/>
  <c r="O654" i="16"/>
  <c r="N654" i="16"/>
  <c r="M654" i="16"/>
  <c r="P653" i="16"/>
  <c r="O653" i="16"/>
  <c r="N653" i="16"/>
  <c r="N688" i="16" s="1"/>
  <c r="M653" i="16"/>
  <c r="P652" i="16"/>
  <c r="O652" i="16"/>
  <c r="N652" i="16"/>
  <c r="M652" i="16"/>
  <c r="P651" i="16"/>
  <c r="O651" i="16"/>
  <c r="N651" i="16"/>
  <c r="M651" i="16"/>
  <c r="P650" i="16"/>
  <c r="O650" i="16"/>
  <c r="N650" i="16"/>
  <c r="M650" i="16"/>
  <c r="L648" i="16"/>
  <c r="Q648" i="16" s="1"/>
  <c r="L647" i="16"/>
  <c r="Q647" i="16" s="1"/>
  <c r="L646" i="16"/>
  <c r="Q646" i="16" s="1"/>
  <c r="L645" i="16"/>
  <c r="Q645" i="16" s="1"/>
  <c r="L644" i="16"/>
  <c r="Q644" i="16" s="1"/>
  <c r="L643" i="16"/>
  <c r="L642" i="16"/>
  <c r="Q642" i="16" s="1"/>
  <c r="P641" i="16"/>
  <c r="P679" i="16" s="1"/>
  <c r="O641" i="16"/>
  <c r="O679" i="16" s="1"/>
  <c r="N641" i="16"/>
  <c r="N679" i="16" s="1"/>
  <c r="M679" i="16"/>
  <c r="Q638" i="16"/>
  <c r="L637" i="16"/>
  <c r="Q637" i="16" s="1"/>
  <c r="L636" i="16"/>
  <c r="Q636" i="16" s="1"/>
  <c r="P634" i="16"/>
  <c r="O634" i="16"/>
  <c r="N634" i="16"/>
  <c r="L633" i="16"/>
  <c r="L632" i="16"/>
  <c r="L631" i="16"/>
  <c r="Q631" i="16" s="1"/>
  <c r="L630" i="16"/>
  <c r="L629" i="16"/>
  <c r="Q629" i="16" s="1"/>
  <c r="P628" i="16"/>
  <c r="O628" i="16"/>
  <c r="N628" i="16"/>
  <c r="M628" i="16"/>
  <c r="L627" i="16"/>
  <c r="L626" i="16"/>
  <c r="L625" i="16"/>
  <c r="Q625" i="16" s="1"/>
  <c r="L624" i="16"/>
  <c r="Q624" i="16" s="1"/>
  <c r="L623" i="16"/>
  <c r="Q623" i="16" s="1"/>
  <c r="L622" i="16"/>
  <c r="Q622" i="16" s="1"/>
  <c r="L621" i="16"/>
  <c r="L620" i="16"/>
  <c r="Q620" i="16" s="1"/>
  <c r="L619" i="16"/>
  <c r="Q619" i="16" s="1"/>
  <c r="L618" i="16"/>
  <c r="Q618" i="16" s="1"/>
  <c r="L617" i="16"/>
  <c r="Q617" i="16" s="1"/>
  <c r="L616" i="16"/>
  <c r="Q616" i="16" s="1"/>
  <c r="L615" i="16"/>
  <c r="L614" i="16"/>
  <c r="Q614" i="16" s="1"/>
  <c r="L613" i="16"/>
  <c r="Q613" i="16" s="1"/>
  <c r="L612" i="16"/>
  <c r="Q612" i="16" s="1"/>
  <c r="L611" i="16"/>
  <c r="Q611" i="16" s="1"/>
  <c r="L610" i="16"/>
  <c r="Q610" i="16" s="1"/>
  <c r="L609" i="16"/>
  <c r="Q609" i="16" s="1"/>
  <c r="L608" i="16"/>
  <c r="Q608" i="16" s="1"/>
  <c r="L607" i="16"/>
  <c r="Q607" i="16" s="1"/>
  <c r="L606" i="16"/>
  <c r="Q606" i="16" s="1"/>
  <c r="L605" i="16"/>
  <c r="Q605" i="16" s="1"/>
  <c r="L604" i="16"/>
  <c r="Q604" i="16" s="1"/>
  <c r="L603" i="16"/>
  <c r="Q603" i="16" s="1"/>
  <c r="L602" i="16"/>
  <c r="Q602" i="16" s="1"/>
  <c r="L601" i="16"/>
  <c r="Q601" i="16" s="1"/>
  <c r="L600" i="16"/>
  <c r="Q600" i="16" s="1"/>
  <c r="L599" i="16"/>
  <c r="Q599" i="16"/>
  <c r="L598" i="16"/>
  <c r="Q598" i="16" s="1"/>
  <c r="L597" i="16"/>
  <c r="Q597" i="16" s="1"/>
  <c r="L596" i="16"/>
  <c r="P595" i="16"/>
  <c r="O595" i="16"/>
  <c r="N595" i="16"/>
  <c r="M595" i="16"/>
  <c r="L594" i="16"/>
  <c r="Q594" i="16" s="1"/>
  <c r="L593" i="16"/>
  <c r="Q593" i="16" s="1"/>
  <c r="L592" i="16"/>
  <c r="L591" i="16"/>
  <c r="Q591" i="16" s="1"/>
  <c r="L590" i="16"/>
  <c r="Q590" i="16" s="1"/>
  <c r="L589" i="16"/>
  <c r="Q589" i="16" s="1"/>
  <c r="L588" i="16"/>
  <c r="Q588" i="16" s="1"/>
  <c r="L587" i="16"/>
  <c r="L586" i="16"/>
  <c r="Q586" i="16" s="1"/>
  <c r="L585" i="16"/>
  <c r="Q585" i="16" s="1"/>
  <c r="L584" i="16"/>
  <c r="Q584" i="16" s="1"/>
  <c r="L583" i="16"/>
  <c r="Q583" i="16" s="1"/>
  <c r="L582" i="16"/>
  <c r="Q582" i="16" s="1"/>
  <c r="L581" i="16"/>
  <c r="Q581" i="16" s="1"/>
  <c r="L580" i="16"/>
  <c r="Q580" i="16" s="1"/>
  <c r="L579" i="16"/>
  <c r="L578" i="16"/>
  <c r="Q578" i="16" s="1"/>
  <c r="L577" i="16"/>
  <c r="Q577" i="16" s="1"/>
  <c r="L576" i="16"/>
  <c r="L575" i="16"/>
  <c r="Q575" i="16" s="1"/>
  <c r="L574" i="16"/>
  <c r="Q574" i="16" s="1"/>
  <c r="L573" i="16"/>
  <c r="L572" i="16"/>
  <c r="Q572" i="16" s="1"/>
  <c r="L571" i="16"/>
  <c r="L570" i="16"/>
  <c r="Q570" i="16" s="1"/>
  <c r="L569" i="16"/>
  <c r="Q569" i="16" s="1"/>
  <c r="L568" i="16"/>
  <c r="Q568" i="16"/>
  <c r="L567" i="16"/>
  <c r="Q567" i="16" s="1"/>
  <c r="L566" i="16"/>
  <c r="Q566" i="16" s="1"/>
  <c r="L565" i="16"/>
  <c r="L564" i="16"/>
  <c r="Q564" i="16" s="1"/>
  <c r="L563" i="16"/>
  <c r="Q563" i="16" s="1"/>
  <c r="P562" i="16"/>
  <c r="O562" i="16"/>
  <c r="N562" i="16"/>
  <c r="M562" i="16"/>
  <c r="L561" i="16"/>
  <c r="Q561" i="16" s="1"/>
  <c r="L560" i="16"/>
  <c r="Q560" i="16" s="1"/>
  <c r="L559" i="16"/>
  <c r="Q559" i="16" s="1"/>
  <c r="L558" i="16"/>
  <c r="Q558" i="16" s="1"/>
  <c r="L557" i="16"/>
  <c r="Q557" i="16" s="1"/>
  <c r="L556" i="16"/>
  <c r="Q556" i="16" s="1"/>
  <c r="L555" i="16"/>
  <c r="Q555" i="16" s="1"/>
  <c r="L554" i="16"/>
  <c r="Q554" i="16" s="1"/>
  <c r="L553" i="16"/>
  <c r="L552" i="16"/>
  <c r="L551" i="16"/>
  <c r="Q551" i="16" s="1"/>
  <c r="L550" i="16"/>
  <c r="L549" i="16"/>
  <c r="L548" i="16"/>
  <c r="L547" i="16"/>
  <c r="Q547" i="16" s="1"/>
  <c r="L546" i="16"/>
  <c r="L545" i="16"/>
  <c r="L544" i="16"/>
  <c r="L543" i="16"/>
  <c r="Q543" i="16" s="1"/>
  <c r="L542" i="16"/>
  <c r="L541" i="16"/>
  <c r="Q541" i="16" s="1"/>
  <c r="L540" i="16"/>
  <c r="Q540" i="16" s="1"/>
  <c r="L539" i="16"/>
  <c r="Q539" i="16" s="1"/>
  <c r="L538" i="16"/>
  <c r="Q538" i="16" s="1"/>
  <c r="L537" i="16"/>
  <c r="Q537" i="16" s="1"/>
  <c r="L536" i="16"/>
  <c r="Q536" i="16" s="1"/>
  <c r="L535" i="16"/>
  <c r="Q535" i="16" s="1"/>
  <c r="L534" i="16"/>
  <c r="Q534" i="16" s="1"/>
  <c r="L533" i="16"/>
  <c r="Q533" i="16" s="1"/>
  <c r="L532" i="16"/>
  <c r="Q532" i="16" s="1"/>
  <c r="L531" i="16"/>
  <c r="Q531" i="16" s="1"/>
  <c r="L530" i="16"/>
  <c r="Q530" i="16" s="1"/>
  <c r="P529" i="16"/>
  <c r="O529" i="16"/>
  <c r="N529" i="16"/>
  <c r="M529" i="16"/>
  <c r="L489" i="16"/>
  <c r="L488" i="16"/>
  <c r="L487" i="16"/>
  <c r="L486" i="16"/>
  <c r="L485" i="16"/>
  <c r="L484" i="16"/>
  <c r="Q484" i="16" s="1"/>
  <c r="L483" i="16"/>
  <c r="L482" i="16"/>
  <c r="Q482" i="16" s="1"/>
  <c r="L481" i="16"/>
  <c r="Q481" i="16" s="1"/>
  <c r="L480" i="16"/>
  <c r="L479" i="16"/>
  <c r="L478" i="16"/>
  <c r="Q478" i="16" s="1"/>
  <c r="L477" i="16"/>
  <c r="Q477" i="16" s="1"/>
  <c r="L476" i="16"/>
  <c r="L475" i="16"/>
  <c r="L474" i="16"/>
  <c r="L473" i="16"/>
  <c r="L472" i="16"/>
  <c r="L471" i="16"/>
  <c r="L470" i="16"/>
  <c r="L469" i="16"/>
  <c r="L468" i="16"/>
  <c r="Q468" i="16" s="1"/>
  <c r="L467" i="16"/>
  <c r="Q467" i="16" s="1"/>
  <c r="L466" i="16"/>
  <c r="Q466" i="16" s="1"/>
  <c r="L465" i="16"/>
  <c r="L464" i="16"/>
  <c r="L463" i="16"/>
  <c r="Q463" i="16" s="1"/>
  <c r="L462" i="16"/>
  <c r="L461" i="16"/>
  <c r="L460" i="16"/>
  <c r="L459" i="16"/>
  <c r="L458" i="16"/>
  <c r="Q458" i="16" s="1"/>
  <c r="L457" i="16"/>
  <c r="Q457" i="16" s="1"/>
  <c r="L456" i="16"/>
  <c r="P455" i="16"/>
  <c r="O455" i="16"/>
  <c r="N455" i="16"/>
  <c r="M455" i="16"/>
  <c r="L421" i="16"/>
  <c r="Q421" i="16" s="1"/>
  <c r="L420" i="16"/>
  <c r="Q420" i="16" s="1"/>
  <c r="L419" i="16"/>
  <c r="Q419" i="16" s="1"/>
  <c r="L418" i="16"/>
  <c r="Q418" i="16" s="1"/>
  <c r="L417" i="16"/>
  <c r="Q417" i="16" s="1"/>
  <c r="L416" i="16"/>
  <c r="Q416" i="16" s="1"/>
  <c r="L415" i="16"/>
  <c r="L448" i="16" s="1"/>
  <c r="L414" i="16"/>
  <c r="L413" i="16"/>
  <c r="Q413" i="16" s="1"/>
  <c r="L412" i="16"/>
  <c r="L411" i="16"/>
  <c r="Q411" i="16" s="1"/>
  <c r="L410" i="16"/>
  <c r="L409" i="16"/>
  <c r="Q409" i="16" s="1"/>
  <c r="L408" i="16"/>
  <c r="L407" i="16"/>
  <c r="L440" i="16" s="1"/>
  <c r="L406" i="16"/>
  <c r="L405" i="16"/>
  <c r="L404" i="16"/>
  <c r="L403" i="16"/>
  <c r="Q403" i="16" s="1"/>
  <c r="L402" i="16"/>
  <c r="Q402" i="16" s="1"/>
  <c r="L401" i="16"/>
  <c r="Q401" i="16" s="1"/>
  <c r="L400" i="16"/>
  <c r="L399" i="16"/>
  <c r="Q399" i="16" s="1"/>
  <c r="L398" i="16"/>
  <c r="L397" i="16"/>
  <c r="L396" i="16"/>
  <c r="L395" i="16"/>
  <c r="L394" i="16"/>
  <c r="L393" i="16"/>
  <c r="L392" i="16"/>
  <c r="Q392" i="16" s="1"/>
  <c r="L391" i="16"/>
  <c r="Q391" i="16" s="1"/>
  <c r="L390" i="16"/>
  <c r="Q390" i="16" s="1"/>
  <c r="P389" i="16"/>
  <c r="N389" i="16"/>
  <c r="M389" i="16"/>
  <c r="L388" i="16"/>
  <c r="Q388" i="16" s="1"/>
  <c r="L387" i="16"/>
  <c r="Q387" i="16" s="1"/>
  <c r="L386" i="16"/>
  <c r="Q386" i="16" s="1"/>
  <c r="L385" i="16"/>
  <c r="Q385" i="16" s="1"/>
  <c r="L384" i="16"/>
  <c r="Q384" i="16" s="1"/>
  <c r="L383" i="16"/>
  <c r="Q383" i="16" s="1"/>
  <c r="L382" i="16"/>
  <c r="L381" i="16"/>
  <c r="Q381" i="16" s="1"/>
  <c r="L380" i="16"/>
  <c r="L379" i="16"/>
  <c r="Q379" i="16" s="1"/>
  <c r="L378" i="16"/>
  <c r="Q378" i="16" s="1"/>
  <c r="L377" i="16"/>
  <c r="Q377" i="16" s="1"/>
  <c r="L376" i="16"/>
  <c r="L375" i="16"/>
  <c r="Q375" i="16" s="1"/>
  <c r="L374" i="16"/>
  <c r="Q374" i="16" s="1"/>
  <c r="L373" i="16"/>
  <c r="Q373" i="16" s="1"/>
  <c r="L372" i="16"/>
  <c r="L371" i="16"/>
  <c r="L370" i="16"/>
  <c r="L369" i="16"/>
  <c r="L368" i="16"/>
  <c r="L367" i="16"/>
  <c r="Q367" i="16" s="1"/>
  <c r="L366" i="16"/>
  <c r="Q366" i="16" s="1"/>
  <c r="L365" i="16"/>
  <c r="L364" i="16"/>
  <c r="Q364" i="16" s="1"/>
  <c r="L363" i="16"/>
  <c r="Q363" i="16" s="1"/>
  <c r="L362" i="16"/>
  <c r="Q362" i="16" s="1"/>
  <c r="L361" i="16"/>
  <c r="L360" i="16"/>
  <c r="Q360" i="16" s="1"/>
  <c r="L359" i="16"/>
  <c r="Q359" i="16" s="1"/>
  <c r="L358" i="16"/>
  <c r="Q358" i="16" s="1"/>
  <c r="L357" i="16"/>
  <c r="P356" i="16"/>
  <c r="O356" i="16"/>
  <c r="N356" i="16"/>
  <c r="M356" i="16"/>
  <c r="L354" i="16"/>
  <c r="Q354" i="16" s="1"/>
  <c r="L353" i="16"/>
  <c r="Q353" i="16" s="1"/>
  <c r="L352" i="16"/>
  <c r="Q352" i="16" s="1"/>
  <c r="L351" i="16"/>
  <c r="Q351" i="16" s="1"/>
  <c r="L350" i="16"/>
  <c r="Q350" i="16" s="1"/>
  <c r="L349" i="16"/>
  <c r="Q349" i="16" s="1"/>
  <c r="L348" i="16"/>
  <c r="Q348" i="16" s="1"/>
  <c r="L347" i="16"/>
  <c r="Q347" i="16" s="1"/>
  <c r="L346" i="16"/>
  <c r="Q346" i="16" s="1"/>
  <c r="L345" i="16"/>
  <c r="Q345" i="16" s="1"/>
  <c r="L344" i="16"/>
  <c r="L343" i="16"/>
  <c r="Q343" i="16" s="1"/>
  <c r="L342" i="16"/>
  <c r="Q342" i="16" s="1"/>
  <c r="L341" i="16"/>
  <c r="Q341" i="16" s="1"/>
  <c r="L340" i="16"/>
  <c r="Q340" i="16" s="1"/>
  <c r="L339" i="16"/>
  <c r="Q339" i="16" s="1"/>
  <c r="L338" i="16"/>
  <c r="Q338" i="16" s="1"/>
  <c r="L337" i="16"/>
  <c r="Q337" i="16" s="1"/>
  <c r="L336" i="16"/>
  <c r="Q336" i="16" s="1"/>
  <c r="L335" i="16"/>
  <c r="Q335" i="16" s="1"/>
  <c r="L334" i="16"/>
  <c r="Q334" i="16" s="1"/>
  <c r="L333" i="16"/>
  <c r="Q333" i="16" s="1"/>
  <c r="L332" i="16"/>
  <c r="Q332" i="16" s="1"/>
  <c r="L331" i="16"/>
  <c r="Q331" i="16" s="1"/>
  <c r="L330" i="16"/>
  <c r="Q330" i="16" s="1"/>
  <c r="L329" i="16"/>
  <c r="Q329" i="16" s="1"/>
  <c r="L328" i="16"/>
  <c r="Q328" i="16" s="1"/>
  <c r="L327" i="16"/>
  <c r="Q327" i="16" s="1"/>
  <c r="L326" i="16"/>
  <c r="Q326" i="16" s="1"/>
  <c r="L325" i="16"/>
  <c r="Q325" i="16" s="1"/>
  <c r="L324" i="16"/>
  <c r="L323" i="16"/>
  <c r="Q323" i="16" s="1"/>
  <c r="P322" i="16"/>
  <c r="O322" i="16"/>
  <c r="N322" i="16"/>
  <c r="M322" i="16"/>
  <c r="L318" i="16"/>
  <c r="Q318" i="16"/>
  <c r="L317" i="16"/>
  <c r="Q317" i="16" s="1"/>
  <c r="L316" i="16"/>
  <c r="Q316" i="16" s="1"/>
  <c r="L315" i="16"/>
  <c r="Q315" i="16" s="1"/>
  <c r="L314" i="16"/>
  <c r="Q314" i="16" s="1"/>
  <c r="L313" i="16"/>
  <c r="Q313" i="16" s="1"/>
  <c r="L312" i="16"/>
  <c r="Q312" i="16" s="1"/>
  <c r="L311" i="16"/>
  <c r="L310" i="16"/>
  <c r="Q310" i="16" s="1"/>
  <c r="L309" i="16"/>
  <c r="Q309" i="16" s="1"/>
  <c r="L308" i="16"/>
  <c r="Q308" i="16" s="1"/>
  <c r="L307" i="16"/>
  <c r="Q307" i="16" s="1"/>
  <c r="L306" i="16"/>
  <c r="Q306" i="16" s="1"/>
  <c r="L305" i="16"/>
  <c r="Q305" i="16" s="1"/>
  <c r="L304" i="16"/>
  <c r="Q304" i="16" s="1"/>
  <c r="L303" i="16"/>
  <c r="L302" i="16"/>
  <c r="Q302" i="16" s="1"/>
  <c r="L301" i="16"/>
  <c r="Q301" i="16" s="1"/>
  <c r="L300" i="16"/>
  <c r="Q300" i="16" s="1"/>
  <c r="L299" i="16"/>
  <c r="Q299" i="16" s="1"/>
  <c r="L298" i="16"/>
  <c r="Q298" i="16" s="1"/>
  <c r="L297" i="16"/>
  <c r="Q297" i="16" s="1"/>
  <c r="L296" i="16"/>
  <c r="Q296" i="16" s="1"/>
  <c r="L295" i="16"/>
  <c r="Q295" i="16" s="1"/>
  <c r="L294" i="16"/>
  <c r="Q294" i="16" s="1"/>
  <c r="L293" i="16"/>
  <c r="Q293" i="16" s="1"/>
  <c r="L292" i="16"/>
  <c r="Q292" i="16" s="1"/>
  <c r="L291" i="16"/>
  <c r="Q291" i="16" s="1"/>
  <c r="L290" i="16"/>
  <c r="Q290" i="16" s="1"/>
  <c r="L289" i="16"/>
  <c r="Q289" i="16" s="1"/>
  <c r="L288" i="16"/>
  <c r="Q288" i="16" s="1"/>
  <c r="L287" i="16"/>
  <c r="P286" i="16"/>
  <c r="O286" i="16"/>
  <c r="N286" i="16"/>
  <c r="M286" i="16"/>
  <c r="L285" i="16"/>
  <c r="Q285" i="16" s="1"/>
  <c r="L284" i="16"/>
  <c r="Q284" i="16" s="1"/>
  <c r="L283" i="16"/>
  <c r="Q283" i="16" s="1"/>
  <c r="L282" i="16"/>
  <c r="Q282" i="16" s="1"/>
  <c r="L281" i="16"/>
  <c r="Q281" i="16" s="1"/>
  <c r="L280" i="16"/>
  <c r="Q280" i="16" s="1"/>
  <c r="L279" i="16"/>
  <c r="Q279" i="16" s="1"/>
  <c r="L278" i="16"/>
  <c r="L277" i="16"/>
  <c r="Q277" i="16" s="1"/>
  <c r="L276" i="16"/>
  <c r="Q276" i="16" s="1"/>
  <c r="L275" i="16"/>
  <c r="Q275" i="16" s="1"/>
  <c r="L274" i="16"/>
  <c r="Q274" i="16" s="1"/>
  <c r="L273" i="16"/>
  <c r="Q273" i="16" s="1"/>
  <c r="L272" i="16"/>
  <c r="Q272" i="16" s="1"/>
  <c r="L271" i="16"/>
  <c r="Q271" i="16" s="1"/>
  <c r="L270" i="16"/>
  <c r="Q270" i="16" s="1"/>
  <c r="L269" i="16"/>
  <c r="Q269" i="16" s="1"/>
  <c r="L268" i="16"/>
  <c r="Q268" i="16" s="1"/>
  <c r="L267" i="16"/>
  <c r="Q267" i="16" s="1"/>
  <c r="L266" i="16"/>
  <c r="Q266" i="16" s="1"/>
  <c r="L265" i="16"/>
  <c r="Q265" i="16" s="1"/>
  <c r="L264" i="16"/>
  <c r="Q264" i="16" s="1"/>
  <c r="L263" i="16"/>
  <c r="Q263" i="16" s="1"/>
  <c r="L262" i="16"/>
  <c r="Q262" i="16" s="1"/>
  <c r="L261" i="16"/>
  <c r="Q261" i="16" s="1"/>
  <c r="L260" i="16"/>
  <c r="Q260" i="16" s="1"/>
  <c r="L259" i="16"/>
  <c r="Q259" i="16" s="1"/>
  <c r="L258" i="16"/>
  <c r="Q258" i="16" s="1"/>
  <c r="L257" i="16"/>
  <c r="Q257" i="16" s="1"/>
  <c r="L256" i="16"/>
  <c r="Q256" i="16" s="1"/>
  <c r="L255" i="16"/>
  <c r="Q255" i="16" s="1"/>
  <c r="L254" i="16"/>
  <c r="P253" i="16"/>
  <c r="O253" i="16"/>
  <c r="N253" i="16"/>
  <c r="M253" i="16"/>
  <c r="L217" i="16"/>
  <c r="Q217" i="16" s="1"/>
  <c r="L216" i="16"/>
  <c r="Q216" i="16" s="1"/>
  <c r="L215" i="16"/>
  <c r="L214" i="16"/>
  <c r="Q214" i="16" s="1"/>
  <c r="L213" i="16"/>
  <c r="Q213" i="16" s="1"/>
  <c r="L212" i="16"/>
  <c r="Q212" i="16" s="1"/>
  <c r="L211" i="16"/>
  <c r="L210" i="16"/>
  <c r="L209" i="16"/>
  <c r="Q209" i="16" s="1"/>
  <c r="L208" i="16"/>
  <c r="Q208" i="16" s="1"/>
  <c r="L207" i="16"/>
  <c r="L206" i="16"/>
  <c r="Q206" i="16" s="1"/>
  <c r="L205" i="16"/>
  <c r="Q205" i="16" s="1"/>
  <c r="L204" i="16"/>
  <c r="Q204" i="16" s="1"/>
  <c r="L203" i="16"/>
  <c r="Q203" i="16" s="1"/>
  <c r="L202" i="16"/>
  <c r="Q202" i="16" s="1"/>
  <c r="L201" i="16"/>
  <c r="Q201" i="16" s="1"/>
  <c r="L200" i="16"/>
  <c r="Q200" i="16" s="1"/>
  <c r="L199" i="16"/>
  <c r="Q199" i="16" s="1"/>
  <c r="L198" i="16"/>
  <c r="Q198" i="16" s="1"/>
  <c r="L197" i="16"/>
  <c r="Q197" i="16" s="1"/>
  <c r="L196" i="16"/>
  <c r="Q196" i="16" s="1"/>
  <c r="L195" i="16"/>
  <c r="Q195" i="16" s="1"/>
  <c r="L194" i="16"/>
  <c r="L193" i="16"/>
  <c r="L192" i="16"/>
  <c r="Q192" i="16" s="1"/>
  <c r="L191" i="16"/>
  <c r="L190" i="16"/>
  <c r="L189" i="16"/>
  <c r="L188" i="16"/>
  <c r="Q188" i="16" s="1"/>
  <c r="L187" i="16"/>
  <c r="L186" i="16"/>
  <c r="P185" i="16"/>
  <c r="O185" i="16"/>
  <c r="N185" i="16"/>
  <c r="M185" i="16"/>
  <c r="L184" i="16"/>
  <c r="Q184" i="16" s="1"/>
  <c r="L183" i="16"/>
  <c r="Q183" i="16" s="1"/>
  <c r="L182" i="16"/>
  <c r="Q182" i="16" s="1"/>
  <c r="L181" i="16"/>
  <c r="L180" i="16"/>
  <c r="Q180" i="16" s="1"/>
  <c r="L179" i="16"/>
  <c r="Q179" i="16" s="1"/>
  <c r="L178" i="16"/>
  <c r="Q178" i="16" s="1"/>
  <c r="L177" i="16"/>
  <c r="L176" i="16"/>
  <c r="Q176" i="16" s="1"/>
  <c r="L175" i="16"/>
  <c r="Q175" i="16" s="1"/>
  <c r="L174" i="16"/>
  <c r="L173" i="16"/>
  <c r="Q173" i="16" s="1"/>
  <c r="L172" i="16"/>
  <c r="Q172" i="16" s="1"/>
  <c r="L169" i="16"/>
  <c r="Q169" i="16" s="1"/>
  <c r="L168" i="16"/>
  <c r="L167" i="16"/>
  <c r="L166" i="16"/>
  <c r="Q166" i="16"/>
  <c r="L165" i="16"/>
  <c r="Q165" i="16" s="1"/>
  <c r="L164" i="16"/>
  <c r="Q164" i="16" s="1"/>
  <c r="L163" i="16"/>
  <c r="Q163" i="16" s="1"/>
  <c r="L162" i="16"/>
  <c r="Q162" i="16" s="1"/>
  <c r="L161" i="16"/>
  <c r="Q161" i="16" s="1"/>
  <c r="L160" i="16"/>
  <c r="Q160" i="16" s="1"/>
  <c r="L159" i="16"/>
  <c r="Q159" i="16" s="1"/>
  <c r="O226" i="16"/>
  <c r="O498" i="16" s="1"/>
  <c r="L158" i="16"/>
  <c r="Q158" i="16" s="1"/>
  <c r="L157" i="16"/>
  <c r="Q157" i="16" s="1"/>
  <c r="L156" i="16"/>
  <c r="Q156" i="16" s="1"/>
  <c r="L155" i="16"/>
  <c r="Q155" i="16" s="1"/>
  <c r="L154" i="16"/>
  <c r="Q154" i="16" s="1"/>
  <c r="L153" i="16"/>
  <c r="Q153" i="16" s="1"/>
  <c r="L152" i="16"/>
  <c r="Q152" i="16" s="1"/>
  <c r="O219" i="16"/>
  <c r="L151" i="16"/>
  <c r="P150" i="16"/>
  <c r="N150" i="16"/>
  <c r="M150" i="16"/>
  <c r="L149" i="16"/>
  <c r="Q149" i="16" s="1"/>
  <c r="L148" i="16"/>
  <c r="L147" i="16"/>
  <c r="Q147" i="16" s="1"/>
  <c r="L146" i="16"/>
  <c r="Q146" i="16" s="1"/>
  <c r="L145" i="16"/>
  <c r="Q145" i="16" s="1"/>
  <c r="L144" i="16"/>
  <c r="L143" i="16"/>
  <c r="Q143" i="16" s="1"/>
  <c r="L142" i="16"/>
  <c r="Q142" i="16" s="1"/>
  <c r="L141" i="16"/>
  <c r="Q141" i="16" s="1"/>
  <c r="L140" i="16"/>
  <c r="L139" i="16"/>
  <c r="Q139" i="16" s="1"/>
  <c r="L138" i="16"/>
  <c r="L137" i="16"/>
  <c r="Q137" i="16" s="1"/>
  <c r="L136" i="16"/>
  <c r="Q136" i="16" s="1"/>
  <c r="L135" i="16"/>
  <c r="Q135" i="16" s="1"/>
  <c r="L134" i="16"/>
  <c r="Q134" i="16" s="1"/>
  <c r="L133" i="16"/>
  <c r="Q133" i="16" s="1"/>
  <c r="L132" i="16"/>
  <c r="Q132" i="16" s="1"/>
  <c r="L131" i="16"/>
  <c r="Q131" i="16" s="1"/>
  <c r="L130" i="16"/>
  <c r="Q130" i="16" s="1"/>
  <c r="L129" i="16"/>
  <c r="Q129" i="16" s="1"/>
  <c r="L128" i="16"/>
  <c r="Q128" i="16" s="1"/>
  <c r="L127" i="16"/>
  <c r="Q127" i="16" s="1"/>
  <c r="L126" i="16"/>
  <c r="Q126" i="16" s="1"/>
  <c r="L125" i="16"/>
  <c r="Q125" i="16" s="1"/>
  <c r="L124" i="16"/>
  <c r="Q124" i="16" s="1"/>
  <c r="L123" i="16"/>
  <c r="Q123" i="16"/>
  <c r="L122" i="16"/>
  <c r="Q122" i="16" s="1"/>
  <c r="L121" i="16"/>
  <c r="Q121" i="16" s="1"/>
  <c r="L120" i="16"/>
  <c r="L119" i="16"/>
  <c r="L118" i="16"/>
  <c r="Q118" i="16" s="1"/>
  <c r="P117" i="16"/>
  <c r="O117" i="16"/>
  <c r="N117" i="16"/>
  <c r="M117" i="16"/>
  <c r="L116" i="16"/>
  <c r="L115" i="16"/>
  <c r="Q115" i="16" s="1"/>
  <c r="L114" i="16"/>
  <c r="Q114" i="16" s="1"/>
  <c r="L113" i="16"/>
  <c r="Q113" i="16" s="1"/>
  <c r="L112" i="16"/>
  <c r="Q112" i="16" s="1"/>
  <c r="L111" i="16"/>
  <c r="Q111" i="16" s="1"/>
  <c r="L110" i="16"/>
  <c r="Q110" i="16" s="1"/>
  <c r="L109" i="16"/>
  <c r="L108" i="16"/>
  <c r="Q108" i="16" s="1"/>
  <c r="L107" i="16"/>
  <c r="Q107" i="16" s="1"/>
  <c r="L106" i="16"/>
  <c r="Q106" i="16" s="1"/>
  <c r="L105" i="16"/>
  <c r="Q105" i="16" s="1"/>
  <c r="L104" i="16"/>
  <c r="Q104" i="16"/>
  <c r="L103" i="16"/>
  <c r="Q103" i="16" s="1"/>
  <c r="L102" i="16"/>
  <c r="Q102" i="16" s="1"/>
  <c r="L101" i="16"/>
  <c r="Q101" i="16" s="1"/>
  <c r="L100" i="16"/>
  <c r="L99" i="16"/>
  <c r="Q99" i="16" s="1"/>
  <c r="L98" i="16"/>
  <c r="Q98" i="16" s="1"/>
  <c r="L97" i="16"/>
  <c r="Q97" i="16" s="1"/>
  <c r="L96" i="16"/>
  <c r="Q96" i="16" s="1"/>
  <c r="L95" i="16"/>
  <c r="Q95" i="16" s="1"/>
  <c r="L94" i="16"/>
  <c r="Q94" i="16" s="1"/>
  <c r="L93" i="16"/>
  <c r="Q93" i="16" s="1"/>
  <c r="L92" i="16"/>
  <c r="Q92" i="16" s="1"/>
  <c r="L91" i="16"/>
  <c r="Q91" i="16" s="1"/>
  <c r="L90" i="16"/>
  <c r="Q90" i="16" s="1"/>
  <c r="L89" i="16"/>
  <c r="Q89" i="16" s="1"/>
  <c r="L88" i="16"/>
  <c r="Q88" i="16" s="1"/>
  <c r="L87" i="16"/>
  <c r="Q87" i="16" s="1"/>
  <c r="L86" i="16"/>
  <c r="Q86" i="16" s="1"/>
  <c r="L85" i="16"/>
  <c r="Q85" i="16" s="1"/>
  <c r="P84" i="16"/>
  <c r="O84" i="16"/>
  <c r="N84" i="16"/>
  <c r="M84" i="16"/>
  <c r="L81" i="16"/>
  <c r="Q81" i="16" s="1"/>
  <c r="L80" i="16"/>
  <c r="Q80" i="16" s="1"/>
  <c r="L79" i="16"/>
  <c r="Q79" i="16" s="1"/>
  <c r="L77" i="16"/>
  <c r="Q77" i="16" s="1"/>
  <c r="L76" i="16"/>
  <c r="Q76" i="16" s="1"/>
  <c r="L72" i="16"/>
  <c r="Q72" i="16" s="1"/>
  <c r="L71" i="16"/>
  <c r="Q71" i="16" s="1"/>
  <c r="L70" i="16"/>
  <c r="Q70" i="16" s="1"/>
  <c r="L69" i="16"/>
  <c r="Q69" i="16" s="1"/>
  <c r="L68" i="16"/>
  <c r="L67" i="16"/>
  <c r="Q67" i="16" s="1"/>
  <c r="L66" i="16"/>
  <c r="Q66" i="16" s="1"/>
  <c r="L65" i="16"/>
  <c r="Q65" i="16" s="1"/>
  <c r="L64" i="16"/>
  <c r="Q64" i="16" s="1"/>
  <c r="L63" i="16"/>
  <c r="Q63" i="16" s="1"/>
  <c r="L62" i="16"/>
  <c r="Q62" i="16" s="1"/>
  <c r="L61" i="16"/>
  <c r="Q61" i="16" s="1"/>
  <c r="L60" i="16"/>
  <c r="Q60" i="16" s="1"/>
  <c r="L59" i="16"/>
  <c r="Q59" i="16" s="1"/>
  <c r="L58" i="16"/>
  <c r="Q58" i="16" s="1"/>
  <c r="L56" i="16"/>
  <c r="Q56" i="16" s="1"/>
  <c r="L54" i="16"/>
  <c r="Q54" i="16" s="1"/>
  <c r="L53" i="16"/>
  <c r="Q53" i="16" s="1"/>
  <c r="L52" i="16"/>
  <c r="Q52" i="16" s="1"/>
  <c r="L51" i="16"/>
  <c r="Q51" i="16" s="1"/>
  <c r="P48" i="16"/>
  <c r="O48" i="16"/>
  <c r="N48" i="16"/>
  <c r="L46" i="16"/>
  <c r="Q46" i="16" s="1"/>
  <c r="L45" i="16"/>
  <c r="Q45" i="16" s="1"/>
  <c r="L44" i="16"/>
  <c r="Q44" i="16" s="1"/>
  <c r="L43" i="16"/>
  <c r="Q43" i="16" s="1"/>
  <c r="L42" i="16"/>
  <c r="Q42" i="16" s="1"/>
  <c r="L41" i="16"/>
  <c r="Q41" i="16" s="1"/>
  <c r="L40" i="16"/>
  <c r="Q40" i="16"/>
  <c r="L39" i="16"/>
  <c r="Q39" i="16" s="1"/>
  <c r="L38" i="16"/>
  <c r="Q38" i="16" s="1"/>
  <c r="L37" i="16"/>
  <c r="Q37" i="16" s="1"/>
  <c r="L36" i="16"/>
  <c r="Q36" i="16" s="1"/>
  <c r="L35" i="16"/>
  <c r="Q35" i="16" s="1"/>
  <c r="L32" i="16"/>
  <c r="Q32" i="16" s="1"/>
  <c r="L31" i="16"/>
  <c r="Q31" i="16" s="1"/>
  <c r="L30" i="16"/>
  <c r="Q30" i="16" s="1"/>
  <c r="L29" i="16"/>
  <c r="Q29" i="16" s="1"/>
  <c r="L28" i="16"/>
  <c r="Q28" i="16" s="1"/>
  <c r="L27" i="16"/>
  <c r="Q27" i="16" s="1"/>
  <c r="L26" i="16"/>
  <c r="Q26" i="16" s="1"/>
  <c r="L25" i="16"/>
  <c r="Q25" i="16" s="1"/>
  <c r="L24" i="16"/>
  <c r="Q24" i="16" s="1"/>
  <c r="L23" i="16"/>
  <c r="Q23" i="16" s="1"/>
  <c r="L22" i="16"/>
  <c r="Q22" i="16" s="1"/>
  <c r="O13" i="16"/>
  <c r="L21" i="16"/>
  <c r="L20" i="16"/>
  <c r="Q20" i="16" s="1"/>
  <c r="L19" i="16"/>
  <c r="Q19" i="16" s="1"/>
  <c r="L18" i="16"/>
  <c r="Q18" i="16" s="1"/>
  <c r="L17" i="16"/>
  <c r="Q17" i="16" s="1"/>
  <c r="L16" i="16"/>
  <c r="Q16" i="16" s="1"/>
  <c r="L15" i="16"/>
  <c r="Q15" i="16" s="1"/>
  <c r="L14" i="16"/>
  <c r="Q14" i="16" s="1"/>
  <c r="P13" i="16"/>
  <c r="N13" i="16"/>
  <c r="M13" i="16"/>
  <c r="Y13" i="16" s="1"/>
  <c r="I415" i="16"/>
  <c r="I413" i="16"/>
  <c r="I446" i="16" s="1"/>
  <c r="I412" i="16"/>
  <c r="I445" i="16" s="1"/>
  <c r="I410" i="16"/>
  <c r="I443" i="16" s="1"/>
  <c r="I512" i="16" s="1"/>
  <c r="I408" i="16"/>
  <c r="I441" i="16" s="1"/>
  <c r="I407" i="16"/>
  <c r="I440" i="16" s="1"/>
  <c r="I406" i="16"/>
  <c r="I439" i="16" s="1"/>
  <c r="I405" i="16"/>
  <c r="I438" i="16" s="1"/>
  <c r="I506" i="16" s="1"/>
  <c r="I404" i="16"/>
  <c r="I403" i="16"/>
  <c r="I436" i="16" s="1"/>
  <c r="I402" i="16"/>
  <c r="I435" i="16" s="1"/>
  <c r="I400" i="16"/>
  <c r="I433" i="16" s="1"/>
  <c r="I501" i="16" s="1"/>
  <c r="I398" i="16"/>
  <c r="I431" i="16" s="1"/>
  <c r="I397" i="16"/>
  <c r="I430" i="16" s="1"/>
  <c r="I396" i="16"/>
  <c r="I429" i="16" s="1"/>
  <c r="I395" i="16"/>
  <c r="I428" i="16" s="1"/>
  <c r="I394" i="16"/>
  <c r="I427" i="16" s="1"/>
  <c r="I393" i="16"/>
  <c r="I226" i="16"/>
  <c r="I219" i="16"/>
  <c r="F648" i="16"/>
  <c r="K648" i="16" s="1"/>
  <c r="F647" i="16"/>
  <c r="K647" i="16" s="1"/>
  <c r="F645" i="16"/>
  <c r="K645" i="16" s="1"/>
  <c r="F643" i="16"/>
  <c r="K643" i="16" s="1"/>
  <c r="F640" i="16"/>
  <c r="K640" i="16" s="1"/>
  <c r="F638" i="16"/>
  <c r="K638" i="16" s="1"/>
  <c r="F637" i="16"/>
  <c r="K637" i="16" s="1"/>
  <c r="F636" i="16"/>
  <c r="F635" i="16"/>
  <c r="F633" i="16"/>
  <c r="K633" i="16" s="1"/>
  <c r="F632" i="16"/>
  <c r="F631" i="16"/>
  <c r="K631" i="16" s="1"/>
  <c r="F630" i="16"/>
  <c r="F627" i="16"/>
  <c r="K627" i="16" s="1"/>
  <c r="F626" i="16"/>
  <c r="F625" i="16"/>
  <c r="K625" i="16" s="1"/>
  <c r="F624" i="16"/>
  <c r="K624" i="16" s="1"/>
  <c r="F623" i="16"/>
  <c r="K623" i="16" s="1"/>
  <c r="F622" i="16"/>
  <c r="K622" i="16"/>
  <c r="F621" i="16"/>
  <c r="F620" i="16"/>
  <c r="K620" i="16" s="1"/>
  <c r="F619" i="16"/>
  <c r="K619" i="16" s="1"/>
  <c r="F618" i="16"/>
  <c r="F617" i="16"/>
  <c r="F616" i="16"/>
  <c r="K616" i="16" s="1"/>
  <c r="F615" i="16"/>
  <c r="K615" i="16" s="1"/>
  <c r="F614" i="16"/>
  <c r="K614" i="16" s="1"/>
  <c r="E614" i="16" s="1"/>
  <c r="F613" i="16"/>
  <c r="F612" i="16"/>
  <c r="K612" i="16" s="1"/>
  <c r="F611" i="16"/>
  <c r="F610" i="16"/>
  <c r="F609" i="16"/>
  <c r="K609" i="16" s="1"/>
  <c r="F608" i="16"/>
  <c r="K608" i="16" s="1"/>
  <c r="F607" i="16"/>
  <c r="K607" i="16" s="1"/>
  <c r="F606" i="16"/>
  <c r="K606" i="16" s="1"/>
  <c r="E606" i="16" s="1"/>
  <c r="F605" i="16"/>
  <c r="K605" i="16" s="1"/>
  <c r="F604" i="16"/>
  <c r="K604" i="16" s="1"/>
  <c r="F603" i="16"/>
  <c r="K603" i="16" s="1"/>
  <c r="F602" i="16"/>
  <c r="F601" i="16"/>
  <c r="F600" i="16"/>
  <c r="K600" i="16" s="1"/>
  <c r="F599" i="16"/>
  <c r="K599" i="16" s="1"/>
  <c r="F598" i="16"/>
  <c r="K598" i="16" s="1"/>
  <c r="E598" i="16" s="1"/>
  <c r="F597" i="16"/>
  <c r="K597" i="16" s="1"/>
  <c r="F596" i="16"/>
  <c r="K596" i="16" s="1"/>
  <c r="F594" i="16"/>
  <c r="F593" i="16"/>
  <c r="K593" i="16" s="1"/>
  <c r="E593" i="16" s="1"/>
  <c r="F592" i="16"/>
  <c r="K592" i="16" s="1"/>
  <c r="F590" i="16"/>
  <c r="K590" i="16" s="1"/>
  <c r="F589" i="16"/>
  <c r="K589" i="16" s="1"/>
  <c r="F588" i="16"/>
  <c r="K588" i="16" s="1"/>
  <c r="F587" i="16"/>
  <c r="K587" i="16" s="1"/>
  <c r="F586" i="16"/>
  <c r="K586" i="16" s="1"/>
  <c r="F585" i="16"/>
  <c r="K585" i="16" s="1"/>
  <c r="F584" i="16"/>
  <c r="K584" i="16" s="1"/>
  <c r="F583" i="16"/>
  <c r="K583" i="16" s="1"/>
  <c r="F582" i="16"/>
  <c r="K582" i="16" s="1"/>
  <c r="F581" i="16"/>
  <c r="K581" i="16" s="1"/>
  <c r="F580" i="16"/>
  <c r="K580" i="16" s="1"/>
  <c r="F579" i="16"/>
  <c r="K579" i="16" s="1"/>
  <c r="F578" i="16"/>
  <c r="K578" i="16" s="1"/>
  <c r="F577" i="16"/>
  <c r="K577" i="16" s="1"/>
  <c r="E577" i="16" s="1"/>
  <c r="F576" i="16"/>
  <c r="K576" i="16" s="1"/>
  <c r="F575" i="16"/>
  <c r="K575" i="16" s="1"/>
  <c r="F574" i="16"/>
  <c r="K574" i="16" s="1"/>
  <c r="F573" i="16"/>
  <c r="K573" i="16" s="1"/>
  <c r="F572" i="16"/>
  <c r="K572" i="16" s="1"/>
  <c r="F571" i="16"/>
  <c r="K571" i="16" s="1"/>
  <c r="F570" i="16"/>
  <c r="K570" i="16"/>
  <c r="F569" i="16"/>
  <c r="F568" i="16"/>
  <c r="K568" i="16" s="1"/>
  <c r="F567" i="16"/>
  <c r="K567" i="16" s="1"/>
  <c r="F566" i="16"/>
  <c r="F565" i="16"/>
  <c r="K565" i="16" s="1"/>
  <c r="F564" i="16"/>
  <c r="K564" i="16" s="1"/>
  <c r="F561" i="16"/>
  <c r="K561" i="16" s="1"/>
  <c r="F560" i="16"/>
  <c r="K560" i="16" s="1"/>
  <c r="F559" i="16"/>
  <c r="F558" i="16"/>
  <c r="K558" i="16" s="1"/>
  <c r="F557" i="16"/>
  <c r="K557" i="16" s="1"/>
  <c r="F556" i="16"/>
  <c r="F555" i="16"/>
  <c r="K555" i="16" s="1"/>
  <c r="F554" i="16"/>
  <c r="F553" i="16"/>
  <c r="F552" i="16"/>
  <c r="K552" i="16" s="1"/>
  <c r="F551" i="16"/>
  <c r="K551" i="16" s="1"/>
  <c r="F550" i="16"/>
  <c r="K550" i="16" s="1"/>
  <c r="F549" i="16"/>
  <c r="F548" i="16"/>
  <c r="K548" i="16" s="1"/>
  <c r="F547" i="16"/>
  <c r="K547" i="16" s="1"/>
  <c r="F546" i="16"/>
  <c r="K546" i="16" s="1"/>
  <c r="F545" i="16"/>
  <c r="K545" i="16" s="1"/>
  <c r="F544" i="16"/>
  <c r="K544" i="16" s="1"/>
  <c r="F543" i="16"/>
  <c r="F542" i="16"/>
  <c r="F541" i="16"/>
  <c r="K541" i="16" s="1"/>
  <c r="F540" i="16"/>
  <c r="K540" i="16" s="1"/>
  <c r="F539" i="16"/>
  <c r="F538" i="16"/>
  <c r="K538" i="16" s="1"/>
  <c r="F537" i="16"/>
  <c r="K537" i="16" s="1"/>
  <c r="F536" i="16"/>
  <c r="K536" i="16" s="1"/>
  <c r="F535" i="16"/>
  <c r="K535" i="16" s="1"/>
  <c r="F534" i="16"/>
  <c r="K534" i="16" s="1"/>
  <c r="F533" i="16"/>
  <c r="K533" i="16" s="1"/>
  <c r="F532" i="16"/>
  <c r="F531" i="16"/>
  <c r="F530" i="16"/>
  <c r="F489" i="16"/>
  <c r="K489" i="16" s="1"/>
  <c r="F488" i="16"/>
  <c r="K488" i="16" s="1"/>
  <c r="F487" i="16"/>
  <c r="K487" i="16" s="1"/>
  <c r="F486" i="16"/>
  <c r="K486" i="16" s="1"/>
  <c r="F485" i="16"/>
  <c r="K485" i="16" s="1"/>
  <c r="F484" i="16"/>
  <c r="K484" i="16" s="1"/>
  <c r="F483" i="16"/>
  <c r="F482" i="16"/>
  <c r="F481" i="16"/>
  <c r="K481" i="16" s="1"/>
  <c r="F480" i="16"/>
  <c r="K480" i="16" s="1"/>
  <c r="F479" i="16"/>
  <c r="F478" i="16"/>
  <c r="K478" i="16" s="1"/>
  <c r="F477" i="16"/>
  <c r="F476" i="16"/>
  <c r="K476" i="16" s="1"/>
  <c r="F475" i="16"/>
  <c r="F474" i="16"/>
  <c r="K474" i="16" s="1"/>
  <c r="F473" i="16"/>
  <c r="K473" i="16" s="1"/>
  <c r="F472" i="16"/>
  <c r="K472" i="16" s="1"/>
  <c r="F471" i="16"/>
  <c r="K471" i="16" s="1"/>
  <c r="F470" i="16"/>
  <c r="K470" i="16" s="1"/>
  <c r="F469" i="16"/>
  <c r="K469" i="16" s="1"/>
  <c r="F468" i="16"/>
  <c r="K468" i="16" s="1"/>
  <c r="F467" i="16"/>
  <c r="K467" i="16" s="1"/>
  <c r="F466" i="16"/>
  <c r="K466" i="16" s="1"/>
  <c r="F465" i="16"/>
  <c r="K465" i="16" s="1"/>
  <c r="F464" i="16"/>
  <c r="K464" i="16" s="1"/>
  <c r="F463" i="16"/>
  <c r="K463" i="16" s="1"/>
  <c r="F462" i="16"/>
  <c r="K462" i="16" s="1"/>
  <c r="F461" i="16"/>
  <c r="K461" i="16" s="1"/>
  <c r="F460" i="16"/>
  <c r="F459" i="16"/>
  <c r="F458" i="16"/>
  <c r="F457" i="16"/>
  <c r="K457" i="16" s="1"/>
  <c r="F456" i="16"/>
  <c r="K456" i="16" s="1"/>
  <c r="F421" i="16"/>
  <c r="K421" i="16" s="1"/>
  <c r="F420" i="16"/>
  <c r="K420" i="16" s="1"/>
  <c r="F419" i="16"/>
  <c r="K419" i="16" s="1"/>
  <c r="F418" i="16"/>
  <c r="K418" i="16" s="1"/>
  <c r="F417" i="16"/>
  <c r="K417" i="16" s="1"/>
  <c r="F416" i="16"/>
  <c r="K416" i="16" s="1"/>
  <c r="F415" i="16"/>
  <c r="F414" i="16"/>
  <c r="F413" i="16"/>
  <c r="F412" i="16"/>
  <c r="F411" i="16"/>
  <c r="F410" i="16"/>
  <c r="F409" i="16"/>
  <c r="K409" i="16" s="1"/>
  <c r="F408" i="16"/>
  <c r="F407" i="16"/>
  <c r="F406" i="16"/>
  <c r="F405" i="16"/>
  <c r="F404" i="16"/>
  <c r="F403" i="16"/>
  <c r="F402" i="16"/>
  <c r="F401" i="16"/>
  <c r="K401" i="16" s="1"/>
  <c r="F400" i="16"/>
  <c r="K400" i="16" s="1"/>
  <c r="F399" i="16"/>
  <c r="K399" i="16" s="1"/>
  <c r="F398" i="16"/>
  <c r="F397" i="16"/>
  <c r="F396" i="16"/>
  <c r="F395" i="16"/>
  <c r="F394" i="16"/>
  <c r="F393" i="16"/>
  <c r="F392" i="16"/>
  <c r="F391" i="16"/>
  <c r="K391" i="16" s="1"/>
  <c r="F390" i="16"/>
  <c r="K390" i="16" s="1"/>
  <c r="F388" i="16"/>
  <c r="K388" i="16" s="1"/>
  <c r="F387" i="16"/>
  <c r="K387" i="16" s="1"/>
  <c r="F386" i="16"/>
  <c r="K386" i="16" s="1"/>
  <c r="F385" i="16"/>
  <c r="F384" i="16"/>
  <c r="K384" i="16" s="1"/>
  <c r="F383" i="16"/>
  <c r="K383" i="16" s="1"/>
  <c r="F382" i="16"/>
  <c r="K382" i="16" s="1"/>
  <c r="F381" i="16"/>
  <c r="K381" i="16" s="1"/>
  <c r="F380" i="16"/>
  <c r="K380" i="16" s="1"/>
  <c r="F379" i="16"/>
  <c r="K379" i="16" s="1"/>
  <c r="F378" i="16"/>
  <c r="K378" i="16" s="1"/>
  <c r="F377" i="16"/>
  <c r="K377" i="16" s="1"/>
  <c r="F376" i="16"/>
  <c r="K376" i="16" s="1"/>
  <c r="F375" i="16"/>
  <c r="F374" i="16"/>
  <c r="K374" i="16" s="1"/>
  <c r="F373" i="16"/>
  <c r="K373" i="16" s="1"/>
  <c r="F372" i="16"/>
  <c r="F371" i="16"/>
  <c r="K371" i="16" s="1"/>
  <c r="F370" i="16"/>
  <c r="K370" i="16" s="1"/>
  <c r="F369" i="16"/>
  <c r="K369" i="16" s="1"/>
  <c r="F368" i="16"/>
  <c r="F367" i="16"/>
  <c r="K367" i="16" s="1"/>
  <c r="F366" i="16"/>
  <c r="K366" i="16" s="1"/>
  <c r="F365" i="16"/>
  <c r="F364" i="16"/>
  <c r="K364" i="16" s="1"/>
  <c r="F363" i="16"/>
  <c r="K363" i="16" s="1"/>
  <c r="F362" i="16"/>
  <c r="K362" i="16" s="1"/>
  <c r="F361" i="16"/>
  <c r="F360" i="16"/>
  <c r="K360" i="16" s="1"/>
  <c r="F359" i="16"/>
  <c r="K359" i="16" s="1"/>
  <c r="F358" i="16"/>
  <c r="F357" i="16"/>
  <c r="K357" i="16" s="1"/>
  <c r="F354" i="16"/>
  <c r="K354" i="16" s="1"/>
  <c r="F353" i="16"/>
  <c r="K353" i="16" s="1"/>
  <c r="F352" i="16"/>
  <c r="K352" i="16" s="1"/>
  <c r="F351" i="16"/>
  <c r="K351" i="16" s="1"/>
  <c r="F350" i="16"/>
  <c r="K350" i="16" s="1"/>
  <c r="F349" i="16"/>
  <c r="K349" i="16" s="1"/>
  <c r="F348" i="16"/>
  <c r="K348" i="16" s="1"/>
  <c r="F347" i="16"/>
  <c r="K347" i="16" s="1"/>
  <c r="F346" i="16"/>
  <c r="K346" i="16" s="1"/>
  <c r="F345" i="16"/>
  <c r="K345" i="16" s="1"/>
  <c r="F344" i="16"/>
  <c r="K344" i="16" s="1"/>
  <c r="F343" i="16"/>
  <c r="K343" i="16" s="1"/>
  <c r="F342" i="16"/>
  <c r="K342" i="16" s="1"/>
  <c r="F341" i="16"/>
  <c r="K341" i="16" s="1"/>
  <c r="F340" i="16"/>
  <c r="K340" i="16" s="1"/>
  <c r="F339" i="16"/>
  <c r="K339" i="16" s="1"/>
  <c r="F338" i="16"/>
  <c r="K338" i="16" s="1"/>
  <c r="F337" i="16"/>
  <c r="K337" i="16" s="1"/>
  <c r="F336" i="16"/>
  <c r="K336" i="16" s="1"/>
  <c r="F335" i="16"/>
  <c r="K335" i="16" s="1"/>
  <c r="F334" i="16"/>
  <c r="K334" i="16" s="1"/>
  <c r="F333" i="16"/>
  <c r="K333" i="16"/>
  <c r="F332" i="16"/>
  <c r="K332" i="16" s="1"/>
  <c r="F331" i="16"/>
  <c r="K331" i="16" s="1"/>
  <c r="F330" i="16"/>
  <c r="K330" i="16" s="1"/>
  <c r="F329" i="16"/>
  <c r="K329" i="16" s="1"/>
  <c r="F328" i="16"/>
  <c r="K328" i="16" s="1"/>
  <c r="F327" i="16"/>
  <c r="K327" i="16" s="1"/>
  <c r="F326" i="16"/>
  <c r="K326" i="16" s="1"/>
  <c r="F325" i="16"/>
  <c r="K325" i="16" s="1"/>
  <c r="F324" i="16"/>
  <c r="K324" i="16" s="1"/>
  <c r="F323" i="16"/>
  <c r="K323" i="16" s="1"/>
  <c r="F317" i="16"/>
  <c r="K317" i="16" s="1"/>
  <c r="F316" i="16"/>
  <c r="K316" i="16" s="1"/>
  <c r="F315" i="16"/>
  <c r="K315" i="16" s="1"/>
  <c r="F314" i="16"/>
  <c r="K314" i="16" s="1"/>
  <c r="F313" i="16"/>
  <c r="K313" i="16" s="1"/>
  <c r="F312" i="16"/>
  <c r="K312" i="16" s="1"/>
  <c r="F311" i="16"/>
  <c r="K311" i="16" s="1"/>
  <c r="F310" i="16"/>
  <c r="K310" i="16" s="1"/>
  <c r="F309" i="16"/>
  <c r="K309" i="16" s="1"/>
  <c r="F308" i="16"/>
  <c r="K308" i="16" s="1"/>
  <c r="F307" i="16"/>
  <c r="K307" i="16" s="1"/>
  <c r="F306" i="16"/>
  <c r="K306" i="16" s="1"/>
  <c r="F305" i="16"/>
  <c r="K305" i="16" s="1"/>
  <c r="F304" i="16"/>
  <c r="K304" i="16" s="1"/>
  <c r="F303" i="16"/>
  <c r="K303" i="16"/>
  <c r="F302" i="16"/>
  <c r="K302" i="16" s="1"/>
  <c r="F301" i="16"/>
  <c r="K301" i="16" s="1"/>
  <c r="F298" i="16"/>
  <c r="K298" i="16" s="1"/>
  <c r="F297" i="16"/>
  <c r="K297" i="16" s="1"/>
  <c r="F295" i="16"/>
  <c r="K295" i="16" s="1"/>
  <c r="F294" i="16"/>
  <c r="K294" i="16" s="1"/>
  <c r="F293" i="16"/>
  <c r="K293" i="16" s="1"/>
  <c r="F292" i="16"/>
  <c r="K292" i="16" s="1"/>
  <c r="F291" i="16"/>
  <c r="K291" i="16" s="1"/>
  <c r="F290" i="16"/>
  <c r="K290" i="16" s="1"/>
  <c r="F289" i="16"/>
  <c r="K289" i="16" s="1"/>
  <c r="F285" i="16"/>
  <c r="K285" i="16" s="1"/>
  <c r="F284" i="16"/>
  <c r="K284" i="16" s="1"/>
  <c r="F283" i="16"/>
  <c r="K283" i="16" s="1"/>
  <c r="F282" i="16"/>
  <c r="K282" i="16" s="1"/>
  <c r="F281" i="16"/>
  <c r="K281" i="16" s="1"/>
  <c r="F280" i="16"/>
  <c r="K280" i="16" s="1"/>
  <c r="F279" i="16"/>
  <c r="K279" i="16" s="1"/>
  <c r="F278" i="16"/>
  <c r="K278" i="16" s="1"/>
  <c r="F277" i="16"/>
  <c r="K277" i="16" s="1"/>
  <c r="F276" i="16"/>
  <c r="K276" i="16" s="1"/>
  <c r="F275" i="16"/>
  <c r="K275" i="16" s="1"/>
  <c r="F274" i="16"/>
  <c r="K274" i="16" s="1"/>
  <c r="F273" i="16"/>
  <c r="K273" i="16" s="1"/>
  <c r="F272" i="16"/>
  <c r="K272" i="16" s="1"/>
  <c r="F271" i="16"/>
  <c r="K271" i="16" s="1"/>
  <c r="F270" i="16"/>
  <c r="K270" i="16" s="1"/>
  <c r="F269" i="16"/>
  <c r="K269" i="16" s="1"/>
  <c r="F268" i="16"/>
  <c r="K268" i="16" s="1"/>
  <c r="F267" i="16"/>
  <c r="K267" i="16" s="1"/>
  <c r="F266" i="16"/>
  <c r="K266" i="16" s="1"/>
  <c r="E266" i="16" s="1"/>
  <c r="F265" i="16"/>
  <c r="K265" i="16" s="1"/>
  <c r="F264" i="16"/>
  <c r="K264" i="16" s="1"/>
  <c r="F263" i="16"/>
  <c r="K263" i="16" s="1"/>
  <c r="F262" i="16"/>
  <c r="K262" i="16" s="1"/>
  <c r="F261" i="16"/>
  <c r="K261" i="16" s="1"/>
  <c r="F260" i="16"/>
  <c r="K260" i="16" s="1"/>
  <c r="F259" i="16"/>
  <c r="K259" i="16" s="1"/>
  <c r="F258" i="16"/>
  <c r="K258" i="16" s="1"/>
  <c r="F257" i="16"/>
  <c r="K257" i="16" s="1"/>
  <c r="F256" i="16"/>
  <c r="F255" i="16"/>
  <c r="K255" i="16" s="1"/>
  <c r="F254" i="16"/>
  <c r="K254" i="16" s="1"/>
  <c r="F187" i="16"/>
  <c r="K187" i="16" s="1"/>
  <c r="F188" i="16"/>
  <c r="K188" i="16" s="1"/>
  <c r="F189" i="16"/>
  <c r="K189" i="16" s="1"/>
  <c r="F190" i="16"/>
  <c r="K190" i="16" s="1"/>
  <c r="F191" i="16"/>
  <c r="K191" i="16" s="1"/>
  <c r="F192" i="16"/>
  <c r="K192" i="16" s="1"/>
  <c r="F193" i="16"/>
  <c r="K193" i="16" s="1"/>
  <c r="F194" i="16"/>
  <c r="K194" i="16" s="1"/>
  <c r="F195" i="16"/>
  <c r="K195" i="16" s="1"/>
  <c r="E195" i="16" s="1"/>
  <c r="F196" i="16"/>
  <c r="K196" i="16" s="1"/>
  <c r="F197" i="16"/>
  <c r="K197" i="16" s="1"/>
  <c r="F198" i="16"/>
  <c r="K198" i="16" s="1"/>
  <c r="F199" i="16"/>
  <c r="K199" i="16" s="1"/>
  <c r="F200" i="16"/>
  <c r="F201" i="16"/>
  <c r="K201" i="16" s="1"/>
  <c r="F202" i="16"/>
  <c r="K202" i="16" s="1"/>
  <c r="F203" i="16"/>
  <c r="K203" i="16" s="1"/>
  <c r="F204" i="16"/>
  <c r="K204" i="16" s="1"/>
  <c r="F205" i="16"/>
  <c r="K205" i="16" s="1"/>
  <c r="F206" i="16"/>
  <c r="K206" i="16" s="1"/>
  <c r="F207" i="16"/>
  <c r="K207" i="16" s="1"/>
  <c r="F208" i="16"/>
  <c r="F209" i="16"/>
  <c r="K209" i="16" s="1"/>
  <c r="E209" i="16" s="1"/>
  <c r="F210" i="16"/>
  <c r="F211" i="16"/>
  <c r="K211" i="16" s="1"/>
  <c r="F212" i="16"/>
  <c r="K212" i="16" s="1"/>
  <c r="F213" i="16"/>
  <c r="K213" i="16" s="1"/>
  <c r="E213" i="16" s="1"/>
  <c r="F214" i="16"/>
  <c r="K214" i="16" s="1"/>
  <c r="F215" i="16"/>
  <c r="K215" i="16" s="1"/>
  <c r="F216" i="16"/>
  <c r="K216" i="16" s="1"/>
  <c r="E216" i="16" s="1"/>
  <c r="F217" i="16"/>
  <c r="K217" i="16" s="1"/>
  <c r="E217" i="16" s="1"/>
  <c r="F186" i="16"/>
  <c r="K186" i="16" s="1"/>
  <c r="F184" i="16"/>
  <c r="F183" i="16"/>
  <c r="K183" i="16" s="1"/>
  <c r="E183" i="16" s="1"/>
  <c r="F182" i="16"/>
  <c r="K182" i="16" s="1"/>
  <c r="F181" i="16"/>
  <c r="F180" i="16"/>
  <c r="K180" i="16" s="1"/>
  <c r="F179" i="16"/>
  <c r="F178" i="16"/>
  <c r="K178" i="16" s="1"/>
  <c r="F177" i="16"/>
  <c r="F244" i="16" s="1"/>
  <c r="F176" i="16"/>
  <c r="K176" i="16" s="1"/>
  <c r="F175" i="16"/>
  <c r="K175" i="16" s="1"/>
  <c r="F174" i="16"/>
  <c r="K174" i="16" s="1"/>
  <c r="F173" i="16"/>
  <c r="K173" i="16" s="1"/>
  <c r="F172" i="16"/>
  <c r="F171" i="16"/>
  <c r="K171" i="16" s="1"/>
  <c r="E171" i="16" s="1"/>
  <c r="F169" i="16"/>
  <c r="K169" i="16" s="1"/>
  <c r="F168" i="16"/>
  <c r="K168" i="16" s="1"/>
  <c r="F167" i="16"/>
  <c r="K167" i="16" s="1"/>
  <c r="F166" i="16"/>
  <c r="K166" i="16" s="1"/>
  <c r="F165" i="16"/>
  <c r="K165" i="16" s="1"/>
  <c r="F164" i="16"/>
  <c r="K164" i="16" s="1"/>
  <c r="E164" i="16" s="1"/>
  <c r="F163" i="16"/>
  <c r="K163" i="16" s="1"/>
  <c r="E163" i="16" s="1"/>
  <c r="F162" i="16"/>
  <c r="K162" i="16" s="1"/>
  <c r="F161" i="16"/>
  <c r="K161" i="16" s="1"/>
  <c r="F160" i="16"/>
  <c r="K160" i="16" s="1"/>
  <c r="E160" i="16" s="1"/>
  <c r="F159" i="16"/>
  <c r="K159" i="16" s="1"/>
  <c r="E159" i="16" s="1"/>
  <c r="F158" i="16"/>
  <c r="F157" i="16"/>
  <c r="K157" i="16" s="1"/>
  <c r="F156" i="16"/>
  <c r="K156" i="16" s="1"/>
  <c r="E156" i="16" s="1"/>
  <c r="F155" i="16"/>
  <c r="F154" i="16"/>
  <c r="K154" i="16" s="1"/>
  <c r="F153" i="16"/>
  <c r="K153" i="16" s="1"/>
  <c r="F152" i="16"/>
  <c r="F151" i="16"/>
  <c r="K151" i="16" s="1"/>
  <c r="F149" i="16"/>
  <c r="K149" i="16" s="1"/>
  <c r="F148" i="16"/>
  <c r="F147" i="16"/>
  <c r="K147" i="16" s="1"/>
  <c r="F146" i="16"/>
  <c r="K146" i="16" s="1"/>
  <c r="F145" i="16"/>
  <c r="K145" i="16"/>
  <c r="F144" i="16"/>
  <c r="K144" i="16" s="1"/>
  <c r="F143" i="16"/>
  <c r="K143" i="16" s="1"/>
  <c r="F142" i="16"/>
  <c r="K142" i="16" s="1"/>
  <c r="F141" i="16"/>
  <c r="K141" i="16" s="1"/>
  <c r="F140" i="16"/>
  <c r="F139" i="16"/>
  <c r="K139" i="16" s="1"/>
  <c r="F138" i="16"/>
  <c r="K138" i="16" s="1"/>
  <c r="F137" i="16"/>
  <c r="K137" i="16" s="1"/>
  <c r="F136" i="16"/>
  <c r="F135" i="16"/>
  <c r="K135" i="16" s="1"/>
  <c r="F134" i="16"/>
  <c r="F133" i="16"/>
  <c r="K133" i="16" s="1"/>
  <c r="F132" i="16"/>
  <c r="K132" i="16" s="1"/>
  <c r="F131" i="16"/>
  <c r="K131" i="16" s="1"/>
  <c r="F130" i="16"/>
  <c r="K130" i="16" s="1"/>
  <c r="F129" i="16"/>
  <c r="K129" i="16" s="1"/>
  <c r="F128" i="16"/>
  <c r="K128" i="16" s="1"/>
  <c r="F127" i="16"/>
  <c r="K127" i="16" s="1"/>
  <c r="F126" i="16"/>
  <c r="K126" i="16" s="1"/>
  <c r="F125" i="16"/>
  <c r="K125" i="16" s="1"/>
  <c r="F124" i="16"/>
  <c r="K124" i="16" s="1"/>
  <c r="F123" i="16"/>
  <c r="K123" i="16" s="1"/>
  <c r="F122" i="16"/>
  <c r="K122" i="16" s="1"/>
  <c r="F121" i="16"/>
  <c r="K121" i="16" s="1"/>
  <c r="F120" i="16"/>
  <c r="K120" i="16" s="1"/>
  <c r="F119" i="16"/>
  <c r="K119" i="16" s="1"/>
  <c r="F118" i="16"/>
  <c r="F116" i="16"/>
  <c r="K116" i="16" s="1"/>
  <c r="F115" i="16"/>
  <c r="K115" i="16" s="1"/>
  <c r="F114" i="16"/>
  <c r="K114" i="16" s="1"/>
  <c r="F113" i="16"/>
  <c r="K113" i="16" s="1"/>
  <c r="F112" i="16"/>
  <c r="K112" i="16" s="1"/>
  <c r="F111" i="16"/>
  <c r="K111" i="16" s="1"/>
  <c r="F110" i="16"/>
  <c r="K110" i="16" s="1"/>
  <c r="E110" i="16" s="1"/>
  <c r="F109" i="16"/>
  <c r="K109" i="16" s="1"/>
  <c r="F108" i="16"/>
  <c r="K108" i="16" s="1"/>
  <c r="F107" i="16"/>
  <c r="K107" i="16" s="1"/>
  <c r="F106" i="16"/>
  <c r="F105" i="16"/>
  <c r="K105" i="16" s="1"/>
  <c r="F104" i="16"/>
  <c r="K104" i="16" s="1"/>
  <c r="F103" i="16"/>
  <c r="K103" i="16" s="1"/>
  <c r="F102" i="16"/>
  <c r="K102" i="16" s="1"/>
  <c r="E102" i="16" s="1"/>
  <c r="F101" i="16"/>
  <c r="K101" i="16" s="1"/>
  <c r="F100" i="16"/>
  <c r="K100" i="16" s="1"/>
  <c r="F99" i="16"/>
  <c r="K99" i="16" s="1"/>
  <c r="F98" i="16"/>
  <c r="K98" i="16" s="1"/>
  <c r="F97" i="16"/>
  <c r="K97" i="16" s="1"/>
  <c r="F96" i="16"/>
  <c r="K96" i="16" s="1"/>
  <c r="F95" i="16"/>
  <c r="K95" i="16"/>
  <c r="F94" i="16"/>
  <c r="K94" i="16"/>
  <c r="E94" i="16" s="1"/>
  <c r="F93" i="16"/>
  <c r="K93" i="16" s="1"/>
  <c r="F92" i="16"/>
  <c r="K92" i="16" s="1"/>
  <c r="F91" i="16"/>
  <c r="K91" i="16" s="1"/>
  <c r="F90" i="16"/>
  <c r="F89" i="16"/>
  <c r="K89" i="16"/>
  <c r="E89" i="16" s="1"/>
  <c r="F88" i="16"/>
  <c r="K88" i="16"/>
  <c r="F87" i="16"/>
  <c r="K87" i="16" s="1"/>
  <c r="F86" i="16"/>
  <c r="K86" i="16" s="1"/>
  <c r="F85" i="16"/>
  <c r="K85" i="16" s="1"/>
  <c r="F81" i="16"/>
  <c r="K81" i="16" s="1"/>
  <c r="F80" i="16"/>
  <c r="K80" i="16" s="1"/>
  <c r="F79" i="16"/>
  <c r="K79" i="16" s="1"/>
  <c r="E79" i="16" s="1"/>
  <c r="F78" i="16"/>
  <c r="K78" i="16" s="1"/>
  <c r="F77" i="16"/>
  <c r="K77" i="16" s="1"/>
  <c r="F76" i="16"/>
  <c r="K76" i="16" s="1"/>
  <c r="F72" i="16"/>
  <c r="K72" i="16" s="1"/>
  <c r="F71" i="16"/>
  <c r="K71" i="16" s="1"/>
  <c r="E71" i="16" s="1"/>
  <c r="F70" i="16"/>
  <c r="K70" i="16" s="1"/>
  <c r="F69" i="16"/>
  <c r="K69" i="16" s="1"/>
  <c r="F68" i="16"/>
  <c r="K68" i="16" s="1"/>
  <c r="F67" i="16"/>
  <c r="K67" i="16" s="1"/>
  <c r="F66" i="16"/>
  <c r="K66" i="16" s="1"/>
  <c r="F65" i="16"/>
  <c r="K65" i="16" s="1"/>
  <c r="F64" i="16"/>
  <c r="K64" i="16" s="1"/>
  <c r="E64" i="16" s="1"/>
  <c r="F63" i="16"/>
  <c r="K63" i="16" s="1"/>
  <c r="E63" i="16" s="1"/>
  <c r="F62" i="16"/>
  <c r="K62" i="16" s="1"/>
  <c r="F61" i="16"/>
  <c r="K61" i="16" s="1"/>
  <c r="F60" i="16"/>
  <c r="K60" i="16" s="1"/>
  <c r="F59" i="16"/>
  <c r="K59" i="16" s="1"/>
  <c r="F58" i="16"/>
  <c r="K58" i="16" s="1"/>
  <c r="F55" i="16"/>
  <c r="K55" i="16" s="1"/>
  <c r="F54" i="16"/>
  <c r="K54" i="16" s="1"/>
  <c r="F53" i="16"/>
  <c r="K53" i="16" s="1"/>
  <c r="F52" i="16"/>
  <c r="F51" i="16"/>
  <c r="K51" i="16" s="1"/>
  <c r="E51" i="16" s="1"/>
  <c r="F50" i="16"/>
  <c r="K50" i="16" s="1"/>
  <c r="F49" i="16"/>
  <c r="K49" i="16" s="1"/>
  <c r="I13" i="16"/>
  <c r="F15" i="16"/>
  <c r="K15" i="16" s="1"/>
  <c r="E15" i="16" s="1"/>
  <c r="F16" i="16"/>
  <c r="K16" i="16" s="1"/>
  <c r="F17" i="16"/>
  <c r="K17" i="16" s="1"/>
  <c r="F18" i="16"/>
  <c r="K18" i="16" s="1"/>
  <c r="F19" i="16"/>
  <c r="K19" i="16" s="1"/>
  <c r="F20" i="16"/>
  <c r="K20" i="16" s="1"/>
  <c r="F21" i="16"/>
  <c r="K21" i="16" s="1"/>
  <c r="F22" i="16"/>
  <c r="K22" i="16" s="1"/>
  <c r="F23" i="16"/>
  <c r="K23" i="16" s="1"/>
  <c r="F24" i="16"/>
  <c r="K24" i="16" s="1"/>
  <c r="F25" i="16"/>
  <c r="K25" i="16" s="1"/>
  <c r="E25" i="16" s="1"/>
  <c r="F26" i="16"/>
  <c r="K26" i="16" s="1"/>
  <c r="F27" i="16"/>
  <c r="K27" i="16" s="1"/>
  <c r="F28" i="16"/>
  <c r="K28" i="16" s="1"/>
  <c r="E28" i="16" s="1"/>
  <c r="F29" i="16"/>
  <c r="K29" i="16" s="1"/>
  <c r="F30" i="16"/>
  <c r="K30" i="16" s="1"/>
  <c r="F31" i="16"/>
  <c r="K31" i="16" s="1"/>
  <c r="F32" i="16"/>
  <c r="K32" i="16" s="1"/>
  <c r="F35" i="16"/>
  <c r="K35" i="16" s="1"/>
  <c r="E35" i="16" s="1"/>
  <c r="F36" i="16"/>
  <c r="K36" i="16" s="1"/>
  <c r="F37" i="16"/>
  <c r="K37" i="16" s="1"/>
  <c r="F38" i="16"/>
  <c r="K38" i="16" s="1"/>
  <c r="F39" i="16"/>
  <c r="K39" i="16" s="1"/>
  <c r="E39" i="16" s="1"/>
  <c r="F40" i="16"/>
  <c r="K40" i="16" s="1"/>
  <c r="F41" i="16"/>
  <c r="K41" i="16" s="1"/>
  <c r="E41" i="16" s="1"/>
  <c r="F42" i="16"/>
  <c r="K42" i="16" s="1"/>
  <c r="F43" i="16"/>
  <c r="K43" i="16" s="1"/>
  <c r="F44" i="16"/>
  <c r="K44" i="16" s="1"/>
  <c r="F45" i="16"/>
  <c r="K45" i="16" s="1"/>
  <c r="E45" i="16" s="1"/>
  <c r="F46" i="16"/>
  <c r="K46" i="16" s="1"/>
  <c r="F14" i="16"/>
  <c r="K14" i="16" s="1"/>
  <c r="K18" i="17"/>
  <c r="J18" i="17"/>
  <c r="I18" i="17"/>
  <c r="L17" i="17"/>
  <c r="L16" i="17"/>
  <c r="F16" i="17" s="1"/>
  <c r="L15" i="17"/>
  <c r="L14" i="17" s="1"/>
  <c r="K14" i="17"/>
  <c r="J14" i="17"/>
  <c r="I14" i="17"/>
  <c r="G14" i="17"/>
  <c r="H18" i="17"/>
  <c r="G703" i="16"/>
  <c r="G651" i="16"/>
  <c r="G657" i="16"/>
  <c r="G666" i="16"/>
  <c r="G659" i="16"/>
  <c r="G670" i="16"/>
  <c r="G322" i="16"/>
  <c r="J675" i="16"/>
  <c r="I675" i="16"/>
  <c r="I712" i="16" s="1"/>
  <c r="H675" i="16"/>
  <c r="H712" i="16" s="1"/>
  <c r="H562" i="16"/>
  <c r="I562" i="16"/>
  <c r="J562" i="16"/>
  <c r="H641" i="16"/>
  <c r="H679" i="16"/>
  <c r="I641" i="16"/>
  <c r="I679" i="16" s="1"/>
  <c r="J641" i="16"/>
  <c r="J679" i="16" s="1"/>
  <c r="G595" i="16"/>
  <c r="H595" i="16"/>
  <c r="I595" i="16"/>
  <c r="J595" i="16"/>
  <c r="H529" i="16"/>
  <c r="I529" i="16"/>
  <c r="J529" i="16"/>
  <c r="H253" i="16"/>
  <c r="I253" i="16"/>
  <c r="J253" i="16"/>
  <c r="H150" i="16"/>
  <c r="J150" i="16"/>
  <c r="J389" i="16"/>
  <c r="H389" i="16"/>
  <c r="H356" i="16"/>
  <c r="I356" i="16"/>
  <c r="J356" i="16"/>
  <c r="H322" i="16"/>
  <c r="I322" i="16"/>
  <c r="J322" i="16"/>
  <c r="H185" i="16"/>
  <c r="I185" i="16"/>
  <c r="J185" i="16"/>
  <c r="H117" i="16"/>
  <c r="I117" i="16"/>
  <c r="J117" i="16"/>
  <c r="H84" i="16"/>
  <c r="I84" i="16"/>
  <c r="J84" i="16"/>
  <c r="H48" i="16"/>
  <c r="I48" i="16"/>
  <c r="J48" i="16"/>
  <c r="H13" i="16"/>
  <c r="J13" i="16"/>
  <c r="G117" i="16"/>
  <c r="H286" i="16"/>
  <c r="I286" i="16"/>
  <c r="J286" i="16"/>
  <c r="H455" i="16"/>
  <c r="I455" i="16"/>
  <c r="J455" i="16"/>
  <c r="H628" i="16"/>
  <c r="I628" i="16"/>
  <c r="J628" i="16"/>
  <c r="H634" i="16"/>
  <c r="I634" i="16"/>
  <c r="J634" i="16"/>
  <c r="H650" i="16"/>
  <c r="I650" i="16"/>
  <c r="J650" i="16"/>
  <c r="H651" i="16"/>
  <c r="H686" i="16" s="1"/>
  <c r="I651" i="16"/>
  <c r="J651" i="16"/>
  <c r="G652" i="16"/>
  <c r="H652" i="16"/>
  <c r="I652" i="16"/>
  <c r="J652" i="16"/>
  <c r="G653" i="16"/>
  <c r="H653" i="16"/>
  <c r="I653" i="16"/>
  <c r="J653" i="16"/>
  <c r="J688" i="16" s="1"/>
  <c r="G654" i="16"/>
  <c r="H654" i="16"/>
  <c r="H689" i="16" s="1"/>
  <c r="I654" i="16"/>
  <c r="J654" i="16"/>
  <c r="H655" i="16"/>
  <c r="I655" i="16"/>
  <c r="J655" i="16"/>
  <c r="G656" i="16"/>
  <c r="H656" i="16"/>
  <c r="H691" i="16" s="1"/>
  <c r="I656" i="16"/>
  <c r="J656" i="16"/>
  <c r="H657" i="16"/>
  <c r="I657" i="16"/>
  <c r="J657" i="16"/>
  <c r="H658" i="16"/>
  <c r="I658" i="16"/>
  <c r="J658" i="16"/>
  <c r="H659" i="16"/>
  <c r="I659" i="16"/>
  <c r="J659" i="16"/>
  <c r="G660" i="16"/>
  <c r="H660" i="16"/>
  <c r="I660" i="16"/>
  <c r="J660" i="16"/>
  <c r="G661" i="16"/>
  <c r="H661" i="16"/>
  <c r="I661" i="16"/>
  <c r="J661" i="16"/>
  <c r="G662" i="16"/>
  <c r="H662" i="16"/>
  <c r="I662" i="16"/>
  <c r="J662" i="16"/>
  <c r="G663" i="16"/>
  <c r="H663" i="16"/>
  <c r="I663" i="16"/>
  <c r="J663" i="16"/>
  <c r="G664" i="16"/>
  <c r="H664" i="16"/>
  <c r="I664" i="16"/>
  <c r="J664" i="16"/>
  <c r="G665" i="16"/>
  <c r="G701" i="16" s="1"/>
  <c r="H665" i="16"/>
  <c r="I665" i="16"/>
  <c r="J665" i="16"/>
  <c r="H666" i="16"/>
  <c r="I666" i="16"/>
  <c r="J666" i="16"/>
  <c r="H669" i="16"/>
  <c r="I669" i="16"/>
  <c r="J669" i="16"/>
  <c r="H670" i="16"/>
  <c r="I670" i="16"/>
  <c r="J670" i="16"/>
  <c r="G671" i="16"/>
  <c r="H671" i="16"/>
  <c r="I671" i="16"/>
  <c r="I708" i="16" s="1"/>
  <c r="J671" i="16"/>
  <c r="H672" i="16"/>
  <c r="I672" i="16"/>
  <c r="J672" i="16"/>
  <c r="G673" i="16"/>
  <c r="G710" i="16" s="1"/>
  <c r="H673" i="16"/>
  <c r="I673" i="16"/>
  <c r="J673" i="16"/>
  <c r="H674" i="16"/>
  <c r="I674" i="16"/>
  <c r="J674" i="16"/>
  <c r="G676" i="16"/>
  <c r="H676" i="16"/>
  <c r="I676" i="16"/>
  <c r="J676" i="16"/>
  <c r="H677" i="16"/>
  <c r="I677" i="16"/>
  <c r="J677" i="16"/>
  <c r="G678" i="16"/>
  <c r="H678" i="16"/>
  <c r="I678" i="16"/>
  <c r="J678" i="16"/>
  <c r="G680" i="16"/>
  <c r="H680" i="16"/>
  <c r="I680" i="16"/>
  <c r="J680" i="16"/>
  <c r="H681" i="16"/>
  <c r="I681" i="16"/>
  <c r="J681" i="16"/>
  <c r="H682" i="16"/>
  <c r="I682" i="16"/>
  <c r="J682" i="16"/>
  <c r="G683" i="16"/>
  <c r="H683" i="16"/>
  <c r="I683" i="16"/>
  <c r="J683" i="16"/>
  <c r="G48" i="16"/>
  <c r="G356" i="16"/>
  <c r="G84" i="16"/>
  <c r="G150" i="16"/>
  <c r="G677" i="16"/>
  <c r="G655" i="16"/>
  <c r="G529" i="16"/>
  <c r="G674" i="16"/>
  <c r="G681" i="16"/>
  <c r="G682" i="16"/>
  <c r="G253" i="16"/>
  <c r="G455" i="16"/>
  <c r="G672" i="16"/>
  <c r="G709" i="16" s="1"/>
  <c r="G669" i="16"/>
  <c r="G650" i="16"/>
  <c r="G628" i="16"/>
  <c r="H14" i="17"/>
  <c r="I86" i="17"/>
  <c r="J86" i="17"/>
  <c r="L429" i="16"/>
  <c r="L433" i="16"/>
  <c r="L441" i="16"/>
  <c r="L445" i="16"/>
  <c r="R433" i="16"/>
  <c r="R441" i="16"/>
  <c r="L428" i="16"/>
  <c r="W424" i="16"/>
  <c r="R428" i="16"/>
  <c r="R440" i="16"/>
  <c r="L443" i="16"/>
  <c r="R427" i="16"/>
  <c r="R439" i="16"/>
  <c r="L426" i="16"/>
  <c r="F502" i="16"/>
  <c r="F696" i="16" s="1"/>
  <c r="K475" i="16"/>
  <c r="K479" i="16"/>
  <c r="K483" i="16"/>
  <c r="Q210" i="16"/>
  <c r="Q462" i="16"/>
  <c r="Q470" i="16"/>
  <c r="Q474" i="16"/>
  <c r="Q486" i="16"/>
  <c r="W187" i="16"/>
  <c r="W191" i="16"/>
  <c r="L454" i="16"/>
  <c r="R452" i="16"/>
  <c r="L432" i="16"/>
  <c r="L425" i="16"/>
  <c r="R232" i="16"/>
  <c r="K458" i="16"/>
  <c r="K482" i="16"/>
  <c r="Q189" i="16"/>
  <c r="L222" i="16"/>
  <c r="Q193" i="16"/>
  <c r="L226" i="16"/>
  <c r="Q368" i="16"/>
  <c r="L502" i="16"/>
  <c r="L696" i="16" s="1"/>
  <c r="Q461" i="16"/>
  <c r="Q465" i="16"/>
  <c r="Q469" i="16"/>
  <c r="Q473" i="16"/>
  <c r="Q485" i="16"/>
  <c r="Q489" i="16"/>
  <c r="E489" i="16" s="1"/>
  <c r="W177" i="16"/>
  <c r="W244" i="16" s="1"/>
  <c r="R244" i="16"/>
  <c r="W186" i="16"/>
  <c r="R219" i="16"/>
  <c r="W190" i="16"/>
  <c r="W210" i="16"/>
  <c r="W457" i="16"/>
  <c r="W461" i="16"/>
  <c r="W465" i="16"/>
  <c r="W469" i="16"/>
  <c r="W473" i="16"/>
  <c r="W477" i="16"/>
  <c r="W481" i="16"/>
  <c r="W485" i="16"/>
  <c r="W489" i="16"/>
  <c r="F453" i="16"/>
  <c r="R447" i="16"/>
  <c r="L444" i="16"/>
  <c r="F442" i="16"/>
  <c r="R432" i="16"/>
  <c r="R431" i="16"/>
  <c r="R429" i="16"/>
  <c r="R425" i="16"/>
  <c r="L424" i="16"/>
  <c r="L243" i="16"/>
  <c r="L239" i="16"/>
  <c r="L231" i="16"/>
  <c r="Q456" i="16"/>
  <c r="Q460" i="16"/>
  <c r="Q464" i="16"/>
  <c r="Q472" i="16"/>
  <c r="Q476" i="16"/>
  <c r="Q480" i="16"/>
  <c r="Q488" i="16"/>
  <c r="W189" i="16"/>
  <c r="W193" i="16"/>
  <c r="W456" i="16"/>
  <c r="W460" i="16"/>
  <c r="W464" i="16"/>
  <c r="W468" i="16"/>
  <c r="W472" i="16"/>
  <c r="W476" i="16"/>
  <c r="W480" i="16"/>
  <c r="W484" i="16"/>
  <c r="W488" i="16"/>
  <c r="R253" i="16"/>
  <c r="W423" i="16"/>
  <c r="F454" i="16"/>
  <c r="F448" i="16"/>
  <c r="R444" i="16"/>
  <c r="F428" i="16"/>
  <c r="R424" i="16"/>
  <c r="F238" i="16"/>
  <c r="F510" i="16"/>
  <c r="F706" i="16" s="1"/>
  <c r="R234" i="16"/>
  <c r="L232" i="16"/>
  <c r="L228" i="16"/>
  <c r="K177" i="16"/>
  <c r="K244" i="16" s="1"/>
  <c r="K210" i="16"/>
  <c r="K460" i="16"/>
  <c r="Q187" i="16"/>
  <c r="Q459" i="16"/>
  <c r="Q471" i="16"/>
  <c r="Q475" i="16"/>
  <c r="Q479" i="16"/>
  <c r="Q483" i="16"/>
  <c r="Q487" i="16"/>
  <c r="W188" i="16"/>
  <c r="W463" i="16"/>
  <c r="W483" i="16"/>
  <c r="W487" i="16"/>
  <c r="R423" i="16"/>
  <c r="I491" i="16"/>
  <c r="L452" i="16"/>
  <c r="L451" i="16"/>
  <c r="L449" i="16"/>
  <c r="F445" i="16"/>
  <c r="L434" i="16"/>
  <c r="L248" i="16"/>
  <c r="R239" i="16"/>
  <c r="R235" i="16"/>
  <c r="L233" i="16"/>
  <c r="R231" i="16"/>
  <c r="L229" i="16"/>
  <c r="R227" i="16"/>
  <c r="L225" i="16"/>
  <c r="Q396" i="16"/>
  <c r="Q429" i="16" s="1"/>
  <c r="Q398" i="16"/>
  <c r="L389" i="16"/>
  <c r="Q406" i="16"/>
  <c r="Q439" i="16" s="1"/>
  <c r="W151" i="16"/>
  <c r="W158" i="16"/>
  <c r="W406" i="16"/>
  <c r="W439" i="16" s="1"/>
  <c r="Q21" i="16"/>
  <c r="Q395" i="16"/>
  <c r="Q428" i="16" s="1"/>
  <c r="W21" i="16"/>
  <c r="Q405" i="16"/>
  <c r="Q407" i="16"/>
  <c r="Q440" i="16" s="1"/>
  <c r="W407" i="16"/>
  <c r="W440" i="16" s="1"/>
  <c r="J703" i="16"/>
  <c r="F654" i="16"/>
  <c r="Q151" i="16"/>
  <c r="E151" i="16" s="1"/>
  <c r="Q394" i="16"/>
  <c r="Q400" i="16"/>
  <c r="Q433" i="16" s="1"/>
  <c r="Q404" i="16"/>
  <c r="Q410" i="16"/>
  <c r="Q443" i="16" s="1"/>
  <c r="Q412" i="16"/>
  <c r="Q445" i="16" s="1"/>
  <c r="W394" i="16"/>
  <c r="W427" i="16" s="1"/>
  <c r="W395" i="16"/>
  <c r="W428" i="16" s="1"/>
  <c r="W400" i="16"/>
  <c r="W402" i="16"/>
  <c r="W404" i="16"/>
  <c r="W405" i="16"/>
  <c r="W438" i="16" s="1"/>
  <c r="W410" i="16"/>
  <c r="K408" i="16"/>
  <c r="F675" i="16"/>
  <c r="Q393" i="16"/>
  <c r="Q415" i="16"/>
  <c r="W403" i="16"/>
  <c r="W413" i="16"/>
  <c r="W415" i="16"/>
  <c r="F641" i="16"/>
  <c r="F679" i="16" s="1"/>
  <c r="K394" i="16"/>
  <c r="K398" i="16"/>
  <c r="F657" i="16"/>
  <c r="W152" i="16"/>
  <c r="S319" i="16"/>
  <c r="Z319" i="16" s="1"/>
  <c r="R652" i="16"/>
  <c r="W652" i="16" s="1"/>
  <c r="R654" i="16"/>
  <c r="W654" i="16" s="1"/>
  <c r="R656" i="16"/>
  <c r="R660" i="16"/>
  <c r="R662" i="16"/>
  <c r="W662" i="16" s="1"/>
  <c r="R664" i="16"/>
  <c r="W664" i="16" s="1"/>
  <c r="R670" i="16"/>
  <c r="R674" i="16"/>
  <c r="R678" i="16"/>
  <c r="R682" i="16"/>
  <c r="U389" i="16"/>
  <c r="W544" i="16"/>
  <c r="W548" i="16"/>
  <c r="W550" i="16"/>
  <c r="W552" i="16"/>
  <c r="R653" i="16"/>
  <c r="W653" i="16" s="1"/>
  <c r="R655" i="16"/>
  <c r="W655" i="16" s="1"/>
  <c r="R657" i="16"/>
  <c r="W657" i="16" s="1"/>
  <c r="V703" i="16"/>
  <c r="R677" i="16"/>
  <c r="W677" i="16" s="1"/>
  <c r="R683" i="16"/>
  <c r="U703" i="16"/>
  <c r="F714" i="16"/>
  <c r="L654" i="16"/>
  <c r="L656" i="16"/>
  <c r="L666" i="16"/>
  <c r="L672" i="16"/>
  <c r="Q672" i="16" s="1"/>
  <c r="L678" i="16"/>
  <c r="L680" i="16"/>
  <c r="Q680" i="16" s="1"/>
  <c r="O389" i="16"/>
  <c r="Q542" i="16"/>
  <c r="Q544" i="16"/>
  <c r="Q546" i="16"/>
  <c r="Q548" i="16"/>
  <c r="Q550" i="16"/>
  <c r="Q552" i="16"/>
  <c r="Q630" i="16"/>
  <c r="L651" i="16"/>
  <c r="L653" i="16"/>
  <c r="L655" i="16"/>
  <c r="L659" i="16"/>
  <c r="Q659" i="16" s="1"/>
  <c r="Q408" i="16"/>
  <c r="Q441" i="16" s="1"/>
  <c r="G218" i="16"/>
  <c r="G658" i="16"/>
  <c r="I703" i="16"/>
  <c r="H86" i="17"/>
  <c r="E461" i="16"/>
  <c r="T703" i="16"/>
  <c r="O218" i="16"/>
  <c r="G389" i="16"/>
  <c r="O703" i="16"/>
  <c r="P686" i="16"/>
  <c r="H687" i="16"/>
  <c r="N686" i="16"/>
  <c r="V691" i="16"/>
  <c r="E648" i="16"/>
  <c r="I685" i="16"/>
  <c r="Q73" i="16"/>
  <c r="Q516" i="16" s="1"/>
  <c r="W73" i="16"/>
  <c r="W516" i="16" s="1"/>
  <c r="L669" i="16"/>
  <c r="L673" i="16"/>
  <c r="W663" i="16"/>
  <c r="W669" i="16"/>
  <c r="W447" i="16"/>
  <c r="S521" i="16"/>
  <c r="S520" i="16"/>
  <c r="S716" i="16" s="1"/>
  <c r="S515" i="16"/>
  <c r="S711" i="16" s="1"/>
  <c r="S513" i="16"/>
  <c r="S709" i="16" s="1"/>
  <c r="S512" i="16"/>
  <c r="S708" i="16" s="1"/>
  <c r="S511" i="16"/>
  <c r="S707" i="16" s="1"/>
  <c r="S496" i="16"/>
  <c r="S690" i="16" s="1"/>
  <c r="S495" i="16"/>
  <c r="S689" i="16" s="1"/>
  <c r="S493" i="16"/>
  <c r="S87" i="17"/>
  <c r="S124" i="17" s="1"/>
  <c r="S88" i="17"/>
  <c r="S125" i="17" s="1"/>
  <c r="X89" i="17"/>
  <c r="X126" i="17" s="1"/>
  <c r="X93" i="17"/>
  <c r="X130" i="17" s="1"/>
  <c r="X99" i="17"/>
  <c r="X136" i="17" s="1"/>
  <c r="S102" i="17"/>
  <c r="S139" i="17" s="1"/>
  <c r="S110" i="17"/>
  <c r="S147" i="17" s="1"/>
  <c r="S111" i="17"/>
  <c r="S148" i="17" s="1"/>
  <c r="S112" i="17"/>
  <c r="S149" i="17" s="1"/>
  <c r="S116" i="17"/>
  <c r="S153" i="17" s="1"/>
  <c r="S117" i="17"/>
  <c r="S154" i="17" s="1"/>
  <c r="S89" i="17"/>
  <c r="S93" i="17"/>
  <c r="S130" i="17" s="1"/>
  <c r="S95" i="17"/>
  <c r="S132" i="17" s="1"/>
  <c r="S96" i="17"/>
  <c r="S133" i="17" s="1"/>
  <c r="S99" i="17"/>
  <c r="S136" i="17" s="1"/>
  <c r="S100" i="17"/>
  <c r="S137" i="17" s="1"/>
  <c r="S101" i="17"/>
  <c r="S138" i="17" s="1"/>
  <c r="S109" i="17"/>
  <c r="S146" i="17" s="1"/>
  <c r="X112" i="17"/>
  <c r="X149" i="17" s="1"/>
  <c r="S113" i="17"/>
  <c r="S150" i="17" s="1"/>
  <c r="M119" i="17"/>
  <c r="M156" i="17" s="1"/>
  <c r="M116" i="17"/>
  <c r="M153" i="17" s="1"/>
  <c r="R32" i="17"/>
  <c r="M94" i="17"/>
  <c r="M131" i="17" s="1"/>
  <c r="M88" i="17"/>
  <c r="M125" i="17" s="1"/>
  <c r="M87" i="17"/>
  <c r="M124" i="17" s="1"/>
  <c r="S218" i="16"/>
  <c r="R252" i="16"/>
  <c r="W170" i="16"/>
  <c r="W238" i="16" s="1"/>
  <c r="W510" i="16" s="1"/>
  <c r="W706" i="16" s="1"/>
  <c r="R248" i="16"/>
  <c r="R245" i="16"/>
  <c r="R247" i="16"/>
  <c r="X57" i="17"/>
  <c r="F57" i="17" s="1"/>
  <c r="X58" i="17"/>
  <c r="X61" i="17"/>
  <c r="X62" i="17"/>
  <c r="X96" i="17" s="1"/>
  <c r="X133" i="17" s="1"/>
  <c r="X63" i="17"/>
  <c r="X64" i="17"/>
  <c r="X68" i="17"/>
  <c r="X102" i="17" s="1"/>
  <c r="X139" i="17" s="1"/>
  <c r="X85" i="17"/>
  <c r="S105" i="17"/>
  <c r="S104" i="17"/>
  <c r="S103" i="17"/>
  <c r="S140" i="17" s="1"/>
  <c r="S115" i="17"/>
  <c r="S152" i="17" s="1"/>
  <c r="X110" i="17"/>
  <c r="X147" i="17" s="1"/>
  <c r="X72" i="17"/>
  <c r="X82" i="17"/>
  <c r="X116" i="17" s="1"/>
  <c r="X153" i="17" s="1"/>
  <c r="R85" i="17"/>
  <c r="R119" i="17" s="1"/>
  <c r="R156" i="17" s="1"/>
  <c r="R82" i="17"/>
  <c r="R77" i="17"/>
  <c r="R62" i="17"/>
  <c r="R60" i="17"/>
  <c r="R53" i="17"/>
  <c r="R22" i="25"/>
  <c r="X22" i="25"/>
  <c r="R24" i="25"/>
  <c r="X24" i="25"/>
  <c r="R26" i="25"/>
  <c r="X26" i="25"/>
  <c r="R27" i="25"/>
  <c r="X27" i="25"/>
  <c r="R29" i="25"/>
  <c r="X29" i="25"/>
  <c r="R31" i="25"/>
  <c r="X31" i="25"/>
  <c r="R33" i="25"/>
  <c r="X33" i="25"/>
  <c r="R35" i="25"/>
  <c r="X35" i="25"/>
  <c r="R37" i="25"/>
  <c r="X37" i="25"/>
  <c r="R39" i="25"/>
  <c r="X39" i="25"/>
  <c r="R41" i="25"/>
  <c r="X41" i="25"/>
  <c r="R43" i="25"/>
  <c r="X43" i="25"/>
  <c r="R45" i="25"/>
  <c r="X45" i="25"/>
  <c r="R47" i="25"/>
  <c r="X47" i="25"/>
  <c r="R49" i="25"/>
  <c r="X49" i="25"/>
  <c r="R51" i="25"/>
  <c r="X51" i="25"/>
  <c r="R53" i="25"/>
  <c r="X53" i="25"/>
  <c r="R23" i="25"/>
  <c r="X23" i="25"/>
  <c r="R25" i="25"/>
  <c r="X25" i="25"/>
  <c r="R28" i="25"/>
  <c r="X28" i="25"/>
  <c r="R30" i="25"/>
  <c r="X30" i="25"/>
  <c r="R32" i="25"/>
  <c r="X32" i="25"/>
  <c r="R34" i="25"/>
  <c r="X34" i="25"/>
  <c r="R36" i="25"/>
  <c r="X36" i="25"/>
  <c r="R38" i="25"/>
  <c r="X38" i="25"/>
  <c r="R40" i="25"/>
  <c r="X40" i="25"/>
  <c r="R42" i="25"/>
  <c r="X42" i="25"/>
  <c r="R44" i="25"/>
  <c r="X44" i="25"/>
  <c r="R46" i="25"/>
  <c r="X46" i="25"/>
  <c r="R48" i="25"/>
  <c r="X48" i="25"/>
  <c r="R50" i="25"/>
  <c r="X50" i="25"/>
  <c r="R52" i="25"/>
  <c r="X52" i="25"/>
  <c r="L56" i="25"/>
  <c r="X56" i="25"/>
  <c r="X87" i="17"/>
  <c r="X124" i="17" s="1"/>
  <c r="F81" i="17"/>
  <c r="X117" i="17"/>
  <c r="X154" i="17" s="1"/>
  <c r="X113" i="17"/>
  <c r="X150" i="17" s="1"/>
  <c r="M90" i="17"/>
  <c r="M127" i="17" s="1"/>
  <c r="X104" i="17"/>
  <c r="R90" i="17"/>
  <c r="R127" i="17" s="1"/>
  <c r="X100" i="17"/>
  <c r="X137" i="17" s="1"/>
  <c r="L119" i="17"/>
  <c r="L156" i="17" s="1"/>
  <c r="L24" i="17"/>
  <c r="R49" i="17"/>
  <c r="L45" i="17"/>
  <c r="F45" i="17" s="1"/>
  <c r="R41" i="17"/>
  <c r="R109" i="17" s="1"/>
  <c r="R146" i="17" s="1"/>
  <c r="R39" i="17"/>
  <c r="L39" i="17"/>
  <c r="L107" i="17" s="1"/>
  <c r="L144" i="17" s="1"/>
  <c r="L36" i="17"/>
  <c r="L104" i="17" s="1"/>
  <c r="R33" i="17"/>
  <c r="R101" i="17" s="1"/>
  <c r="R138" i="17" s="1"/>
  <c r="L33" i="17"/>
  <c r="L130" i="17"/>
  <c r="F25" i="17"/>
  <c r="R21" i="17"/>
  <c r="U123" i="17"/>
  <c r="O123" i="17"/>
  <c r="J123" i="17"/>
  <c r="H123" i="17"/>
  <c r="P123" i="17"/>
  <c r="I123" i="17"/>
  <c r="K542" i="16"/>
  <c r="M709" i="16"/>
  <c r="M700" i="16"/>
  <c r="M695" i="16"/>
  <c r="T693" i="16"/>
  <c r="E31" i="16"/>
  <c r="Y16" i="16"/>
  <c r="W639" i="16"/>
  <c r="R13" i="16"/>
  <c r="W13" i="16"/>
  <c r="W429" i="16"/>
  <c r="W431" i="16"/>
  <c r="W432" i="16"/>
  <c r="Q369" i="16"/>
  <c r="Q435" i="16" s="1"/>
  <c r="L435" i="16"/>
  <c r="Q371" i="16"/>
  <c r="Q437" i="16" s="1"/>
  <c r="L437" i="16"/>
  <c r="W369" i="16"/>
  <c r="W435" i="16" s="1"/>
  <c r="R435" i="16"/>
  <c r="W371" i="16"/>
  <c r="R437" i="16"/>
  <c r="W377" i="16"/>
  <c r="E377" i="16" s="1"/>
  <c r="R443" i="16"/>
  <c r="M512" i="16"/>
  <c r="M708" i="16" s="1"/>
  <c r="K375" i="16"/>
  <c r="K441" i="16" s="1"/>
  <c r="F441" i="16"/>
  <c r="Q370" i="16"/>
  <c r="L436" i="16"/>
  <c r="Q382" i="16"/>
  <c r="W370" i="16"/>
  <c r="W436" i="16" s="1"/>
  <c r="R436" i="16"/>
  <c r="P512" i="16"/>
  <c r="P708" i="16" s="1"/>
  <c r="S523" i="16"/>
  <c r="S719" i="16" s="1"/>
  <c r="W247" i="16"/>
  <c r="U706" i="16"/>
  <c r="O706" i="16"/>
  <c r="N706" i="16"/>
  <c r="H706" i="16"/>
  <c r="W232" i="16"/>
  <c r="W248" i="16"/>
  <c r="W219" i="16"/>
  <c r="W227" i="16"/>
  <c r="W231" i="16"/>
  <c r="W235" i="16"/>
  <c r="E101" i="16"/>
  <c r="V715" i="16"/>
  <c r="Q231" i="16"/>
  <c r="W92" i="16"/>
  <c r="E59" i="16"/>
  <c r="E67" i="16"/>
  <c r="E19" i="16"/>
  <c r="E33" i="16"/>
  <c r="E36" i="16"/>
  <c r="E42" i="16"/>
  <c r="E34" i="16"/>
  <c r="E623" i="16"/>
  <c r="E590" i="16"/>
  <c r="L26" i="25"/>
  <c r="F26" i="25"/>
  <c r="L22" i="25"/>
  <c r="F22" i="25"/>
  <c r="L24" i="25"/>
  <c r="F24" i="25"/>
  <c r="L51" i="25"/>
  <c r="F51" i="25"/>
  <c r="L47" i="25"/>
  <c r="F47" i="25"/>
  <c r="L43" i="25"/>
  <c r="F43" i="25"/>
  <c r="L39" i="25"/>
  <c r="F39" i="25"/>
  <c r="L35" i="25"/>
  <c r="F35" i="25"/>
  <c r="L31" i="25"/>
  <c r="F31" i="25"/>
  <c r="L27" i="25"/>
  <c r="F27" i="25"/>
  <c r="L53" i="25"/>
  <c r="F53" i="25"/>
  <c r="L49" i="25"/>
  <c r="F49" i="25"/>
  <c r="L45" i="25"/>
  <c r="F45" i="25"/>
  <c r="L41" i="25"/>
  <c r="F41" i="25"/>
  <c r="L37" i="25"/>
  <c r="F37" i="25"/>
  <c r="L33" i="25"/>
  <c r="F33" i="25"/>
  <c r="L29" i="25"/>
  <c r="F29" i="25"/>
  <c r="L52" i="25"/>
  <c r="F52" i="25"/>
  <c r="L48" i="25"/>
  <c r="F48" i="25"/>
  <c r="L44" i="25"/>
  <c r="F44" i="25"/>
  <c r="L40" i="25"/>
  <c r="F40" i="25"/>
  <c r="L36" i="25"/>
  <c r="F36" i="25"/>
  <c r="L32" i="25"/>
  <c r="F32" i="25"/>
  <c r="L28" i="25"/>
  <c r="F28" i="25"/>
  <c r="L23" i="25"/>
  <c r="F23" i="25"/>
  <c r="R21" i="25"/>
  <c r="L50" i="25"/>
  <c r="F50" i="25"/>
  <c r="L46" i="25"/>
  <c r="F46" i="25"/>
  <c r="L42" i="25"/>
  <c r="F42" i="25"/>
  <c r="L38" i="25"/>
  <c r="F38" i="25"/>
  <c r="L34" i="25"/>
  <c r="F34" i="25"/>
  <c r="L30" i="25"/>
  <c r="F30" i="25"/>
  <c r="L25" i="25"/>
  <c r="F25" i="25"/>
  <c r="X21" i="25"/>
  <c r="L21" i="25"/>
  <c r="E369" i="16"/>
  <c r="F21" i="25"/>
  <c r="N57" i="25"/>
  <c r="M57" i="25" s="1"/>
  <c r="R57" i="25" s="1"/>
  <c r="T57" i="25"/>
  <c r="S57" i="25" s="1"/>
  <c r="E153" i="16"/>
  <c r="E165" i="16"/>
  <c r="E201" i="16"/>
  <c r="E198" i="16"/>
  <c r="E351" i="16"/>
  <c r="K454" i="16"/>
  <c r="E457" i="16"/>
  <c r="E463" i="16"/>
  <c r="E85" i="16"/>
  <c r="E391" i="16"/>
  <c r="Q424" i="16"/>
  <c r="E418" i="16"/>
  <c r="Q451" i="16"/>
  <c r="Q225" i="16"/>
  <c r="Q449" i="16"/>
  <c r="K245" i="16"/>
  <c r="E189" i="16"/>
  <c r="E257" i="16"/>
  <c r="E359" i="16"/>
  <c r="E374" i="16"/>
  <c r="K442" i="16"/>
  <c r="K453" i="16"/>
  <c r="E456" i="16"/>
  <c r="E631" i="16"/>
  <c r="Q425" i="16"/>
  <c r="Q452" i="16"/>
  <c r="E419" i="16"/>
  <c r="Q248" i="16"/>
  <c r="X88" i="17"/>
  <c r="X125" i="17" s="1"/>
  <c r="E394" i="16"/>
  <c r="K635" i="16"/>
  <c r="W252" i="16"/>
  <c r="G119" i="17"/>
  <c r="G156" i="17" s="1"/>
  <c r="L50" i="17"/>
  <c r="L118" i="17" s="1"/>
  <c r="L155" i="17" s="1"/>
  <c r="R47" i="17"/>
  <c r="R115" i="17"/>
  <c r="R152" i="17" s="1"/>
  <c r="L47" i="17"/>
  <c r="L115" i="17" s="1"/>
  <c r="R46" i="17"/>
  <c r="R114" i="17" s="1"/>
  <c r="R151" i="17" s="1"/>
  <c r="L46" i="17"/>
  <c r="R44" i="17"/>
  <c r="R112" i="17" s="1"/>
  <c r="R149" i="17" s="1"/>
  <c r="R42" i="17"/>
  <c r="R40" i="17"/>
  <c r="R108" i="17" s="1"/>
  <c r="R145" i="17" s="1"/>
  <c r="R31" i="17"/>
  <c r="R99" i="17" s="1"/>
  <c r="R30" i="17"/>
  <c r="L29" i="17"/>
  <c r="R28" i="17"/>
  <c r="S142" i="17"/>
  <c r="M142" i="17"/>
  <c r="G142" i="17"/>
  <c r="G668" i="16"/>
  <c r="H57" i="25"/>
  <c r="G57" i="25" s="1"/>
  <c r="E367" i="16"/>
  <c r="K450" i="16"/>
  <c r="K452" i="16"/>
  <c r="E386" i="16"/>
  <c r="Q226" i="16"/>
  <c r="E366" i="16"/>
  <c r="E381" i="16"/>
  <c r="K449" i="16"/>
  <c r="E370" i="16"/>
  <c r="L89" i="17"/>
  <c r="L126" i="17" s="1"/>
  <c r="K679" i="16"/>
  <c r="Q432" i="16"/>
  <c r="Q444" i="16"/>
  <c r="X101" i="17"/>
  <c r="X138" i="17" s="1"/>
  <c r="F85" i="17"/>
  <c r="S126" i="17"/>
  <c r="Q666" i="16"/>
  <c r="G111" i="17"/>
  <c r="G148" i="17" s="1"/>
  <c r="L37" i="17"/>
  <c r="G87" i="17"/>
  <c r="G124" i="17" s="1"/>
  <c r="R35" i="17"/>
  <c r="R103" i="17" s="1"/>
  <c r="R140" i="17" s="1"/>
  <c r="L35" i="17"/>
  <c r="R34" i="17"/>
  <c r="F34" i="17" s="1"/>
  <c r="S668" i="16"/>
  <c r="F19" i="17"/>
  <c r="K232" i="16" l="1"/>
  <c r="K433" i="16"/>
  <c r="E557" i="16"/>
  <c r="M702" i="16"/>
  <c r="P688" i="16"/>
  <c r="I687" i="16"/>
  <c r="V686" i="16"/>
  <c r="L27" i="17"/>
  <c r="L95" i="17" s="1"/>
  <c r="L132" i="17" s="1"/>
  <c r="G95" i="17"/>
  <c r="G132" i="17" s="1"/>
  <c r="N124" i="17"/>
  <c r="N123" i="17" s="1"/>
  <c r="N86" i="17"/>
  <c r="E472" i="16"/>
  <c r="F229" i="16"/>
  <c r="W239" i="16"/>
  <c r="E409" i="16"/>
  <c r="E421" i="16"/>
  <c r="E467" i="16"/>
  <c r="T688" i="16"/>
  <c r="T690" i="16"/>
  <c r="S712" i="16"/>
  <c r="S665" i="16"/>
  <c r="R546" i="16"/>
  <c r="S529" i="16"/>
  <c r="E212" i="16"/>
  <c r="E206" i="16"/>
  <c r="E202" i="16"/>
  <c r="E309" i="16"/>
  <c r="E313" i="16"/>
  <c r="E315" i="16"/>
  <c r="E339" i="16"/>
  <c r="K395" i="16"/>
  <c r="K428" i="16" s="1"/>
  <c r="K403" i="16"/>
  <c r="I503" i="16"/>
  <c r="I514" i="16"/>
  <c r="Q181" i="16"/>
  <c r="Q249" i="16" s="1"/>
  <c r="Q450" i="16"/>
  <c r="O692" i="16"/>
  <c r="W661" i="16"/>
  <c r="S695" i="16"/>
  <c r="S700" i="16"/>
  <c r="N491" i="16"/>
  <c r="N685" i="16" s="1"/>
  <c r="J491" i="16"/>
  <c r="J685" i="16" s="1"/>
  <c r="T525" i="16"/>
  <c r="T721" i="16" s="1"/>
  <c r="H520" i="16"/>
  <c r="J517" i="16"/>
  <c r="T515" i="16"/>
  <c r="T711" i="16" s="1"/>
  <c r="N515" i="16"/>
  <c r="N711" i="16" s="1"/>
  <c r="S514" i="16"/>
  <c r="M514" i="16"/>
  <c r="M710" i="16" s="1"/>
  <c r="G512" i="16"/>
  <c r="G708" i="16" s="1"/>
  <c r="M511" i="16"/>
  <c r="M707" i="16" s="1"/>
  <c r="G511" i="16"/>
  <c r="G707" i="16" s="1"/>
  <c r="S509" i="16"/>
  <c r="S705" i="16" s="1"/>
  <c r="M509" i="16"/>
  <c r="M705" i="16" s="1"/>
  <c r="G508" i="16"/>
  <c r="G702" i="16" s="1"/>
  <c r="S507" i="16"/>
  <c r="M507" i="16"/>
  <c r="M701" i="16" s="1"/>
  <c r="G506" i="16"/>
  <c r="G700" i="16" s="1"/>
  <c r="S505" i="16"/>
  <c r="S699" i="16" s="1"/>
  <c r="M505" i="16"/>
  <c r="M699" i="16" s="1"/>
  <c r="S503" i="16"/>
  <c r="S697" i="16" s="1"/>
  <c r="M503" i="16"/>
  <c r="M697" i="16" s="1"/>
  <c r="G501" i="16"/>
  <c r="G695" i="16" s="1"/>
  <c r="S500" i="16"/>
  <c r="S694" i="16" s="1"/>
  <c r="M500" i="16"/>
  <c r="M694" i="16" s="1"/>
  <c r="P498" i="16"/>
  <c r="T497" i="16"/>
  <c r="T691" i="16" s="1"/>
  <c r="N497" i="16"/>
  <c r="N691" i="16" s="1"/>
  <c r="H496" i="16"/>
  <c r="V495" i="16"/>
  <c r="V689" i="16" s="1"/>
  <c r="T495" i="16"/>
  <c r="T689" i="16" s="1"/>
  <c r="N495" i="16"/>
  <c r="N689" i="16" s="1"/>
  <c r="N493" i="16"/>
  <c r="N687" i="16" s="1"/>
  <c r="J512" i="16"/>
  <c r="S497" i="16"/>
  <c r="M112" i="17"/>
  <c r="M149" i="17" s="1"/>
  <c r="X111" i="17"/>
  <c r="X148" i="17" s="1"/>
  <c r="G110" i="17"/>
  <c r="G147" i="17" s="1"/>
  <c r="M101" i="17"/>
  <c r="M138" i="17" s="1"/>
  <c r="M97" i="17"/>
  <c r="M134" i="17" s="1"/>
  <c r="F69" i="17"/>
  <c r="F83" i="17"/>
  <c r="F121" i="17"/>
  <c r="F232" i="16"/>
  <c r="E395" i="16"/>
  <c r="E40" i="16"/>
  <c r="I426" i="16"/>
  <c r="I494" i="16" s="1"/>
  <c r="I688" i="16" s="1"/>
  <c r="K393" i="16"/>
  <c r="K426" i="16" s="1"/>
  <c r="L78" i="16"/>
  <c r="Q78" i="16" s="1"/>
  <c r="M523" i="16"/>
  <c r="M719" i="16" s="1"/>
  <c r="Q168" i="16"/>
  <c r="Q236" i="16" s="1"/>
  <c r="Q508" i="16" s="1"/>
  <c r="Q702" i="16" s="1"/>
  <c r="L236" i="16"/>
  <c r="Q615" i="16"/>
  <c r="L670" i="16"/>
  <c r="Q670" i="16" s="1"/>
  <c r="Q626" i="16"/>
  <c r="L682" i="16"/>
  <c r="W382" i="16"/>
  <c r="R448" i="16"/>
  <c r="S687" i="16"/>
  <c r="K510" i="16"/>
  <c r="K706" i="16" s="1"/>
  <c r="S691" i="16"/>
  <c r="M218" i="16"/>
  <c r="O519" i="16"/>
  <c r="O715" i="16" s="1"/>
  <c r="O517" i="16"/>
  <c r="O713" i="16" s="1"/>
  <c r="X98" i="17"/>
  <c r="X135" i="17" s="1"/>
  <c r="F28" i="17"/>
  <c r="X23" i="17"/>
  <c r="X91" i="17" s="1"/>
  <c r="S91" i="17"/>
  <c r="S128" i="17" s="1"/>
  <c r="F21" i="17"/>
  <c r="L505" i="16"/>
  <c r="E464" i="16"/>
  <c r="Q119" i="16"/>
  <c r="Q220" i="16" s="1"/>
  <c r="L220" i="16"/>
  <c r="Q436" i="16"/>
  <c r="W142" i="16"/>
  <c r="W245" i="16" s="1"/>
  <c r="R117" i="16"/>
  <c r="W155" i="16"/>
  <c r="W223" i="16" s="1"/>
  <c r="W495" i="16" s="1"/>
  <c r="W689" i="16" s="1"/>
  <c r="R223" i="16"/>
  <c r="W175" i="16"/>
  <c r="W243" i="16" s="1"/>
  <c r="R243" i="16"/>
  <c r="W425" i="16"/>
  <c r="W401" i="16"/>
  <c r="E401" i="16" s="1"/>
  <c r="R502" i="16"/>
  <c r="R696" i="16" s="1"/>
  <c r="W551" i="16"/>
  <c r="R672" i="16"/>
  <c r="W672" i="16" s="1"/>
  <c r="E597" i="16"/>
  <c r="S649" i="16"/>
  <c r="W671" i="16"/>
  <c r="E129" i="16"/>
  <c r="E141" i="16"/>
  <c r="E145" i="16"/>
  <c r="K396" i="16"/>
  <c r="K429" i="16" s="1"/>
  <c r="N649" i="16"/>
  <c r="E647" i="16"/>
  <c r="V525" i="16"/>
  <c r="V721" i="16" s="1"/>
  <c r="V718" i="16"/>
  <c r="G521" i="16"/>
  <c r="G717" i="16" s="1"/>
  <c r="M520" i="16"/>
  <c r="M716" i="16" s="1"/>
  <c r="M515" i="16"/>
  <c r="M711" i="16" s="1"/>
  <c r="U709" i="16"/>
  <c r="T707" i="16"/>
  <c r="T705" i="16"/>
  <c r="G705" i="16"/>
  <c r="H700" i="16"/>
  <c r="T699" i="16"/>
  <c r="N699" i="16"/>
  <c r="H695" i="16"/>
  <c r="T694" i="16"/>
  <c r="N694" i="16"/>
  <c r="H694" i="16"/>
  <c r="N693" i="16"/>
  <c r="V218" i="16"/>
  <c r="R49" i="16"/>
  <c r="W49" i="16" s="1"/>
  <c r="W491" i="16" s="1"/>
  <c r="S48" i="16"/>
  <c r="S717" i="16"/>
  <c r="F665" i="16"/>
  <c r="W448" i="16"/>
  <c r="F658" i="16"/>
  <c r="K658" i="16" s="1"/>
  <c r="I697" i="16"/>
  <c r="E54" i="16"/>
  <c r="E113" i="16"/>
  <c r="E264" i="16"/>
  <c r="E268" i="16"/>
  <c r="E272" i="16"/>
  <c r="E276" i="16"/>
  <c r="E280" i="16"/>
  <c r="K423" i="16"/>
  <c r="E197" i="16"/>
  <c r="E205" i="16"/>
  <c r="E70" i="16"/>
  <c r="V319" i="16"/>
  <c r="R226" i="16"/>
  <c r="U522" i="16"/>
  <c r="U718" i="16" s="1"/>
  <c r="O514" i="16"/>
  <c r="O710" i="16" s="1"/>
  <c r="H710" i="16"/>
  <c r="G500" i="16"/>
  <c r="G694" i="16" s="1"/>
  <c r="P493" i="16"/>
  <c r="P687" i="16" s="1"/>
  <c r="J493" i="16"/>
  <c r="J687" i="16" s="1"/>
  <c r="G492" i="16"/>
  <c r="G686" i="16" s="1"/>
  <c r="V124" i="17"/>
  <c r="V123" i="17" s="1"/>
  <c r="V86" i="17"/>
  <c r="E27" i="16"/>
  <c r="E77" i="16"/>
  <c r="E96" i="16"/>
  <c r="K234" i="16"/>
  <c r="K221" i="16"/>
  <c r="E131" i="16"/>
  <c r="E161" i="16"/>
  <c r="E176" i="16"/>
  <c r="E196" i="16"/>
  <c r="E192" i="16"/>
  <c r="E352" i="16"/>
  <c r="E362" i="16"/>
  <c r="E378" i="16"/>
  <c r="K406" i="16"/>
  <c r="E406" i="16" s="1"/>
  <c r="E536" i="16"/>
  <c r="E540" i="16"/>
  <c r="E585" i="16"/>
  <c r="E589" i="16"/>
  <c r="I504" i="16"/>
  <c r="I508" i="16"/>
  <c r="E142" i="16"/>
  <c r="E360" i="16"/>
  <c r="P692" i="16"/>
  <c r="W181" i="16"/>
  <c r="V491" i="16"/>
  <c r="V526" i="16"/>
  <c r="V722" i="16" s="1"/>
  <c r="P526" i="16"/>
  <c r="P722" i="16" s="1"/>
  <c r="J526" i="16"/>
  <c r="O522" i="16"/>
  <c r="I522" i="16"/>
  <c r="I718" i="16" s="1"/>
  <c r="U521" i="16"/>
  <c r="O521" i="16"/>
  <c r="O717" i="16" s="1"/>
  <c r="T517" i="16"/>
  <c r="U508" i="16"/>
  <c r="U702" i="16" s="1"/>
  <c r="O508" i="16"/>
  <c r="O702" i="16" s="1"/>
  <c r="U504" i="16"/>
  <c r="U698" i="16" s="1"/>
  <c r="O504" i="16"/>
  <c r="O698" i="16" s="1"/>
  <c r="U691" i="16"/>
  <c r="U690" i="16"/>
  <c r="U689" i="16"/>
  <c r="P495" i="16"/>
  <c r="P689" i="16" s="1"/>
  <c r="U686" i="16"/>
  <c r="G522" i="16"/>
  <c r="S498" i="16"/>
  <c r="S692" i="16" s="1"/>
  <c r="O492" i="16"/>
  <c r="O686" i="16" s="1"/>
  <c r="M152" i="17"/>
  <c r="M99" i="17"/>
  <c r="M136" i="17" s="1"/>
  <c r="K641" i="16"/>
  <c r="F55" i="25"/>
  <c r="F18" i="25"/>
  <c r="F19" i="25"/>
  <c r="F15" i="25"/>
  <c r="E16" i="16"/>
  <c r="E50" i="16"/>
  <c r="E58" i="16"/>
  <c r="E78" i="16"/>
  <c r="E128" i="16"/>
  <c r="E135" i="16"/>
  <c r="E139" i="16"/>
  <c r="E146" i="16"/>
  <c r="E260" i="16"/>
  <c r="E564" i="16"/>
  <c r="I499" i="16"/>
  <c r="I509" i="16"/>
  <c r="I705" i="16" s="1"/>
  <c r="Q174" i="16"/>
  <c r="L671" i="16"/>
  <c r="Q671" i="16" s="1"/>
  <c r="M692" i="16"/>
  <c r="V717" i="16"/>
  <c r="P525" i="16"/>
  <c r="P721" i="16" s="1"/>
  <c r="J525" i="16"/>
  <c r="J721" i="16" s="1"/>
  <c r="V524" i="16"/>
  <c r="P524" i="16"/>
  <c r="J524" i="16"/>
  <c r="J720" i="16" s="1"/>
  <c r="V523" i="16"/>
  <c r="V719" i="16" s="1"/>
  <c r="P523" i="16"/>
  <c r="G520" i="16"/>
  <c r="G716" i="16" s="1"/>
  <c r="N517" i="16"/>
  <c r="N713" i="16" s="1"/>
  <c r="U511" i="16"/>
  <c r="U707" i="16" s="1"/>
  <c r="O511" i="16"/>
  <c r="O707" i="16" s="1"/>
  <c r="I511" i="16"/>
  <c r="I707" i="16" s="1"/>
  <c r="U509" i="16"/>
  <c r="U705" i="16" s="1"/>
  <c r="O509" i="16"/>
  <c r="O705" i="16" s="1"/>
  <c r="U505" i="16"/>
  <c r="U699" i="16" s="1"/>
  <c r="O505" i="16"/>
  <c r="O699" i="16" s="1"/>
  <c r="G504" i="16"/>
  <c r="G698" i="16" s="1"/>
  <c r="U500" i="16"/>
  <c r="U694" i="16" s="1"/>
  <c r="O500" i="16"/>
  <c r="O694" i="16" s="1"/>
  <c r="I500" i="16"/>
  <c r="I694" i="16" s="1"/>
  <c r="U499" i="16"/>
  <c r="U693" i="16" s="1"/>
  <c r="O499" i="16"/>
  <c r="O693" i="16" s="1"/>
  <c r="T498" i="16"/>
  <c r="G115" i="17"/>
  <c r="G152" i="17" s="1"/>
  <c r="M100" i="17"/>
  <c r="M137" i="17" s="1"/>
  <c r="F66" i="17"/>
  <c r="Q497" i="16"/>
  <c r="S504" i="16"/>
  <c r="S698" i="16" s="1"/>
  <c r="S422" i="16"/>
  <c r="F287" i="16"/>
  <c r="K287" i="16" s="1"/>
  <c r="G286" i="16"/>
  <c r="G319" i="16" s="1"/>
  <c r="F516" i="16"/>
  <c r="F712" i="16" s="1"/>
  <c r="K73" i="16"/>
  <c r="R38" i="17"/>
  <c r="R106" i="17" s="1"/>
  <c r="R143" i="17" s="1"/>
  <c r="M106" i="17"/>
  <c r="M143" i="17" s="1"/>
  <c r="L111" i="17"/>
  <c r="L148" i="17" s="1"/>
  <c r="W124" i="17"/>
  <c r="W123" i="17" s="1"/>
  <c r="W86" i="17"/>
  <c r="S18" i="17"/>
  <c r="E88" i="16"/>
  <c r="K222" i="16"/>
  <c r="F226" i="16"/>
  <c r="K158" i="16"/>
  <c r="K365" i="16"/>
  <c r="F431" i="16"/>
  <c r="K531" i="16"/>
  <c r="F651" i="16"/>
  <c r="L113" i="17"/>
  <c r="L150" i="17" s="1"/>
  <c r="K229" i="16"/>
  <c r="M422" i="16"/>
  <c r="S98" i="17"/>
  <c r="S135" i="17" s="1"/>
  <c r="E193" i="16"/>
  <c r="R29" i="17"/>
  <c r="R97" i="17" s="1"/>
  <c r="R134" i="17" s="1"/>
  <c r="L42" i="17"/>
  <c r="E375" i="16"/>
  <c r="E398" i="16"/>
  <c r="K431" i="16"/>
  <c r="F660" i="16"/>
  <c r="K660" i="16" s="1"/>
  <c r="E21" i="16"/>
  <c r="W383" i="16"/>
  <c r="E383" i="16" s="1"/>
  <c r="R449" i="16"/>
  <c r="R521" i="16" s="1"/>
  <c r="R717" i="16" s="1"/>
  <c r="M91" i="17"/>
  <c r="M128" i="17" s="1"/>
  <c r="R23" i="17"/>
  <c r="R91" i="17" s="1"/>
  <c r="R128" i="17" s="1"/>
  <c r="L22" i="17"/>
  <c r="L90" i="17" s="1"/>
  <c r="L127" i="17" s="1"/>
  <c r="G90" i="17"/>
  <c r="G127" i="17" s="1"/>
  <c r="L64" i="17"/>
  <c r="L98" i="17" s="1"/>
  <c r="L135" i="17" s="1"/>
  <c r="G98" i="17"/>
  <c r="G135" i="17" s="1"/>
  <c r="E452" i="16"/>
  <c r="Q523" i="16"/>
  <c r="Q719" i="16" s="1"/>
  <c r="Q239" i="16"/>
  <c r="J708" i="16"/>
  <c r="R113" i="17"/>
  <c r="R150" i="17" s="1"/>
  <c r="R659" i="16"/>
  <c r="W659" i="16" s="1"/>
  <c r="R651" i="16"/>
  <c r="W651" i="16" s="1"/>
  <c r="R666" i="16"/>
  <c r="W666" i="16" s="1"/>
  <c r="K657" i="16"/>
  <c r="W393" i="16"/>
  <c r="R222" i="16"/>
  <c r="R450" i="16"/>
  <c r="R522" i="16" s="1"/>
  <c r="J713" i="16"/>
  <c r="E23" i="16"/>
  <c r="F220" i="16"/>
  <c r="K618" i="16"/>
  <c r="E618" i="16" s="1"/>
  <c r="F673" i="16"/>
  <c r="K673" i="16" s="1"/>
  <c r="Q138" i="16"/>
  <c r="L240" i="16"/>
  <c r="L512" i="16" s="1"/>
  <c r="L223" i="16"/>
  <c r="Q522" i="16"/>
  <c r="L430" i="16"/>
  <c r="Q545" i="16"/>
  <c r="E545" i="16" s="1"/>
  <c r="L664" i="16"/>
  <c r="Q664" i="16" s="1"/>
  <c r="W214" i="16"/>
  <c r="R249" i="16"/>
  <c r="W290" i="16"/>
  <c r="E290" i="16" s="1"/>
  <c r="R286" i="16"/>
  <c r="R87" i="17"/>
  <c r="R124" i="17" s="1"/>
  <c r="L635" i="16"/>
  <c r="L668" i="16" s="1"/>
  <c r="Q668" i="16" s="1"/>
  <c r="M634" i="16"/>
  <c r="L634" i="16" s="1"/>
  <c r="E384" i="16"/>
  <c r="R510" i="16"/>
  <c r="R706" i="16" s="1"/>
  <c r="P422" i="16"/>
  <c r="Q654" i="16"/>
  <c r="R681" i="16"/>
  <c r="W681" i="16" s="1"/>
  <c r="W674" i="16"/>
  <c r="K665" i="16"/>
  <c r="R322" i="16"/>
  <c r="O150" i="16"/>
  <c r="O319" i="16" s="1"/>
  <c r="K654" i="16"/>
  <c r="Q397" i="16"/>
  <c r="Q430" i="16" s="1"/>
  <c r="Q498" i="16" s="1"/>
  <c r="R454" i="16"/>
  <c r="R526" i="16" s="1"/>
  <c r="R722" i="16" s="1"/>
  <c r="G641" i="16"/>
  <c r="G679" i="16" s="1"/>
  <c r="G562" i="16"/>
  <c r="F17" i="17"/>
  <c r="E43" i="16"/>
  <c r="E53" i="16"/>
  <c r="E130" i="16"/>
  <c r="E396" i="16"/>
  <c r="E560" i="16"/>
  <c r="E580" i="16"/>
  <c r="I437" i="16"/>
  <c r="I505" i="16" s="1"/>
  <c r="I699" i="16" s="1"/>
  <c r="K404" i="16"/>
  <c r="I448" i="16"/>
  <c r="I520" i="16" s="1"/>
  <c r="K415" i="16"/>
  <c r="E14" i="16"/>
  <c r="N319" i="16"/>
  <c r="Q357" i="16"/>
  <c r="L423" i="16"/>
  <c r="Q587" i="16"/>
  <c r="E587" i="16" s="1"/>
  <c r="L676" i="16"/>
  <c r="Q676" i="16" s="1"/>
  <c r="Q621" i="16"/>
  <c r="L677" i="16"/>
  <c r="Q677" i="16" s="1"/>
  <c r="E20" i="16"/>
  <c r="W169" i="16"/>
  <c r="R237" i="16"/>
  <c r="R509" i="16" s="1"/>
  <c r="R705" i="16" s="1"/>
  <c r="W203" i="16"/>
  <c r="W236" i="16" s="1"/>
  <c r="W508" i="16" s="1"/>
  <c r="R236" i="16"/>
  <c r="W207" i="16"/>
  <c r="W241" i="16" s="1"/>
  <c r="R241" i="16"/>
  <c r="O491" i="16"/>
  <c r="O685" i="16" s="1"/>
  <c r="U526" i="16"/>
  <c r="U722" i="16" s="1"/>
  <c r="W670" i="16"/>
  <c r="W222" i="16"/>
  <c r="H716" i="16"/>
  <c r="H692" i="16"/>
  <c r="E24" i="16"/>
  <c r="E55" i="16"/>
  <c r="E62" i="16"/>
  <c r="E112" i="16"/>
  <c r="E121" i="16"/>
  <c r="E222" i="16" s="1"/>
  <c r="E154" i="16"/>
  <c r="E166" i="16"/>
  <c r="E331" i="16"/>
  <c r="E338" i="16"/>
  <c r="I497" i="16"/>
  <c r="Q237" i="16"/>
  <c r="Q509" i="16" s="1"/>
  <c r="T491" i="16"/>
  <c r="T685" i="16" s="1"/>
  <c r="O523" i="16"/>
  <c r="O719" i="16" s="1"/>
  <c r="M522" i="16"/>
  <c r="M718" i="16" s="1"/>
  <c r="T692" i="16"/>
  <c r="M105" i="17"/>
  <c r="R37" i="17"/>
  <c r="F37" i="17" s="1"/>
  <c r="G104" i="17"/>
  <c r="L68" i="17"/>
  <c r="G102" i="17"/>
  <c r="G139" i="17" s="1"/>
  <c r="G634" i="16"/>
  <c r="F634" i="16" s="1"/>
  <c r="G704" i="16"/>
  <c r="L49" i="16"/>
  <c r="Q49" i="16" s="1"/>
  <c r="M48" i="16"/>
  <c r="K179" i="16"/>
  <c r="E179" i="16" s="1"/>
  <c r="E269" i="16"/>
  <c r="E327" i="16"/>
  <c r="E330" i="16"/>
  <c r="E343" i="16"/>
  <c r="E347" i="16"/>
  <c r="E350" i="16"/>
  <c r="E533" i="16"/>
  <c r="E537" i="16"/>
  <c r="E551" i="16"/>
  <c r="E581" i="16"/>
  <c r="E605" i="16"/>
  <c r="I495" i="16"/>
  <c r="L681" i="16"/>
  <c r="V685" i="16"/>
  <c r="M491" i="16"/>
  <c r="M685" i="16" s="1"/>
  <c r="U525" i="16"/>
  <c r="U721" i="16" s="1"/>
  <c r="S517" i="16"/>
  <c r="S713" i="16" s="1"/>
  <c r="S710" i="16"/>
  <c r="H508" i="16"/>
  <c r="H702" i="16" s="1"/>
  <c r="T507" i="16"/>
  <c r="T701" i="16" s="1"/>
  <c r="N507" i="16"/>
  <c r="N701" i="16" s="1"/>
  <c r="H504" i="16"/>
  <c r="H698" i="16" s="1"/>
  <c r="T503" i="16"/>
  <c r="T697" i="16" s="1"/>
  <c r="N503" i="16"/>
  <c r="N697" i="16" s="1"/>
  <c r="G503" i="16"/>
  <c r="G697" i="16" s="1"/>
  <c r="J498" i="16"/>
  <c r="J692" i="16" s="1"/>
  <c r="M496" i="16"/>
  <c r="M493" i="16"/>
  <c r="M687" i="16" s="1"/>
  <c r="G493" i="16"/>
  <c r="G687" i="16" s="1"/>
  <c r="S492" i="16"/>
  <c r="S686" i="16" s="1"/>
  <c r="M492" i="16"/>
  <c r="M686" i="16" s="1"/>
  <c r="P491" i="16"/>
  <c r="P685" i="16" s="1"/>
  <c r="H491" i="16"/>
  <c r="H685" i="16" s="1"/>
  <c r="G99" i="17"/>
  <c r="G136" i="17" s="1"/>
  <c r="E173" i="16"/>
  <c r="E203" i="16"/>
  <c r="E310" i="16"/>
  <c r="E417" i="16"/>
  <c r="E450" i="16" s="1"/>
  <c r="E541" i="16"/>
  <c r="E572" i="16"/>
  <c r="E582" i="16"/>
  <c r="E599" i="16"/>
  <c r="I496" i="16"/>
  <c r="I515" i="16"/>
  <c r="L663" i="16"/>
  <c r="L699" i="16" s="1"/>
  <c r="L662" i="16"/>
  <c r="Q662" i="16" s="1"/>
  <c r="E65" i="16"/>
  <c r="E69" i="16"/>
  <c r="R455" i="16"/>
  <c r="E462" i="16"/>
  <c r="E466" i="16"/>
  <c r="E470" i="16"/>
  <c r="W628" i="16"/>
  <c r="M722" i="16"/>
  <c r="G526" i="16"/>
  <c r="G722" i="16" s="1"/>
  <c r="O525" i="16"/>
  <c r="O721" i="16" s="1"/>
  <c r="I525" i="16"/>
  <c r="I721" i="16" s="1"/>
  <c r="U524" i="16"/>
  <c r="U720" i="16" s="1"/>
  <c r="O524" i="16"/>
  <c r="O720" i="16" s="1"/>
  <c r="I524" i="16"/>
  <c r="I720" i="16" s="1"/>
  <c r="U523" i="16"/>
  <c r="U719" i="16" s="1"/>
  <c r="G523" i="16"/>
  <c r="G719" i="16" s="1"/>
  <c r="S522" i="16"/>
  <c r="S718" i="16" s="1"/>
  <c r="P521" i="16"/>
  <c r="P717" i="16" s="1"/>
  <c r="J521" i="16"/>
  <c r="J717" i="16" s="1"/>
  <c r="V517" i="16"/>
  <c r="V713" i="16" s="1"/>
  <c r="M517" i="16"/>
  <c r="M713" i="16" s="1"/>
  <c r="H509" i="16"/>
  <c r="H705" i="16" s="1"/>
  <c r="T508" i="16"/>
  <c r="T702" i="16" s="1"/>
  <c r="N508" i="16"/>
  <c r="N702" i="16" s="1"/>
  <c r="H505" i="16"/>
  <c r="H699" i="16" s="1"/>
  <c r="T504" i="16"/>
  <c r="T698" i="16" s="1"/>
  <c r="N504" i="16"/>
  <c r="N698" i="16" s="1"/>
  <c r="H499" i="16"/>
  <c r="H693" i="16" s="1"/>
  <c r="U493" i="16"/>
  <c r="U687" i="16" s="1"/>
  <c r="P520" i="16"/>
  <c r="P716" i="16" s="1"/>
  <c r="G103" i="17"/>
  <c r="G140" i="17" s="1"/>
  <c r="E302" i="16"/>
  <c r="E323" i="16"/>
  <c r="E326" i="16"/>
  <c r="E335" i="16"/>
  <c r="F426" i="16"/>
  <c r="E473" i="16"/>
  <c r="E584" i="16"/>
  <c r="E588" i="16"/>
  <c r="F664" i="16"/>
  <c r="K664" i="16" s="1"/>
  <c r="E615" i="16"/>
  <c r="L450" i="16"/>
  <c r="L455" i="16"/>
  <c r="L661" i="16"/>
  <c r="Q661" i="16" s="1"/>
  <c r="E609" i="16"/>
  <c r="O526" i="16"/>
  <c r="O722" i="16" s="1"/>
  <c r="I526" i="16"/>
  <c r="I722" i="16" s="1"/>
  <c r="J718" i="16"/>
  <c r="U515" i="16"/>
  <c r="U711" i="16" s="1"/>
  <c r="O515" i="16"/>
  <c r="O711" i="16" s="1"/>
  <c r="T513" i="16"/>
  <c r="T709" i="16" s="1"/>
  <c r="N513" i="16"/>
  <c r="N709" i="16" s="1"/>
  <c r="H513" i="16"/>
  <c r="H709" i="16" s="1"/>
  <c r="T512" i="16"/>
  <c r="T708" i="16" s="1"/>
  <c r="N512" i="16"/>
  <c r="N708" i="16" s="1"/>
  <c r="H507" i="16"/>
  <c r="H701" i="16" s="1"/>
  <c r="T506" i="16"/>
  <c r="T700" i="16" s="1"/>
  <c r="N506" i="16"/>
  <c r="N700" i="16" s="1"/>
  <c r="H503" i="16"/>
  <c r="H697" i="16" s="1"/>
  <c r="T501" i="16"/>
  <c r="T695" i="16" s="1"/>
  <c r="N501" i="16"/>
  <c r="N695" i="16" s="1"/>
  <c r="M499" i="16"/>
  <c r="M693" i="16" s="1"/>
  <c r="O497" i="16"/>
  <c r="O691" i="16" s="1"/>
  <c r="O495" i="16"/>
  <c r="O689" i="16" s="1"/>
  <c r="T526" i="16"/>
  <c r="T722" i="16" s="1"/>
  <c r="N526" i="16"/>
  <c r="N722" i="16" s="1"/>
  <c r="E75" i="16"/>
  <c r="L31" i="17"/>
  <c r="G93" i="17"/>
  <c r="G130" i="17" s="1"/>
  <c r="K136" i="16"/>
  <c r="E136" i="16" s="1"/>
  <c r="F237" i="16"/>
  <c r="F509" i="16" s="1"/>
  <c r="K236" i="16"/>
  <c r="K172" i="16"/>
  <c r="K240" i="16" s="1"/>
  <c r="F240" i="16"/>
  <c r="K358" i="16"/>
  <c r="K424" i="16" s="1"/>
  <c r="F424" i="16"/>
  <c r="K411" i="16"/>
  <c r="F444" i="16"/>
  <c r="K553" i="16"/>
  <c r="F674" i="16"/>
  <c r="K602" i="16"/>
  <c r="E602" i="16" s="1"/>
  <c r="F656" i="16"/>
  <c r="K656" i="16" s="1"/>
  <c r="Q120" i="16"/>
  <c r="E120" i="16" s="1"/>
  <c r="L221" i="16"/>
  <c r="L493" i="16" s="1"/>
  <c r="Q207" i="16"/>
  <c r="Q241" i="16" s="1"/>
  <c r="L241" i="16"/>
  <c r="Q215" i="16"/>
  <c r="Q250" i="16" s="1"/>
  <c r="Q524" i="16" s="1"/>
  <c r="L250" i="16"/>
  <c r="L524" i="16" s="1"/>
  <c r="L720" i="16" s="1"/>
  <c r="Q553" i="16"/>
  <c r="L674" i="16"/>
  <c r="Q674" i="16" s="1"/>
  <c r="Q565" i="16"/>
  <c r="L562" i="16"/>
  <c r="L652" i="16"/>
  <c r="Q571" i="16"/>
  <c r="E571" i="16" s="1"/>
  <c r="L658" i="16"/>
  <c r="Q658" i="16" s="1"/>
  <c r="W87" i="16"/>
  <c r="E87" i="16" s="1"/>
  <c r="R221" i="16"/>
  <c r="W95" i="16"/>
  <c r="R229" i="16"/>
  <c r="R501" i="16" s="1"/>
  <c r="R695" i="16" s="1"/>
  <c r="W133" i="16"/>
  <c r="E133" i="16" s="1"/>
  <c r="R230" i="16"/>
  <c r="W420" i="16"/>
  <c r="R453" i="16"/>
  <c r="R389" i="16"/>
  <c r="W474" i="16"/>
  <c r="W455" i="16" s="1"/>
  <c r="W538" i="16"/>
  <c r="R658" i="16"/>
  <c r="W658" i="16" s="1"/>
  <c r="W563" i="16"/>
  <c r="W562" i="16" s="1"/>
  <c r="R562" i="16"/>
  <c r="W596" i="16"/>
  <c r="W595" i="16" s="1"/>
  <c r="R595" i="16"/>
  <c r="T712" i="16"/>
  <c r="T649" i="16"/>
  <c r="I249" i="16"/>
  <c r="K181" i="16"/>
  <c r="I150" i="16"/>
  <c r="I319" i="16" s="1"/>
  <c r="X60" i="17"/>
  <c r="X94" i="17" s="1"/>
  <c r="X131" i="17" s="1"/>
  <c r="S94" i="17"/>
  <c r="S131" i="17" s="1"/>
  <c r="K124" i="17"/>
  <c r="K123" i="17" s="1"/>
  <c r="K86" i="17"/>
  <c r="L110" i="17"/>
  <c r="L147" i="17" s="1"/>
  <c r="E400" i="16"/>
  <c r="E433" i="16" s="1"/>
  <c r="X57" i="25"/>
  <c r="L504" i="16"/>
  <c r="F669" i="16"/>
  <c r="L657" i="16"/>
  <c r="Q657" i="16" s="1"/>
  <c r="L237" i="16"/>
  <c r="L509" i="16" s="1"/>
  <c r="L705" i="16" s="1"/>
  <c r="F250" i="16"/>
  <c r="K246" i="16"/>
  <c r="K230" i="16"/>
  <c r="K243" i="16"/>
  <c r="L97" i="17"/>
  <c r="L134" i="17" s="1"/>
  <c r="L152" i="17"/>
  <c r="K322" i="16"/>
  <c r="R667" i="16"/>
  <c r="R703" i="16" s="1"/>
  <c r="R117" i="17"/>
  <c r="R154" i="17" s="1"/>
  <c r="F20" i="17"/>
  <c r="W542" i="16"/>
  <c r="E542" i="16" s="1"/>
  <c r="R676" i="16"/>
  <c r="W676" i="16" s="1"/>
  <c r="R628" i="16"/>
  <c r="F433" i="16"/>
  <c r="F501" i="16" s="1"/>
  <c r="F695" i="16" s="1"/>
  <c r="L503" i="16"/>
  <c r="L697" i="16" s="1"/>
  <c r="E458" i="16"/>
  <c r="Q635" i="16"/>
  <c r="Q634" i="16" s="1"/>
  <c r="Q190" i="16"/>
  <c r="Q223" i="16" s="1"/>
  <c r="L494" i="16"/>
  <c r="L688" i="16" s="1"/>
  <c r="L508" i="16"/>
  <c r="K519" i="16"/>
  <c r="K715" i="16" s="1"/>
  <c r="K286" i="16"/>
  <c r="E296" i="16"/>
  <c r="K368" i="16"/>
  <c r="F434" i="16"/>
  <c r="K372" i="16"/>
  <c r="F438" i="16"/>
  <c r="E399" i="16"/>
  <c r="E432" i="16" s="1"/>
  <c r="K432" i="16"/>
  <c r="K402" i="16"/>
  <c r="E402" i="16" s="1"/>
  <c r="E435" i="16" s="1"/>
  <c r="F435" i="16"/>
  <c r="F443" i="16"/>
  <c r="F512" i="16" s="1"/>
  <c r="K410" i="16"/>
  <c r="K443" i="16" s="1"/>
  <c r="K414" i="16"/>
  <c r="F447" i="16"/>
  <c r="K459" i="16"/>
  <c r="F455" i="16"/>
  <c r="F650" i="16"/>
  <c r="K650" i="16" s="1"/>
  <c r="K530" i="16"/>
  <c r="E534" i="16"/>
  <c r="K601" i="16"/>
  <c r="E601" i="16" s="1"/>
  <c r="F655" i="16"/>
  <c r="K655" i="16" s="1"/>
  <c r="K611" i="16"/>
  <c r="E611" i="16" s="1"/>
  <c r="K617" i="16"/>
  <c r="E617" i="16" s="1"/>
  <c r="F672" i="16"/>
  <c r="K672" i="16" s="1"/>
  <c r="E672" i="16" s="1"/>
  <c r="K621" i="16"/>
  <c r="F677" i="16"/>
  <c r="K677" i="16" s="1"/>
  <c r="E677" i="16" s="1"/>
  <c r="Q573" i="16"/>
  <c r="E573" i="16" s="1"/>
  <c r="L660" i="16"/>
  <c r="Q660" i="16" s="1"/>
  <c r="Q576" i="16"/>
  <c r="E576" i="16" s="1"/>
  <c r="Q579" i="16"/>
  <c r="E579" i="16" s="1"/>
  <c r="L665" i="16"/>
  <c r="Q592" i="16"/>
  <c r="Q596" i="16"/>
  <c r="L650" i="16"/>
  <c r="Q650" i="16" s="1"/>
  <c r="L595" i="16"/>
  <c r="Q627" i="16"/>
  <c r="E627" i="16" s="1"/>
  <c r="L683" i="16"/>
  <c r="Q632" i="16"/>
  <c r="L667" i="16"/>
  <c r="Q667" i="16" s="1"/>
  <c r="Q703" i="16" s="1"/>
  <c r="Q643" i="16"/>
  <c r="Q641" i="16" s="1"/>
  <c r="L641" i="16"/>
  <c r="L679" i="16" s="1"/>
  <c r="Q679" i="16" s="1"/>
  <c r="Q663" i="16"/>
  <c r="W105" i="16"/>
  <c r="R240" i="16"/>
  <c r="W385" i="16"/>
  <c r="W451" i="16" s="1"/>
  <c r="R451" i="16"/>
  <c r="R523" i="16" s="1"/>
  <c r="W637" i="16"/>
  <c r="E637" i="16" s="1"/>
  <c r="R675" i="16"/>
  <c r="V712" i="16"/>
  <c r="W683" i="16"/>
  <c r="F13" i="16"/>
  <c r="L150" i="16"/>
  <c r="J495" i="16"/>
  <c r="J689" i="16" s="1"/>
  <c r="J422" i="16"/>
  <c r="H494" i="16"/>
  <c r="H688" i="16" s="1"/>
  <c r="H422" i="16"/>
  <c r="T493" i="16"/>
  <c r="T687" i="16" s="1"/>
  <c r="T422" i="16"/>
  <c r="H218" i="16"/>
  <c r="X51" i="17"/>
  <c r="R43" i="17"/>
  <c r="M111" i="17"/>
  <c r="M148" i="17" s="1"/>
  <c r="G109" i="17"/>
  <c r="G146" i="17" s="1"/>
  <c r="L41" i="17"/>
  <c r="L109" i="17" s="1"/>
  <c r="L146" i="17" s="1"/>
  <c r="L40" i="17"/>
  <c r="G108" i="17"/>
  <c r="G145" i="17" s="1"/>
  <c r="X38" i="17"/>
  <c r="F38" i="17" s="1"/>
  <c r="S106" i="17"/>
  <c r="S143" i="17" s="1"/>
  <c r="M104" i="17"/>
  <c r="R36" i="17"/>
  <c r="M95" i="17"/>
  <c r="M132" i="17" s="1"/>
  <c r="R27" i="17"/>
  <c r="R94" i="17"/>
  <c r="R131" i="17" s="1"/>
  <c r="X24" i="17"/>
  <c r="X92" i="17" s="1"/>
  <c r="X129" i="17" s="1"/>
  <c r="S92" i="17"/>
  <c r="S129" i="17" s="1"/>
  <c r="Q194" i="16"/>
  <c r="Q227" i="16" s="1"/>
  <c r="L227" i="16"/>
  <c r="E654" i="16"/>
  <c r="K361" i="16"/>
  <c r="F427" i="16"/>
  <c r="K385" i="16"/>
  <c r="F451" i="16"/>
  <c r="K407" i="16"/>
  <c r="K440" i="16" s="1"/>
  <c r="F440" i="16"/>
  <c r="K549" i="16"/>
  <c r="F670" i="16"/>
  <c r="K670" i="16" s="1"/>
  <c r="E670" i="16" s="1"/>
  <c r="K556" i="16"/>
  <c r="F678" i="16"/>
  <c r="K678" i="16" s="1"/>
  <c r="K559" i="16"/>
  <c r="E559" i="16" s="1"/>
  <c r="F681" i="16"/>
  <c r="K681" i="16" s="1"/>
  <c r="K566" i="16"/>
  <c r="E566" i="16" s="1"/>
  <c r="F653" i="16"/>
  <c r="K653" i="16" s="1"/>
  <c r="K594" i="16"/>
  <c r="E594" i="16" s="1"/>
  <c r="F683" i="16"/>
  <c r="K683" i="16" s="1"/>
  <c r="Q68" i="16"/>
  <c r="L48" i="16"/>
  <c r="Q109" i="16"/>
  <c r="Q245" i="16" s="1"/>
  <c r="L245" i="16"/>
  <c r="L244" i="16"/>
  <c r="Q177" i="16"/>
  <c r="Q244" i="16" s="1"/>
  <c r="Q186" i="16"/>
  <c r="E186" i="16" s="1"/>
  <c r="L219" i="16"/>
  <c r="L491" i="16" s="1"/>
  <c r="L685" i="16" s="1"/>
  <c r="Q372" i="16"/>
  <c r="Q438" i="16" s="1"/>
  <c r="L438" i="16"/>
  <c r="Q380" i="16"/>
  <c r="L446" i="16"/>
  <c r="L515" i="16" s="1"/>
  <c r="E629" i="16"/>
  <c r="Q633" i="16"/>
  <c r="Q628" i="16" s="1"/>
  <c r="L675" i="16"/>
  <c r="W57" i="16"/>
  <c r="W499" i="16" s="1"/>
  <c r="W693" i="16" s="1"/>
  <c r="W61" i="16"/>
  <c r="W503" i="16" s="1"/>
  <c r="W697" i="16" s="1"/>
  <c r="R503" i="16"/>
  <c r="R697" i="16" s="1"/>
  <c r="W379" i="16"/>
  <c r="E379" i="16" s="1"/>
  <c r="R445" i="16"/>
  <c r="W530" i="16"/>
  <c r="R529" i="16"/>
  <c r="R650" i="16"/>
  <c r="W650" i="16" s="1"/>
  <c r="R665" i="16"/>
  <c r="W546" i="16"/>
  <c r="E546" i="16" s="1"/>
  <c r="W558" i="16"/>
  <c r="R680" i="16"/>
  <c r="W680" i="16" s="1"/>
  <c r="U242" i="16"/>
  <c r="U218" i="16" s="1"/>
  <c r="U150" i="16"/>
  <c r="U319" i="16" s="1"/>
  <c r="Q124" i="17"/>
  <c r="Q123" i="17" s="1"/>
  <c r="Q86" i="17"/>
  <c r="R102" i="17"/>
  <c r="R139" i="17" s="1"/>
  <c r="F30" i="17"/>
  <c r="R98" i="17"/>
  <c r="R135" i="17" s="1"/>
  <c r="F236" i="16"/>
  <c r="Q503" i="16"/>
  <c r="L101" i="17"/>
  <c r="L138" i="17" s="1"/>
  <c r="F62" i="17"/>
  <c r="F96" i="17" s="1"/>
  <c r="F133" i="17" s="1"/>
  <c r="L356" i="16"/>
  <c r="R356" i="16"/>
  <c r="E18" i="16"/>
  <c r="E81" i="16"/>
  <c r="K90" i="16"/>
  <c r="K224" i="16" s="1"/>
  <c r="K496" i="16" s="1"/>
  <c r="K690" i="16" s="1"/>
  <c r="F224" i="16"/>
  <c r="K237" i="16"/>
  <c r="K509" i="16" s="1"/>
  <c r="E255" i="16"/>
  <c r="E259" i="16"/>
  <c r="K477" i="16"/>
  <c r="K455" i="16" s="1"/>
  <c r="F221" i="16"/>
  <c r="F77" i="17"/>
  <c r="L57" i="25"/>
  <c r="R96" i="17"/>
  <c r="R133" i="17" s="1"/>
  <c r="F228" i="16"/>
  <c r="K228" i="16"/>
  <c r="K248" i="16"/>
  <c r="R493" i="16"/>
  <c r="R687" i="16" s="1"/>
  <c r="L13" i="16"/>
  <c r="Q13" i="16" s="1"/>
  <c r="L628" i="16"/>
  <c r="W443" i="16"/>
  <c r="L453" i="16"/>
  <c r="W504" i="16"/>
  <c r="W698" i="16" s="1"/>
  <c r="L249" i="16"/>
  <c r="L523" i="16" s="1"/>
  <c r="L719" i="16" s="1"/>
  <c r="F423" i="16"/>
  <c r="J686" i="16"/>
  <c r="J649" i="16"/>
  <c r="E38" i="16"/>
  <c r="E304" i="16"/>
  <c r="E316" i="16"/>
  <c r="K632" i="16"/>
  <c r="F628" i="16"/>
  <c r="I507" i="16"/>
  <c r="I701" i="16" s="1"/>
  <c r="E371" i="16"/>
  <c r="R519" i="16"/>
  <c r="R715" i="16" s="1"/>
  <c r="W682" i="16"/>
  <c r="I710" i="16"/>
  <c r="E44" i="16"/>
  <c r="K208" i="16"/>
  <c r="E208" i="16" s="1"/>
  <c r="F242" i="16"/>
  <c r="F514" i="16" s="1"/>
  <c r="E283" i="16"/>
  <c r="K397" i="16"/>
  <c r="K430" i="16" s="1"/>
  <c r="F430" i="16"/>
  <c r="K539" i="16"/>
  <c r="F659" i="16"/>
  <c r="K659" i="16" s="1"/>
  <c r="K543" i="16"/>
  <c r="E543" i="16" s="1"/>
  <c r="F662" i="16"/>
  <c r="K662" i="16" s="1"/>
  <c r="K554" i="16"/>
  <c r="E554" i="16" s="1"/>
  <c r="F676" i="16"/>
  <c r="K676" i="16" s="1"/>
  <c r="E676" i="16" s="1"/>
  <c r="K591" i="16"/>
  <c r="E591" i="16" s="1"/>
  <c r="F680" i="16"/>
  <c r="K680" i="16" s="1"/>
  <c r="Q100" i="16"/>
  <c r="Q234" i="16" s="1"/>
  <c r="L230" i="16"/>
  <c r="L84" i="16"/>
  <c r="Q116" i="16"/>
  <c r="L252" i="16"/>
  <c r="L526" i="16" s="1"/>
  <c r="Q191" i="16"/>
  <c r="L224" i="16"/>
  <c r="L496" i="16" s="1"/>
  <c r="L690" i="16" s="1"/>
  <c r="Q361" i="16"/>
  <c r="Q427" i="16" s="1"/>
  <c r="Q495" i="16" s="1"/>
  <c r="L427" i="16"/>
  <c r="L439" i="16"/>
  <c r="Q414" i="16"/>
  <c r="Q447" i="16" s="1"/>
  <c r="L447" i="16"/>
  <c r="Q454" i="16"/>
  <c r="E478" i="16"/>
  <c r="W127" i="16"/>
  <c r="W228" i="16" s="1"/>
  <c r="W500" i="16" s="1"/>
  <c r="W694" i="16" s="1"/>
  <c r="R228" i="16"/>
  <c r="R500" i="16" s="1"/>
  <c r="W364" i="16"/>
  <c r="E364" i="16" s="1"/>
  <c r="R430" i="16"/>
  <c r="R498" i="16" s="1"/>
  <c r="R692" i="16" s="1"/>
  <c r="R434" i="16"/>
  <c r="W368" i="16"/>
  <c r="W376" i="16"/>
  <c r="W442" i="16" s="1"/>
  <c r="W511" i="16" s="1"/>
  <c r="R442" i="16"/>
  <c r="W380" i="16"/>
  <c r="W446" i="16" s="1"/>
  <c r="W515" i="16" s="1"/>
  <c r="W711" i="16" s="1"/>
  <c r="R446" i="16"/>
  <c r="J218" i="16"/>
  <c r="N218" i="16"/>
  <c r="F47" i="17"/>
  <c r="F115" i="17" s="1"/>
  <c r="F152" i="17" s="1"/>
  <c r="R512" i="16"/>
  <c r="R708" i="16" s="1"/>
  <c r="F671" i="16"/>
  <c r="K671" i="16" s="1"/>
  <c r="E671" i="16" s="1"/>
  <c r="F234" i="16"/>
  <c r="L234" i="16"/>
  <c r="L497" i="16"/>
  <c r="J712" i="16"/>
  <c r="E22" i="16"/>
  <c r="E76" i="16"/>
  <c r="E271" i="16"/>
  <c r="E277" i="16"/>
  <c r="F286" i="16"/>
  <c r="F734" i="16" s="1"/>
  <c r="K413" i="16"/>
  <c r="F446" i="16"/>
  <c r="E592" i="16"/>
  <c r="E620" i="16"/>
  <c r="K636" i="16"/>
  <c r="E636" i="16" s="1"/>
  <c r="F704" i="16"/>
  <c r="E403" i="16"/>
  <c r="E436" i="16" s="1"/>
  <c r="R507" i="16"/>
  <c r="E471" i="16"/>
  <c r="F15" i="17"/>
  <c r="F14" i="17" s="1"/>
  <c r="E37" i="16"/>
  <c r="E66" i="16"/>
  <c r="E104" i="16"/>
  <c r="E108" i="16"/>
  <c r="E114" i="16"/>
  <c r="E122" i="16"/>
  <c r="E125" i="16"/>
  <c r="E263" i="16"/>
  <c r="E279" i="16"/>
  <c r="E285" i="16"/>
  <c r="E288" i="16"/>
  <c r="E294" i="16"/>
  <c r="E314" i="16"/>
  <c r="E318" i="16"/>
  <c r="E342" i="16"/>
  <c r="E354" i="16"/>
  <c r="E373" i="16"/>
  <c r="E538" i="16"/>
  <c r="E568" i="16"/>
  <c r="E574" i="16"/>
  <c r="E612" i="16"/>
  <c r="E622" i="16"/>
  <c r="E625" i="16"/>
  <c r="I690" i="16"/>
  <c r="I693" i="16"/>
  <c r="P319" i="16"/>
  <c r="M521" i="16"/>
  <c r="M717" i="16" s="1"/>
  <c r="L23" i="17"/>
  <c r="G91" i="17"/>
  <c r="G128" i="17" s="1"/>
  <c r="S704" i="16"/>
  <c r="R640" i="16"/>
  <c r="R668" i="16" s="1"/>
  <c r="S634" i="16"/>
  <c r="W426" i="16"/>
  <c r="R515" i="16"/>
  <c r="R711" i="16" s="1"/>
  <c r="R491" i="16"/>
  <c r="L501" i="16"/>
  <c r="H690" i="16"/>
  <c r="E30" i="16"/>
  <c r="E26" i="16"/>
  <c r="E17" i="16"/>
  <c r="E80" i="16"/>
  <c r="E93" i="16"/>
  <c r="E126" i="16"/>
  <c r="E261" i="16"/>
  <c r="E267" i="16"/>
  <c r="E312" i="16"/>
  <c r="E334" i="16"/>
  <c r="E340" i="16"/>
  <c r="E346" i="16"/>
  <c r="E388" i="16"/>
  <c r="E454" i="16" s="1"/>
  <c r="F661" i="16"/>
  <c r="K661" i="16" s="1"/>
  <c r="E604" i="16"/>
  <c r="E607" i="16"/>
  <c r="P514" i="16"/>
  <c r="P710" i="16" s="1"/>
  <c r="J514" i="16"/>
  <c r="J710" i="16" s="1"/>
  <c r="P513" i="16"/>
  <c r="P709" i="16" s="1"/>
  <c r="J513" i="16"/>
  <c r="J709" i="16" s="1"/>
  <c r="V512" i="16"/>
  <c r="V708" i="16" s="1"/>
  <c r="O687" i="16"/>
  <c r="F48" i="17"/>
  <c r="M103" i="17"/>
  <c r="M140" i="17" s="1"/>
  <c r="E638" i="16"/>
  <c r="Q704" i="16"/>
  <c r="M690" i="16"/>
  <c r="P712" i="16"/>
  <c r="P719" i="16"/>
  <c r="P720" i="16"/>
  <c r="W174" i="16"/>
  <c r="E174" i="16" s="1"/>
  <c r="W441" i="16"/>
  <c r="V649" i="16"/>
  <c r="S685" i="16"/>
  <c r="J523" i="16"/>
  <c r="J719" i="16" s="1"/>
  <c r="J520" i="16"/>
  <c r="J716" i="16" s="1"/>
  <c r="P517" i="16"/>
  <c r="P713" i="16" s="1"/>
  <c r="H517" i="16"/>
  <c r="H713" i="16" s="1"/>
  <c r="V513" i="16"/>
  <c r="V709" i="16" s="1"/>
  <c r="V511" i="16"/>
  <c r="V707" i="16" s="1"/>
  <c r="P511" i="16"/>
  <c r="P707" i="16" s="1"/>
  <c r="J511" i="16"/>
  <c r="J707" i="16" s="1"/>
  <c r="N525" i="16"/>
  <c r="N721" i="16" s="1"/>
  <c r="G94" i="17"/>
  <c r="G131" i="17" s="1"/>
  <c r="L26" i="17"/>
  <c r="S97" i="17"/>
  <c r="S134" i="17" s="1"/>
  <c r="F65" i="17"/>
  <c r="T124" i="17"/>
  <c r="T123" i="17" s="1"/>
  <c r="T86" i="17"/>
  <c r="E643" i="16"/>
  <c r="V688" i="16"/>
  <c r="J722" i="16"/>
  <c r="S525" i="16"/>
  <c r="S721" i="16" s="1"/>
  <c r="U717" i="16"/>
  <c r="V520" i="16"/>
  <c r="V716" i="16" s="1"/>
  <c r="G498" i="16"/>
  <c r="G692" i="16" s="1"/>
  <c r="M118" i="17"/>
  <c r="M155" i="17" s="1"/>
  <c r="G117" i="17"/>
  <c r="G154" i="17" s="1"/>
  <c r="U649" i="16"/>
  <c r="G491" i="16"/>
  <c r="G685" i="16" s="1"/>
  <c r="M525" i="16"/>
  <c r="M721" i="16" s="1"/>
  <c r="H525" i="16"/>
  <c r="H721" i="16" s="1"/>
  <c r="T524" i="16"/>
  <c r="T720" i="16" s="1"/>
  <c r="N524" i="16"/>
  <c r="N720" i="16" s="1"/>
  <c r="H524" i="16"/>
  <c r="H720" i="16" s="1"/>
  <c r="T523" i="16"/>
  <c r="T719" i="16" s="1"/>
  <c r="U520" i="16"/>
  <c r="U716" i="16" s="1"/>
  <c r="V515" i="16"/>
  <c r="V711" i="16" s="1"/>
  <c r="V514" i="16"/>
  <c r="V710" i="16" s="1"/>
  <c r="O513" i="16"/>
  <c r="O709" i="16" s="1"/>
  <c r="I513" i="16"/>
  <c r="I709" i="16" s="1"/>
  <c r="U512" i="16"/>
  <c r="U708" i="16" s="1"/>
  <c r="O512" i="16"/>
  <c r="O708" i="16" s="1"/>
  <c r="U506" i="16"/>
  <c r="U700" i="16" s="1"/>
  <c r="O506" i="16"/>
  <c r="O700" i="16" s="1"/>
  <c r="U501" i="16"/>
  <c r="U695" i="16" s="1"/>
  <c r="O501" i="16"/>
  <c r="O695" i="16" s="1"/>
  <c r="G499" i="16"/>
  <c r="G693" i="16" s="1"/>
  <c r="N498" i="16"/>
  <c r="N692" i="16" s="1"/>
  <c r="V496" i="16"/>
  <c r="V690" i="16" s="1"/>
  <c r="P496" i="16"/>
  <c r="P690" i="16" s="1"/>
  <c r="G496" i="16"/>
  <c r="G690" i="16" s="1"/>
  <c r="N520" i="16"/>
  <c r="N716" i="16" s="1"/>
  <c r="N514" i="16"/>
  <c r="N710" i="16" s="1"/>
  <c r="G105" i="17"/>
  <c r="G20" i="25"/>
  <c r="L20" i="25" s="1"/>
  <c r="S20" i="25"/>
  <c r="X20" i="25" s="1"/>
  <c r="S526" i="16"/>
  <c r="S722" i="16" s="1"/>
  <c r="G525" i="16"/>
  <c r="G721" i="16" s="1"/>
  <c r="S524" i="16"/>
  <c r="S720" i="16" s="1"/>
  <c r="M524" i="16"/>
  <c r="M720" i="16" s="1"/>
  <c r="G524" i="16"/>
  <c r="G720" i="16" s="1"/>
  <c r="O520" i="16"/>
  <c r="O716" i="16" s="1"/>
  <c r="P515" i="16"/>
  <c r="P711" i="16" s="1"/>
  <c r="J515" i="16"/>
  <c r="J711" i="16" s="1"/>
  <c r="U514" i="16"/>
  <c r="U710" i="16" s="1"/>
  <c r="V508" i="16"/>
  <c r="V702" i="16" s="1"/>
  <c r="P508" i="16"/>
  <c r="P702" i="16" s="1"/>
  <c r="J508" i="16"/>
  <c r="J702" i="16" s="1"/>
  <c r="U507" i="16"/>
  <c r="U701" i="16" s="1"/>
  <c r="O507" i="16"/>
  <c r="O701" i="16" s="1"/>
  <c r="V504" i="16"/>
  <c r="V698" i="16" s="1"/>
  <c r="P504" i="16"/>
  <c r="P698" i="16" s="1"/>
  <c r="J504" i="16"/>
  <c r="J698" i="16" s="1"/>
  <c r="U503" i="16"/>
  <c r="U697" i="16" s="1"/>
  <c r="O503" i="16"/>
  <c r="O697" i="16" s="1"/>
  <c r="S499" i="16"/>
  <c r="S693" i="16" s="1"/>
  <c r="V498" i="16"/>
  <c r="V692" i="16" s="1"/>
  <c r="P497" i="16"/>
  <c r="P691" i="16" s="1"/>
  <c r="J497" i="16"/>
  <c r="J691" i="16" s="1"/>
  <c r="J496" i="16"/>
  <c r="J690" i="16" s="1"/>
  <c r="V493" i="16"/>
  <c r="V687" i="16" s="1"/>
  <c r="N523" i="16"/>
  <c r="N719" i="16" s="1"/>
  <c r="H523" i="16"/>
  <c r="H719" i="16" s="1"/>
  <c r="T522" i="16"/>
  <c r="T718" i="16" s="1"/>
  <c r="N522" i="16"/>
  <c r="N718" i="16" s="1"/>
  <c r="H522" i="16"/>
  <c r="H718" i="16" s="1"/>
  <c r="T521" i="16"/>
  <c r="T717" i="16" s="1"/>
  <c r="M114" i="17"/>
  <c r="M151" i="17" s="1"/>
  <c r="M108" i="17"/>
  <c r="M145" i="17" s="1"/>
  <c r="G107" i="17"/>
  <c r="G144" i="17" s="1"/>
  <c r="X105" i="17"/>
  <c r="G89" i="17"/>
  <c r="G126" i="17" s="1"/>
  <c r="E742" i="16"/>
  <c r="G734" i="16"/>
  <c r="E481" i="16"/>
  <c r="E97" i="16"/>
  <c r="K231" i="16"/>
  <c r="F235" i="16"/>
  <c r="K134" i="16"/>
  <c r="K235" i="16" s="1"/>
  <c r="K148" i="16"/>
  <c r="K251" i="16" s="1"/>
  <c r="K525" i="16" s="1"/>
  <c r="K721" i="16" s="1"/>
  <c r="F251" i="16"/>
  <c r="F525" i="16" s="1"/>
  <c r="F721" i="16" s="1"/>
  <c r="L105" i="17"/>
  <c r="R118" i="17"/>
  <c r="R155" i="17" s="1"/>
  <c r="F50" i="17"/>
  <c r="X97" i="17"/>
  <c r="X134" i="17" s="1"/>
  <c r="F63" i="17"/>
  <c r="E191" i="16"/>
  <c r="K502" i="16"/>
  <c r="K696" i="16" s="1"/>
  <c r="E368" i="16"/>
  <c r="K522" i="16"/>
  <c r="K718" i="16" s="1"/>
  <c r="E639" i="16"/>
  <c r="E465" i="16"/>
  <c r="E91" i="16"/>
  <c r="K225" i="16"/>
  <c r="K118" i="16"/>
  <c r="F219" i="16"/>
  <c r="E137" i="16"/>
  <c r="K239" i="16"/>
  <c r="K511" i="16" s="1"/>
  <c r="K152" i="16"/>
  <c r="F150" i="16"/>
  <c r="F732" i="16" s="1"/>
  <c r="G732" i="16" s="1"/>
  <c r="K155" i="16"/>
  <c r="F223" i="16"/>
  <c r="K227" i="16"/>
  <c r="K256" i="16"/>
  <c r="E256" i="16" s="1"/>
  <c r="F253" i="16"/>
  <c r="F733" i="16" s="1"/>
  <c r="G733" i="16" s="1"/>
  <c r="R110" i="17"/>
  <c r="R147" i="17" s="1"/>
  <c r="F42" i="17"/>
  <c r="F46" i="17"/>
  <c r="L114" i="17"/>
  <c r="L151" i="17" s="1"/>
  <c r="L103" i="17"/>
  <c r="L140" i="17" s="1"/>
  <c r="F35" i="17"/>
  <c r="F103" i="17" s="1"/>
  <c r="F140" i="17" s="1"/>
  <c r="F222" i="16"/>
  <c r="F494" i="16" s="1"/>
  <c r="F688" i="16" s="1"/>
  <c r="F246" i="16"/>
  <c r="F520" i="16" s="1"/>
  <c r="R504" i="16"/>
  <c r="R698" i="16" s="1"/>
  <c r="Q448" i="16"/>
  <c r="E382" i="16"/>
  <c r="L691" i="16"/>
  <c r="Q656" i="16"/>
  <c r="E475" i="16"/>
  <c r="W660" i="16"/>
  <c r="W507" i="16"/>
  <c r="F252" i="16"/>
  <c r="F526" i="16" s="1"/>
  <c r="K184" i="16"/>
  <c r="F233" i="16"/>
  <c r="K200" i="16"/>
  <c r="K185" i="16" s="1"/>
  <c r="Q549" i="16"/>
  <c r="L529" i="16"/>
  <c r="W46" i="16"/>
  <c r="E46" i="16" s="1"/>
  <c r="W86" i="16"/>
  <c r="R220" i="16"/>
  <c r="W90" i="16"/>
  <c r="E90" i="16" s="1"/>
  <c r="R224" i="16"/>
  <c r="R496" i="16" s="1"/>
  <c r="R690" i="16" s="1"/>
  <c r="W107" i="16"/>
  <c r="R84" i="16"/>
  <c r="R242" i="16"/>
  <c r="R514" i="16" s="1"/>
  <c r="R710" i="16" s="1"/>
  <c r="W115" i="16"/>
  <c r="E115" i="16" s="1"/>
  <c r="R251" i="16"/>
  <c r="T319" i="16"/>
  <c r="W124" i="16"/>
  <c r="W225" i="16" s="1"/>
  <c r="W497" i="16" s="1"/>
  <c r="R225" i="16"/>
  <c r="R497" i="16" s="1"/>
  <c r="R691" i="16" s="1"/>
  <c r="W132" i="16"/>
  <c r="W233" i="16" s="1"/>
  <c r="R233" i="16"/>
  <c r="R505" i="16" s="1"/>
  <c r="R699" i="16" s="1"/>
  <c r="W178" i="16"/>
  <c r="R150" i="16"/>
  <c r="W182" i="16"/>
  <c r="W250" i="16" s="1"/>
  <c r="R250" i="16"/>
  <c r="R524" i="16" s="1"/>
  <c r="R720" i="16" s="1"/>
  <c r="W211" i="16"/>
  <c r="W246" i="16" s="1"/>
  <c r="W520" i="16" s="1"/>
  <c r="W716" i="16" s="1"/>
  <c r="R185" i="16"/>
  <c r="R246" i="16"/>
  <c r="W635" i="16"/>
  <c r="W645" i="16"/>
  <c r="W641" i="16" s="1"/>
  <c r="R641" i="16"/>
  <c r="R679" i="16" s="1"/>
  <c r="V720" i="16"/>
  <c r="L238" i="16"/>
  <c r="L510" i="16" s="1"/>
  <c r="L706" i="16" s="1"/>
  <c r="Q170" i="16"/>
  <c r="G515" i="16"/>
  <c r="G711" i="16" s="1"/>
  <c r="G422" i="16"/>
  <c r="N496" i="16"/>
  <c r="N422" i="16"/>
  <c r="U494" i="16"/>
  <c r="U422" i="16"/>
  <c r="O494" i="16"/>
  <c r="O422" i="16"/>
  <c r="P510" i="16"/>
  <c r="P706" i="16" s="1"/>
  <c r="P218" i="16"/>
  <c r="G118" i="17"/>
  <c r="G155" i="17" s="1"/>
  <c r="G18" i="17"/>
  <c r="B25" i="17" s="1"/>
  <c r="X39" i="17"/>
  <c r="S107" i="17"/>
  <c r="S144" i="17" s="1"/>
  <c r="M18" i="17"/>
  <c r="R24" i="17"/>
  <c r="M92" i="17"/>
  <c r="M129" i="17" s="1"/>
  <c r="F53" i="17"/>
  <c r="F87" i="17" s="1"/>
  <c r="F124" i="17" s="1"/>
  <c r="M52" i="17"/>
  <c r="R54" i="17"/>
  <c r="F55" i="17"/>
  <c r="R89" i="17"/>
  <c r="R126" i="17" s="1"/>
  <c r="X56" i="17"/>
  <c r="F56" i="17" s="1"/>
  <c r="S90" i="17"/>
  <c r="S127" i="17" s="1"/>
  <c r="L58" i="17"/>
  <c r="G92" i="17"/>
  <c r="G129" i="17" s="1"/>
  <c r="R59" i="17"/>
  <c r="F59" i="17" s="1"/>
  <c r="F93" i="17" s="1"/>
  <c r="F130" i="17" s="1"/>
  <c r="M93" i="17"/>
  <c r="M130" i="17" s="1"/>
  <c r="F67" i="17"/>
  <c r="F71" i="17"/>
  <c r="L72" i="17"/>
  <c r="L106" i="17" s="1"/>
  <c r="L143" i="17" s="1"/>
  <c r="G106" i="17"/>
  <c r="G143" i="17" s="1"/>
  <c r="R73" i="17"/>
  <c r="R107" i="17" s="1"/>
  <c r="R144" i="17" s="1"/>
  <c r="M107" i="17"/>
  <c r="M144" i="17" s="1"/>
  <c r="S108" i="17"/>
  <c r="S145" i="17" s="1"/>
  <c r="X74" i="17"/>
  <c r="F74" i="17" s="1"/>
  <c r="L78" i="17"/>
  <c r="L112" i="17" s="1"/>
  <c r="L149" i="17" s="1"/>
  <c r="G112" i="17"/>
  <c r="G149" i="17" s="1"/>
  <c r="X80" i="17"/>
  <c r="S114" i="17"/>
  <c r="S151" i="17" s="1"/>
  <c r="L82" i="17"/>
  <c r="G116" i="17"/>
  <c r="G153" i="17" s="1"/>
  <c r="S118" i="17"/>
  <c r="S155" i="17" s="1"/>
  <c r="X84" i="17"/>
  <c r="X142" i="17"/>
  <c r="F122" i="17"/>
  <c r="F142" i="17" s="1"/>
  <c r="E483" i="16"/>
  <c r="E476" i="16"/>
  <c r="I716" i="16"/>
  <c r="E99" i="16"/>
  <c r="E188" i="16"/>
  <c r="E363" i="16"/>
  <c r="K392" i="16"/>
  <c r="F425" i="16"/>
  <c r="F493" i="16" s="1"/>
  <c r="K532" i="16"/>
  <c r="F529" i="16"/>
  <c r="F652" i="16"/>
  <c r="K569" i="16"/>
  <c r="F562" i="16"/>
  <c r="K610" i="16"/>
  <c r="F663" i="16"/>
  <c r="K663" i="16" s="1"/>
  <c r="E663" i="16" s="1"/>
  <c r="F595" i="16"/>
  <c r="K613" i="16"/>
  <c r="E613" i="16" s="1"/>
  <c r="F666" i="16"/>
  <c r="K666" i="16" s="1"/>
  <c r="E616" i="16"/>
  <c r="K626" i="16"/>
  <c r="F682" i="16"/>
  <c r="K682" i="16" s="1"/>
  <c r="F667" i="16"/>
  <c r="K630" i="16"/>
  <c r="Q140" i="16"/>
  <c r="L242" i="16"/>
  <c r="L514" i="16" s="1"/>
  <c r="L117" i="16"/>
  <c r="Q144" i="16"/>
  <c r="Q247" i="16" s="1"/>
  <c r="Q521" i="16" s="1"/>
  <c r="L247" i="16"/>
  <c r="L521" i="16" s="1"/>
  <c r="Q148" i="16"/>
  <c r="Q251" i="16" s="1"/>
  <c r="L251" i="16"/>
  <c r="Q167" i="16"/>
  <c r="Q150" i="16" s="1"/>
  <c r="L235" i="16"/>
  <c r="Q211" i="16"/>
  <c r="Q246" i="16" s="1"/>
  <c r="L246" i="16"/>
  <c r="L185" i="16"/>
  <c r="Q254" i="16"/>
  <c r="L253" i="16"/>
  <c r="Q278" i="16"/>
  <c r="L519" i="16"/>
  <c r="L715" i="16" s="1"/>
  <c r="Q287" i="16"/>
  <c r="L286" i="16"/>
  <c r="Q303" i="16"/>
  <c r="E303" i="16" s="1"/>
  <c r="L507" i="16"/>
  <c r="L701" i="16" s="1"/>
  <c r="Q311" i="16"/>
  <c r="E311" i="16" s="1"/>
  <c r="Q324" i="16"/>
  <c r="L322" i="16"/>
  <c r="Q344" i="16"/>
  <c r="Q513" i="16" s="1"/>
  <c r="Q709" i="16" s="1"/>
  <c r="L513" i="16"/>
  <c r="L709" i="16" s="1"/>
  <c r="Q365" i="16"/>
  <c r="Q431" i="16" s="1"/>
  <c r="L431" i="16"/>
  <c r="L499" i="16" s="1"/>
  <c r="L693" i="16" s="1"/>
  <c r="Q376" i="16"/>
  <c r="L442" i="16"/>
  <c r="L511" i="16" s="1"/>
  <c r="K501" i="16"/>
  <c r="K695" i="16" s="1"/>
  <c r="F710" i="16"/>
  <c r="E92" i="16"/>
  <c r="K250" i="16"/>
  <c r="K524" i="16" s="1"/>
  <c r="E210" i="16"/>
  <c r="R494" i="16"/>
  <c r="R688" i="16" s="1"/>
  <c r="X319" i="16"/>
  <c r="E29" i="16"/>
  <c r="K52" i="16"/>
  <c r="F48" i="16"/>
  <c r="F738" i="16" s="1"/>
  <c r="K106" i="16"/>
  <c r="F241" i="16"/>
  <c r="F84" i="16"/>
  <c r="F737" i="16" s="1"/>
  <c r="G737" i="16" s="1"/>
  <c r="K140" i="16"/>
  <c r="K242" i="16" s="1"/>
  <c r="F117" i="16"/>
  <c r="F736" i="16" s="1"/>
  <c r="G736" i="16" s="1"/>
  <c r="E182" i="16"/>
  <c r="E274" i="16"/>
  <c r="E301" i="16"/>
  <c r="E307" i="16"/>
  <c r="F56" i="25"/>
  <c r="R116" i="17"/>
  <c r="R153" i="17" s="1"/>
  <c r="Q224" i="16"/>
  <c r="Q496" i="16" s="1"/>
  <c r="E460" i="16"/>
  <c r="R513" i="16"/>
  <c r="L498" i="16"/>
  <c r="L692" i="16" s="1"/>
  <c r="R495" i="16"/>
  <c r="R689" i="16" s="1"/>
  <c r="J319" i="16"/>
  <c r="E98" i="16"/>
  <c r="E111" i="16"/>
  <c r="E123" i="16"/>
  <c r="E157" i="16"/>
  <c r="E187" i="16"/>
  <c r="E262" i="16"/>
  <c r="E289" i="16"/>
  <c r="E348" i="16"/>
  <c r="K412" i="16"/>
  <c r="K445" i="16" s="1"/>
  <c r="E600" i="16"/>
  <c r="I689" i="16"/>
  <c r="Q442" i="16"/>
  <c r="Q511" i="16" s="1"/>
  <c r="F89" i="17"/>
  <c r="F126" i="17" s="1"/>
  <c r="R100" i="17"/>
  <c r="R137" i="17" s="1"/>
  <c r="K669" i="16"/>
  <c r="E479" i="16"/>
  <c r="L492" i="16"/>
  <c r="L686" i="16" s="1"/>
  <c r="I686" i="16"/>
  <c r="H319" i="16"/>
  <c r="E107" i="16"/>
  <c r="E199" i="16"/>
  <c r="E293" i="16"/>
  <c r="E299" i="16"/>
  <c r="E305" i="16"/>
  <c r="E332" i="16"/>
  <c r="E608" i="16"/>
  <c r="Q242" i="16"/>
  <c r="Q514" i="16" s="1"/>
  <c r="Q682" i="16"/>
  <c r="L702" i="16"/>
  <c r="R511" i="16"/>
  <c r="R707" i="16" s="1"/>
  <c r="L500" i="16"/>
  <c r="L694" i="16" s="1"/>
  <c r="W226" i="16"/>
  <c r="E484" i="16"/>
  <c r="E459" i="16"/>
  <c r="E32" i="16"/>
  <c r="E56" i="16"/>
  <c r="E60" i="16"/>
  <c r="E68" i="16"/>
  <c r="E72" i="16"/>
  <c r="E103" i="16"/>
  <c r="E204" i="16"/>
  <c r="E258" i="16"/>
  <c r="E282" i="16"/>
  <c r="E291" i="16"/>
  <c r="E297" i="16"/>
  <c r="E317" i="16"/>
  <c r="E358" i="16"/>
  <c r="E424" i="16" s="1"/>
  <c r="E407" i="16"/>
  <c r="E440" i="16" s="1"/>
  <c r="I700" i="16"/>
  <c r="K435" i="16"/>
  <c r="E556" i="16"/>
  <c r="I498" i="16"/>
  <c r="W452" i="16"/>
  <c r="U519" i="16"/>
  <c r="U715" i="16" s="1"/>
  <c r="U517" i="16"/>
  <c r="U713" i="16" s="1"/>
  <c r="X14" i="17"/>
  <c r="M113" i="17"/>
  <c r="M150" i="17" s="1"/>
  <c r="E270" i="16"/>
  <c r="E275" i="16"/>
  <c r="E281" i="16"/>
  <c r="E287" i="16"/>
  <c r="E292" i="16"/>
  <c r="E295" i="16"/>
  <c r="E300" i="16"/>
  <c r="E308" i="16"/>
  <c r="E328" i="16"/>
  <c r="E336" i="16"/>
  <c r="E344" i="16"/>
  <c r="E387" i="16"/>
  <c r="E468" i="16"/>
  <c r="E485" i="16"/>
  <c r="E547" i="16"/>
  <c r="E555" i="16"/>
  <c r="E558" i="16"/>
  <c r="E567" i="16"/>
  <c r="E570" i="16"/>
  <c r="E575" i="16"/>
  <c r="E578" i="16"/>
  <c r="E583" i="16"/>
  <c r="E586" i="16"/>
  <c r="E603" i="16"/>
  <c r="E619" i="16"/>
  <c r="E624" i="16"/>
  <c r="F668" i="16"/>
  <c r="K668" i="16" s="1"/>
  <c r="I691" i="16"/>
  <c r="I698" i="16"/>
  <c r="I711" i="16"/>
  <c r="Q453" i="16"/>
  <c r="W450" i="16"/>
  <c r="W522" i="16" s="1"/>
  <c r="T218" i="16"/>
  <c r="G517" i="16"/>
  <c r="G713" i="16" s="1"/>
  <c r="G519" i="16"/>
  <c r="G715" i="16" s="1"/>
  <c r="L32" i="17"/>
  <c r="G100" i="17"/>
  <c r="G137" i="17" s="1"/>
  <c r="E265" i="16"/>
  <c r="E273" i="16"/>
  <c r="E284" i="16"/>
  <c r="E298" i="16"/>
  <c r="E306" i="16"/>
  <c r="K405" i="16"/>
  <c r="E416" i="16"/>
  <c r="E550" i="16"/>
  <c r="E561" i="16"/>
  <c r="I695" i="16"/>
  <c r="M319" i="16"/>
  <c r="Y319" i="16" s="1"/>
  <c r="L704" i="16"/>
  <c r="W286" i="16"/>
  <c r="W322" i="16"/>
  <c r="W454" i="16"/>
  <c r="I519" i="16"/>
  <c r="I715" i="16" s="1"/>
  <c r="I517" i="16"/>
  <c r="I713" i="16" s="1"/>
  <c r="E642" i="16"/>
  <c r="N521" i="16"/>
  <c r="N717" i="16" s="1"/>
  <c r="H521" i="16"/>
  <c r="H717" i="16" s="1"/>
  <c r="T520" i="16"/>
  <c r="T716" i="16" s="1"/>
  <c r="H515" i="16"/>
  <c r="H711" i="16" s="1"/>
  <c r="T514" i="16"/>
  <c r="T710" i="16" s="1"/>
  <c r="H512" i="16"/>
  <c r="H708" i="16" s="1"/>
  <c r="N511" i="16"/>
  <c r="N707" i="16" s="1"/>
  <c r="H511" i="16"/>
  <c r="V507" i="16"/>
  <c r="V701" i="16" s="1"/>
  <c r="P507" i="16"/>
  <c r="P701" i="16" s="1"/>
  <c r="J507" i="16"/>
  <c r="J701" i="16" s="1"/>
  <c r="G505" i="16"/>
  <c r="G699" i="16" s="1"/>
  <c r="V503" i="16"/>
  <c r="V697" i="16" s="1"/>
  <c r="P503" i="16"/>
  <c r="P697" i="16" s="1"/>
  <c r="J503" i="16"/>
  <c r="J697" i="16" s="1"/>
  <c r="M497" i="16"/>
  <c r="M691" i="16" s="1"/>
  <c r="M495" i="16"/>
  <c r="M689" i="16" s="1"/>
  <c r="M117" i="17"/>
  <c r="M154" i="17" s="1"/>
  <c r="X103" i="17"/>
  <c r="X140" i="17" s="1"/>
  <c r="W117" i="16"/>
  <c r="W253" i="16"/>
  <c r="W444" i="16"/>
  <c r="T713" i="16"/>
  <c r="V509" i="16"/>
  <c r="V705" i="16" s="1"/>
  <c r="P509" i="16"/>
  <c r="P705" i="16" s="1"/>
  <c r="J509" i="16"/>
  <c r="J705" i="16" s="1"/>
  <c r="V505" i="16"/>
  <c r="V699" i="16" s="1"/>
  <c r="P505" i="16"/>
  <c r="P699" i="16" s="1"/>
  <c r="J505" i="16"/>
  <c r="J699" i="16" s="1"/>
  <c r="V500" i="16"/>
  <c r="V694" i="16" s="1"/>
  <c r="P500" i="16"/>
  <c r="P694" i="16" s="1"/>
  <c r="J500" i="16"/>
  <c r="J694" i="16" s="1"/>
  <c r="V499" i="16"/>
  <c r="P499" i="16"/>
  <c r="J499" i="16"/>
  <c r="G494" i="16"/>
  <c r="L96" i="17"/>
  <c r="L133" i="17" s="1"/>
  <c r="M668" i="16"/>
  <c r="M649" i="16" s="1"/>
  <c r="M712" i="16"/>
  <c r="H526" i="16"/>
  <c r="H722" i="16" s="1"/>
  <c r="I521" i="16"/>
  <c r="I717" i="16" s="1"/>
  <c r="V506" i="16"/>
  <c r="V700" i="16" s="1"/>
  <c r="P506" i="16"/>
  <c r="P700" i="16" s="1"/>
  <c r="J506" i="16"/>
  <c r="J700" i="16" s="1"/>
  <c r="V501" i="16"/>
  <c r="V695" i="16" s="1"/>
  <c r="P501" i="16"/>
  <c r="P695" i="16" s="1"/>
  <c r="J501" i="16"/>
  <c r="J695" i="16" s="1"/>
  <c r="G497" i="16"/>
  <c r="G691" i="16" s="1"/>
  <c r="G495" i="16"/>
  <c r="G689" i="16" s="1"/>
  <c r="S494" i="16"/>
  <c r="M494" i="16"/>
  <c r="R14" i="17"/>
  <c r="M89" i="17"/>
  <c r="M126" i="17" s="1"/>
  <c r="F73" i="17"/>
  <c r="F79" i="17"/>
  <c r="F113" i="17" s="1"/>
  <c r="F150" i="17" s="1"/>
  <c r="M20" i="25"/>
  <c r="R20" i="25" s="1"/>
  <c r="F75" i="17"/>
  <c r="M704" i="16"/>
  <c r="L124" i="17"/>
  <c r="R136" i="17"/>
  <c r="E657" i="16"/>
  <c r="X106" i="17"/>
  <c r="X143" i="17" s="1"/>
  <c r="X95" i="17"/>
  <c r="X132" i="17" s="1"/>
  <c r="F61" i="17"/>
  <c r="L710" i="16"/>
  <c r="Q673" i="16"/>
  <c r="Q665" i="16"/>
  <c r="Q683" i="16"/>
  <c r="Q655" i="16"/>
  <c r="Q651" i="16"/>
  <c r="W678" i="16"/>
  <c r="Q426" i="16"/>
  <c r="E393" i="16"/>
  <c r="P649" i="16"/>
  <c r="P718" i="16"/>
  <c r="L703" i="16"/>
  <c r="F49" i="17"/>
  <c r="F117" i="17" s="1"/>
  <c r="F154" i="17" s="1"/>
  <c r="F44" i="17"/>
  <c r="K634" i="16"/>
  <c r="Q653" i="16"/>
  <c r="R517" i="16"/>
  <c r="F41" i="17"/>
  <c r="F109" i="17" s="1"/>
  <c r="F146" i="17" s="1"/>
  <c r="Q222" i="16"/>
  <c r="F33" i="17"/>
  <c r="F101" i="17" s="1"/>
  <c r="F138" i="17" s="1"/>
  <c r="I649" i="16"/>
  <c r="E177" i="16"/>
  <c r="E244" i="16" s="1"/>
  <c r="K427" i="16"/>
  <c r="L522" i="16"/>
  <c r="R499" i="16"/>
  <c r="E482" i="16"/>
  <c r="F513" i="16"/>
  <c r="R506" i="16"/>
  <c r="R700" i="16" s="1"/>
  <c r="R508" i="16"/>
  <c r="R702" i="16" s="1"/>
  <c r="I702" i="16"/>
  <c r="H649" i="16"/>
  <c r="E138" i="16"/>
  <c r="E143" i="16"/>
  <c r="E147" i="16"/>
  <c r="E149" i="16"/>
  <c r="E162" i="16"/>
  <c r="E180" i="16"/>
  <c r="E248" i="16" s="1"/>
  <c r="E207" i="16"/>
  <c r="E194" i="16"/>
  <c r="E227" i="16" s="1"/>
  <c r="E325" i="16"/>
  <c r="E329" i="16"/>
  <c r="E333" i="16"/>
  <c r="E337" i="16"/>
  <c r="E341" i="16"/>
  <c r="E345" i="16"/>
  <c r="E349" i="16"/>
  <c r="E353" i="16"/>
  <c r="E390" i="16"/>
  <c r="K434" i="16"/>
  <c r="K436" i="16"/>
  <c r="K504" i="16" s="1"/>
  <c r="K698" i="16" s="1"/>
  <c r="E469" i="16"/>
  <c r="E480" i="16"/>
  <c r="E487" i="16"/>
  <c r="E488" i="16"/>
  <c r="E531" i="16"/>
  <c r="E535" i="16"/>
  <c r="E539" i="16"/>
  <c r="E633" i="16"/>
  <c r="E644" i="16"/>
  <c r="E646" i="16"/>
  <c r="Q229" i="16"/>
  <c r="Q501" i="16" s="1"/>
  <c r="Q233" i="16"/>
  <c r="Q505" i="16" s="1"/>
  <c r="Q228" i="16"/>
  <c r="Q500" i="16" s="1"/>
  <c r="Q694" i="16" s="1"/>
  <c r="Q232" i="16"/>
  <c r="Q504" i="16" s="1"/>
  <c r="Q698" i="16" s="1"/>
  <c r="Q240" i="16"/>
  <c r="Q512" i="16" s="1"/>
  <c r="Q669" i="16"/>
  <c r="Q681" i="16"/>
  <c r="Q678" i="16"/>
  <c r="L717" i="16"/>
  <c r="Q652" i="16"/>
  <c r="W656" i="16"/>
  <c r="W433" i="16"/>
  <c r="K674" i="16"/>
  <c r="Q502" i="16"/>
  <c r="Q696" i="16" s="1"/>
  <c r="Q434" i="16"/>
  <c r="O718" i="16"/>
  <c r="O649" i="16"/>
  <c r="E408" i="16"/>
  <c r="E441" i="16" s="1"/>
  <c r="W437" i="16"/>
  <c r="Q455" i="16"/>
  <c r="E474" i="16"/>
  <c r="E486" i="16"/>
  <c r="E544" i="16"/>
  <c r="E548" i="16"/>
  <c r="E552" i="16"/>
  <c r="Q243" i="16"/>
  <c r="K651" i="16"/>
  <c r="K675" i="16"/>
  <c r="F322" i="16"/>
  <c r="F730" i="16" s="1"/>
  <c r="F185" i="16"/>
  <c r="F356" i="16"/>
  <c r="F741" i="16" s="1"/>
  <c r="G741" i="16" s="1"/>
  <c r="F227" i="16"/>
  <c r="F499" i="16" s="1"/>
  <c r="F693" i="16" s="1"/>
  <c r="F231" i="16"/>
  <c r="F239" i="16"/>
  <c r="F511" i="16" s="1"/>
  <c r="F243" i="16"/>
  <c r="F515" i="16" s="1"/>
  <c r="F711" i="16" s="1"/>
  <c r="F249" i="16"/>
  <c r="F245" i="16"/>
  <c r="F230" i="16"/>
  <c r="F248" i="16"/>
  <c r="F496" i="16"/>
  <c r="F690" i="16" s="1"/>
  <c r="F429" i="16"/>
  <c r="F432" i="16"/>
  <c r="F449" i="16"/>
  <c r="F225" i="16"/>
  <c r="F247" i="16"/>
  <c r="F436" i="16"/>
  <c r="F439" i="16"/>
  <c r="F507" i="16" s="1"/>
  <c r="F701" i="16" s="1"/>
  <c r="F450" i="16"/>
  <c r="F452" i="16"/>
  <c r="F437" i="16"/>
  <c r="F389" i="16"/>
  <c r="I389" i="16"/>
  <c r="G738" i="16"/>
  <c r="X115" i="17"/>
  <c r="X152" i="17" s="1"/>
  <c r="F76" i="17"/>
  <c r="F78" i="17"/>
  <c r="V422" i="16"/>
  <c r="S52" i="17"/>
  <c r="G88" i="17"/>
  <c r="G52" i="17"/>
  <c r="F687" i="16" l="1"/>
  <c r="L517" i="16"/>
  <c r="L713" i="16" s="1"/>
  <c r="R719" i="16"/>
  <c r="K512" i="16"/>
  <c r="K708" i="16" s="1"/>
  <c r="L687" i="16"/>
  <c r="E553" i="16"/>
  <c r="E231" i="16"/>
  <c r="E434" i="16"/>
  <c r="Q692" i="16"/>
  <c r="W702" i="16"/>
  <c r="E428" i="16"/>
  <c r="S701" i="16"/>
  <c r="W519" i="16"/>
  <c r="W715" i="16" s="1"/>
  <c r="W517" i="16"/>
  <c r="E397" i="16"/>
  <c r="E430" i="16" s="1"/>
  <c r="W445" i="16"/>
  <c r="L525" i="16"/>
  <c r="L721" i="16" s="1"/>
  <c r="Q689" i="16"/>
  <c r="K439" i="16"/>
  <c r="F504" i="16"/>
  <c r="F698" i="16" s="1"/>
  <c r="Q699" i="16"/>
  <c r="E449" i="16"/>
  <c r="E477" i="16"/>
  <c r="E455" i="16" s="1"/>
  <c r="L707" i="16"/>
  <c r="E682" i="16"/>
  <c r="E429" i="16"/>
  <c r="X18" i="17"/>
  <c r="R520" i="16"/>
  <c r="R716" i="16" s="1"/>
  <c r="F722" i="16"/>
  <c r="E502" i="16"/>
  <c r="E696" i="16" s="1"/>
  <c r="W494" i="16"/>
  <c r="W688" i="16" s="1"/>
  <c r="L495" i="16"/>
  <c r="L689" i="16" s="1"/>
  <c r="K247" i="16"/>
  <c r="K521" i="16" s="1"/>
  <c r="F495" i="16"/>
  <c r="F689" i="16" s="1"/>
  <c r="E168" i="16"/>
  <c r="E236" i="16" s="1"/>
  <c r="E508" i="16" s="1"/>
  <c r="E49" i="16"/>
  <c r="F498" i="16"/>
  <c r="F692" i="16" s="1"/>
  <c r="E175" i="16"/>
  <c r="K705" i="16"/>
  <c r="K507" i="16"/>
  <c r="K701" i="16" s="1"/>
  <c r="E243" i="16"/>
  <c r="Q389" i="16"/>
  <c r="F22" i="17"/>
  <c r="W513" i="16"/>
  <c r="W709" i="16" s="1"/>
  <c r="K707" i="16"/>
  <c r="K497" i="16"/>
  <c r="K691" i="16" s="1"/>
  <c r="W707" i="16"/>
  <c r="L708" i="16"/>
  <c r="F505" i="16"/>
  <c r="F500" i="16"/>
  <c r="F694" i="16" s="1"/>
  <c r="Q529" i="16"/>
  <c r="E190" i="16"/>
  <c r="R693" i="16"/>
  <c r="E410" i="16"/>
  <c r="E443" i="16" s="1"/>
  <c r="F503" i="16"/>
  <c r="F697" i="16" s="1"/>
  <c r="Q708" i="16"/>
  <c r="T490" i="16"/>
  <c r="E426" i="16"/>
  <c r="K438" i="16"/>
  <c r="K506" i="16" s="1"/>
  <c r="K700" i="16" s="1"/>
  <c r="E232" i="16"/>
  <c r="Q707" i="16"/>
  <c r="R709" i="16"/>
  <c r="K494" i="16"/>
  <c r="E626" i="16"/>
  <c r="R319" i="16"/>
  <c r="W221" i="16"/>
  <c r="W493" i="16" s="1"/>
  <c r="W687" i="16" s="1"/>
  <c r="K253" i="16"/>
  <c r="F491" i="16"/>
  <c r="F685" i="16" s="1"/>
  <c r="L695" i="16"/>
  <c r="R422" i="16"/>
  <c r="Q221" i="16"/>
  <c r="Q493" i="16" s="1"/>
  <c r="R48" i="16"/>
  <c r="K508" i="16"/>
  <c r="W389" i="16"/>
  <c r="E119" i="16"/>
  <c r="E522" i="16"/>
  <c r="W526" i="16"/>
  <c r="W722" i="16" s="1"/>
  <c r="E632" i="16"/>
  <c r="L99" i="17"/>
  <c r="L136" i="17" s="1"/>
  <c r="F31" i="17"/>
  <c r="L102" i="17"/>
  <c r="L139" i="17" s="1"/>
  <c r="F68" i="17"/>
  <c r="F102" i="17" s="1"/>
  <c r="F139" i="17" s="1"/>
  <c r="G718" i="16"/>
  <c r="G649" i="16"/>
  <c r="W249" i="16"/>
  <c r="W523" i="16" s="1"/>
  <c r="W719" i="16" s="1"/>
  <c r="E214" i="16"/>
  <c r="K516" i="16"/>
  <c r="K712" i="16" s="1"/>
  <c r="E73" i="16"/>
  <c r="E516" i="16" s="1"/>
  <c r="F523" i="16"/>
  <c r="F719" i="16" s="1"/>
  <c r="W505" i="16"/>
  <c r="W699" i="16" s="1"/>
  <c r="Q705" i="16"/>
  <c r="Q695" i="16"/>
  <c r="F708" i="16"/>
  <c r="K704" i="16"/>
  <c r="R93" i="17"/>
  <c r="R130" i="17" s="1"/>
  <c r="L18" i="17"/>
  <c r="W524" i="16"/>
  <c r="W720" i="16" s="1"/>
  <c r="E658" i="16"/>
  <c r="E376" i="16"/>
  <c r="E442" i="16" s="1"/>
  <c r="Q499" i="16"/>
  <c r="F99" i="17"/>
  <c r="F136" i="17" s="1"/>
  <c r="W449" i="16"/>
  <c r="W521" i="16" s="1"/>
  <c r="W717" i="16" s="1"/>
  <c r="E61" i="16"/>
  <c r="E239" i="16"/>
  <c r="F506" i="16"/>
  <c r="F700" i="16" s="1"/>
  <c r="R694" i="16"/>
  <c r="E659" i="16"/>
  <c r="I422" i="16"/>
  <c r="F57" i="25"/>
  <c r="E549" i="16"/>
  <c r="L698" i="16"/>
  <c r="F705" i="16"/>
  <c r="E415" i="16"/>
  <c r="E448" i="16" s="1"/>
  <c r="K448" i="16"/>
  <c r="K520" i="16" s="1"/>
  <c r="K716" i="16" s="1"/>
  <c r="E158" i="16"/>
  <c r="E226" i="16" s="1"/>
  <c r="K226" i="16"/>
  <c r="K498" i="16" s="1"/>
  <c r="K692" i="16" s="1"/>
  <c r="F64" i="17"/>
  <c r="F98" i="17" s="1"/>
  <c r="F135" i="17" s="1"/>
  <c r="E661" i="16"/>
  <c r="W529" i="16"/>
  <c r="Q423" i="16"/>
  <c r="E357" i="16"/>
  <c r="E423" i="16" s="1"/>
  <c r="F524" i="16"/>
  <c r="F720" i="16" s="1"/>
  <c r="F707" i="16"/>
  <c r="F709" i="16"/>
  <c r="L711" i="16"/>
  <c r="F29" i="17"/>
  <c r="F97" i="17" s="1"/>
  <c r="F134" i="17" s="1"/>
  <c r="E645" i="16"/>
  <c r="E172" i="16"/>
  <c r="K720" i="16"/>
  <c r="R105" i="17"/>
  <c r="E660" i="16"/>
  <c r="Q691" i="16"/>
  <c r="F716" i="16"/>
  <c r="K499" i="16"/>
  <c r="K693" i="16" s="1"/>
  <c r="K150" i="16"/>
  <c r="E680" i="16"/>
  <c r="E662" i="16"/>
  <c r="F508" i="16"/>
  <c r="F702" i="16" s="1"/>
  <c r="Q506" i="16"/>
  <c r="Q48" i="16"/>
  <c r="Q718" i="16"/>
  <c r="L722" i="16"/>
  <c r="Q595" i="16"/>
  <c r="E621" i="16"/>
  <c r="R525" i="16"/>
  <c r="R721" i="16" s="1"/>
  <c r="Q562" i="16"/>
  <c r="F492" i="16"/>
  <c r="F686" i="16" s="1"/>
  <c r="W237" i="16"/>
  <c r="W509" i="16" s="1"/>
  <c r="W705" i="16" s="1"/>
  <c r="E169" i="16"/>
  <c r="E237" i="16" s="1"/>
  <c r="E509" i="16" s="1"/>
  <c r="E404" i="16"/>
  <c r="E437" i="16" s="1"/>
  <c r="K437" i="16"/>
  <c r="W668" i="16"/>
  <c r="R649" i="16"/>
  <c r="Q700" i="16"/>
  <c r="E127" i="16"/>
  <c r="E228" i="16" s="1"/>
  <c r="E380" i="16"/>
  <c r="E385" i="16"/>
  <c r="E451" i="16" s="1"/>
  <c r="K451" i="16"/>
  <c r="F40" i="17"/>
  <c r="F108" i="17" s="1"/>
  <c r="F145" i="17" s="1"/>
  <c r="L108" i="17"/>
  <c r="L145" i="17" s="1"/>
  <c r="R111" i="17"/>
  <c r="R148" i="17" s="1"/>
  <c r="F43" i="17"/>
  <c r="F111" i="17" s="1"/>
  <c r="F148" i="17" s="1"/>
  <c r="W240" i="16"/>
  <c r="W512" i="16" s="1"/>
  <c r="W708" i="16" s="1"/>
  <c r="E105" i="16"/>
  <c r="E414" i="16"/>
  <c r="E447" i="16" s="1"/>
  <c r="K447" i="16"/>
  <c r="K517" i="16" s="1"/>
  <c r="K713" i="16" s="1"/>
  <c r="E405" i="16"/>
  <c r="M123" i="17"/>
  <c r="Q525" i="16"/>
  <c r="Q721" i="16" s="1"/>
  <c r="E215" i="16"/>
  <c r="E250" i="16" s="1"/>
  <c r="E524" i="16" s="1"/>
  <c r="E144" i="16"/>
  <c r="E247" i="16" s="1"/>
  <c r="E521" i="16" s="1"/>
  <c r="E13" i="16"/>
  <c r="Q693" i="16"/>
  <c r="Q322" i="16"/>
  <c r="L218" i="16"/>
  <c r="L319" i="16"/>
  <c r="E221" i="16"/>
  <c r="Q219" i="16"/>
  <c r="W713" i="16"/>
  <c r="L94" i="17"/>
  <c r="L131" i="17" s="1"/>
  <c r="F26" i="17"/>
  <c r="Q446" i="16"/>
  <c r="Q515" i="16" s="1"/>
  <c r="Q711" i="16" s="1"/>
  <c r="Q252" i="16"/>
  <c r="Q526" i="16" s="1"/>
  <c r="Q722" i="16" s="1"/>
  <c r="E116" i="16"/>
  <c r="E596" i="16"/>
  <c r="R701" i="16"/>
  <c r="W665" i="16"/>
  <c r="W701" i="16" s="1"/>
  <c r="L506" i="16"/>
  <c r="L700" i="16" s="1"/>
  <c r="R95" i="17"/>
  <c r="R132" i="17" s="1"/>
  <c r="F27" i="17"/>
  <c r="X119" i="17"/>
  <c r="X156" i="17" s="1"/>
  <c r="F51" i="17"/>
  <c r="F119" i="17" s="1"/>
  <c r="F156" i="17" s="1"/>
  <c r="E372" i="16"/>
  <c r="E100" i="16"/>
  <c r="E230" i="16" s="1"/>
  <c r="W453" i="16"/>
  <c r="E420" i="16"/>
  <c r="E453" i="16" s="1"/>
  <c r="W229" i="16"/>
  <c r="W501" i="16" s="1"/>
  <c r="W695" i="16" s="1"/>
  <c r="E95" i="16"/>
  <c r="E229" i="16" s="1"/>
  <c r="E501" i="16" s="1"/>
  <c r="E695" i="16" s="1"/>
  <c r="Q84" i="16"/>
  <c r="E563" i="16"/>
  <c r="K444" i="16"/>
  <c r="E411" i="16"/>
  <c r="E444" i="16" s="1"/>
  <c r="K688" i="16"/>
  <c r="Q230" i="16"/>
  <c r="R713" i="16"/>
  <c r="E664" i="16"/>
  <c r="R18" i="17"/>
  <c r="F20" i="25"/>
  <c r="G490" i="16"/>
  <c r="W251" i="16"/>
  <c r="T684" i="16"/>
  <c r="T731" i="16" s="1"/>
  <c r="E668" i="16"/>
  <c r="Q185" i="16"/>
  <c r="W667" i="16"/>
  <c r="W703" i="16" s="1"/>
  <c r="K503" i="16"/>
  <c r="K697" i="16" s="1"/>
  <c r="K446" i="16"/>
  <c r="K515" i="16" s="1"/>
  <c r="K711" i="16" s="1"/>
  <c r="E413" i="16"/>
  <c r="E109" i="16"/>
  <c r="E245" i="16" s="1"/>
  <c r="W430" i="16"/>
  <c r="W498" i="16" s="1"/>
  <c r="W692" i="16" s="1"/>
  <c r="W356" i="16"/>
  <c r="R685" i="16"/>
  <c r="E57" i="16"/>
  <c r="W48" i="16"/>
  <c r="E361" i="16"/>
  <c r="E427" i="16" s="1"/>
  <c r="F739" i="16"/>
  <c r="G739" i="16" s="1"/>
  <c r="K13" i="16"/>
  <c r="E530" i="16"/>
  <c r="K500" i="16"/>
  <c r="K694" i="16" s="1"/>
  <c r="E181" i="16"/>
  <c r="K249" i="16"/>
  <c r="F60" i="17"/>
  <c r="W640" i="16"/>
  <c r="E640" i="16" s="1"/>
  <c r="E634" i="16" s="1"/>
  <c r="R704" i="16"/>
  <c r="E134" i="16"/>
  <c r="L718" i="16"/>
  <c r="R52" i="17"/>
  <c r="F95" i="17"/>
  <c r="F132" i="17" s="1"/>
  <c r="X90" i="17"/>
  <c r="X127" i="17" s="1"/>
  <c r="Q517" i="16"/>
  <c r="Q713" i="16" s="1"/>
  <c r="S123" i="17"/>
  <c r="L649" i="16"/>
  <c r="E500" i="16"/>
  <c r="K356" i="16"/>
  <c r="E565" i="16"/>
  <c r="X634" i="16"/>
  <c r="Y635" i="16" s="1"/>
  <c r="R634" i="16"/>
  <c r="L91" i="17"/>
  <c r="L128" i="17" s="1"/>
  <c r="F23" i="17"/>
  <c r="F91" i="17" s="1"/>
  <c r="F128" i="17" s="1"/>
  <c r="W502" i="16"/>
  <c r="W696" i="16" s="1"/>
  <c r="W434" i="16"/>
  <c r="Q697" i="16"/>
  <c r="L712" i="16"/>
  <c r="Q675" i="16"/>
  <c r="Q712" i="16" s="1"/>
  <c r="R104" i="17"/>
  <c r="F36" i="17"/>
  <c r="F104" i="17" s="1"/>
  <c r="W675" i="16"/>
  <c r="W712" i="16" s="1"/>
  <c r="R712" i="16"/>
  <c r="E439" i="16"/>
  <c r="I523" i="16"/>
  <c r="I719" i="16" s="1"/>
  <c r="I218" i="16"/>
  <c r="W234" i="16"/>
  <c r="W506" i="16" s="1"/>
  <c r="W700" i="16" s="1"/>
  <c r="W230" i="16"/>
  <c r="S688" i="16"/>
  <c r="S684" i="16" s="1"/>
  <c r="X690" i="16" s="1"/>
  <c r="X692" i="16" s="1"/>
  <c r="S490" i="16"/>
  <c r="R490" i="16" s="1"/>
  <c r="E106" i="16"/>
  <c r="K84" i="16"/>
  <c r="K241" i="16"/>
  <c r="E630" i="16"/>
  <c r="E628" i="16" s="1"/>
  <c r="K628" i="16"/>
  <c r="E569" i="16"/>
  <c r="K562" i="16"/>
  <c r="E532" i="16"/>
  <c r="K529" i="16"/>
  <c r="F80" i="17"/>
  <c r="X114" i="17"/>
  <c r="X151" i="17" s="1"/>
  <c r="F54" i="17"/>
  <c r="F88" i="17" s="1"/>
  <c r="F125" i="17" s="1"/>
  <c r="R88" i="17"/>
  <c r="E178" i="16"/>
  <c r="W150" i="16"/>
  <c r="W185" i="16"/>
  <c r="Q492" i="16"/>
  <c r="Q686" i="16" s="1"/>
  <c r="F699" i="16"/>
  <c r="X52" i="17"/>
  <c r="E412" i="16"/>
  <c r="E445" i="16" s="1"/>
  <c r="M86" i="17"/>
  <c r="F39" i="17"/>
  <c r="F107" i="17" s="1"/>
  <c r="F144" i="17" s="1"/>
  <c r="M688" i="16"/>
  <c r="M684" i="16" s="1"/>
  <c r="D18" i="20" s="1"/>
  <c r="M490" i="16"/>
  <c r="V693" i="16"/>
  <c r="V684" i="16" s="1"/>
  <c r="V490" i="16"/>
  <c r="I692" i="16"/>
  <c r="I684" i="16" s="1"/>
  <c r="B18" i="20" s="1"/>
  <c r="I490" i="16"/>
  <c r="E324" i="16"/>
  <c r="G688" i="16"/>
  <c r="L520" i="16"/>
  <c r="L716" i="16" s="1"/>
  <c r="E635" i="16"/>
  <c r="E704" i="16" s="1"/>
  <c r="L422" i="16"/>
  <c r="Q235" i="16"/>
  <c r="Q507" i="16" s="1"/>
  <c r="E167" i="16"/>
  <c r="X118" i="17"/>
  <c r="X155" i="17" s="1"/>
  <c r="F84" i="17"/>
  <c r="F118" i="17" s="1"/>
  <c r="F155" i="17" s="1"/>
  <c r="F58" i="17"/>
  <c r="L92" i="17"/>
  <c r="O688" i="16"/>
  <c r="O684" i="16" s="1"/>
  <c r="O490" i="16"/>
  <c r="N690" i="16"/>
  <c r="N684" i="16" s="1"/>
  <c r="N731" i="16" s="1"/>
  <c r="N490" i="16"/>
  <c r="Q520" i="16"/>
  <c r="Q716" i="16" s="1"/>
  <c r="F114" i="17"/>
  <c r="F151" i="17" s="1"/>
  <c r="E224" i="16"/>
  <c r="E496" i="16" s="1"/>
  <c r="E211" i="16"/>
  <c r="Q422" i="16"/>
  <c r="K43" i="18"/>
  <c r="Q356" i="16"/>
  <c r="E365" i="16"/>
  <c r="E431" i="16" s="1"/>
  <c r="E499" i="16" s="1"/>
  <c r="E152" i="16"/>
  <c r="K220" i="16"/>
  <c r="K492" i="16" s="1"/>
  <c r="K686" i="16" s="1"/>
  <c r="W224" i="16"/>
  <c r="W496" i="16" s="1"/>
  <c r="W690" i="16" s="1"/>
  <c r="E641" i="16"/>
  <c r="J490" i="16"/>
  <c r="J693" i="16"/>
  <c r="J684" i="16" s="1"/>
  <c r="H707" i="16"/>
  <c r="H684" i="16" s="1"/>
  <c r="H490" i="16"/>
  <c r="F490" i="16" s="1"/>
  <c r="E286" i="16"/>
  <c r="E124" i="16"/>
  <c r="E225" i="16" s="1"/>
  <c r="E497" i="16" s="1"/>
  <c r="K667" i="16"/>
  <c r="F703" i="16"/>
  <c r="K702" i="16"/>
  <c r="E666" i="16"/>
  <c r="E610" i="16"/>
  <c r="K595" i="16"/>
  <c r="F90" i="17"/>
  <c r="F127" i="17" s="1"/>
  <c r="R92" i="17"/>
  <c r="R129" i="17" s="1"/>
  <c r="F24" i="17"/>
  <c r="X108" i="17"/>
  <c r="X145" i="17" s="1"/>
  <c r="U688" i="16"/>
  <c r="U684" i="16" s="1"/>
  <c r="U490" i="16"/>
  <c r="R492" i="16"/>
  <c r="R686" i="16" s="1"/>
  <c r="R218" i="16"/>
  <c r="F105" i="17"/>
  <c r="E148" i="16"/>
  <c r="E251" i="16" s="1"/>
  <c r="E525" i="16" s="1"/>
  <c r="E721" i="16" s="1"/>
  <c r="K514" i="16"/>
  <c r="K710" i="16" s="1"/>
  <c r="K117" i="16"/>
  <c r="E140" i="16"/>
  <c r="E242" i="16" s="1"/>
  <c r="E278" i="16"/>
  <c r="Q519" i="16"/>
  <c r="Q715" i="16" s="1"/>
  <c r="E184" i="16"/>
  <c r="K252" i="16"/>
  <c r="K526" i="16" s="1"/>
  <c r="K722" i="16" s="1"/>
  <c r="K717" i="16"/>
  <c r="E118" i="16"/>
  <c r="E219" i="16" s="1"/>
  <c r="K219" i="16"/>
  <c r="F110" i="17"/>
  <c r="F147" i="17" s="1"/>
  <c r="X107" i="17"/>
  <c r="X144" i="17" s="1"/>
  <c r="W691" i="16"/>
  <c r="E503" i="16"/>
  <c r="E697" i="16" s="1"/>
  <c r="E252" i="16"/>
  <c r="E526" i="16" s="1"/>
  <c r="S86" i="17"/>
  <c r="F72" i="17"/>
  <c r="F106" i="17" s="1"/>
  <c r="F143" i="17" s="1"/>
  <c r="P693" i="16"/>
  <c r="P684" i="16" s="1"/>
  <c r="P490" i="16"/>
  <c r="L100" i="17"/>
  <c r="L137" i="17" s="1"/>
  <c r="F32" i="17"/>
  <c r="F100" i="17" s="1"/>
  <c r="F137" i="17" s="1"/>
  <c r="E52" i="16"/>
  <c r="K48" i="16"/>
  <c r="Q286" i="16"/>
  <c r="Q253" i="16"/>
  <c r="Q117" i="16"/>
  <c r="K652" i="16"/>
  <c r="K649" i="16" s="1"/>
  <c r="F649" i="16"/>
  <c r="E392" i="16"/>
  <c r="E425" i="16" s="1"/>
  <c r="K389" i="16"/>
  <c r="K425" i="16"/>
  <c r="K493" i="16" s="1"/>
  <c r="K687" i="16" s="1"/>
  <c r="Q491" i="16"/>
  <c r="Q685" i="16" s="1"/>
  <c r="L116" i="17"/>
  <c r="L153" i="17" s="1"/>
  <c r="F82" i="17"/>
  <c r="F116" i="17" s="1"/>
  <c r="F153" i="17" s="1"/>
  <c r="L52" i="17"/>
  <c r="Q238" i="16"/>
  <c r="Q510" i="16" s="1"/>
  <c r="Q706" i="16" s="1"/>
  <c r="E170" i="16"/>
  <c r="E238" i="16" s="1"/>
  <c r="E510" i="16" s="1"/>
  <c r="E706" i="16" s="1"/>
  <c r="W679" i="16"/>
  <c r="R718" i="16"/>
  <c r="W84" i="16"/>
  <c r="W242" i="16"/>
  <c r="E86" i="16"/>
  <c r="W220" i="16"/>
  <c r="E200" i="16"/>
  <c r="K233" i="16"/>
  <c r="K505" i="16" s="1"/>
  <c r="K699" i="16" s="1"/>
  <c r="E132" i="16"/>
  <c r="E254" i="16"/>
  <c r="E155" i="16"/>
  <c r="E223" i="16" s="1"/>
  <c r="K223" i="16"/>
  <c r="K495" i="16" s="1"/>
  <c r="E651" i="16"/>
  <c r="X128" i="17"/>
  <c r="E504" i="16"/>
  <c r="E698" i="16" s="1"/>
  <c r="F519" i="16"/>
  <c r="F715" i="16" s="1"/>
  <c r="F517" i="16"/>
  <c r="F713" i="16" s="1"/>
  <c r="F735" i="16"/>
  <c r="G735" i="16" s="1"/>
  <c r="F319" i="16"/>
  <c r="M731" i="16"/>
  <c r="Q687" i="16"/>
  <c r="E681" i="16"/>
  <c r="Q720" i="16"/>
  <c r="E653" i="16"/>
  <c r="S731" i="16"/>
  <c r="E655" i="16"/>
  <c r="Q690" i="16"/>
  <c r="E683" i="16"/>
  <c r="F521" i="16"/>
  <c r="F717" i="16" s="1"/>
  <c r="F422" i="16"/>
  <c r="G730" i="16"/>
  <c r="F522" i="16"/>
  <c r="F718" i="16" s="1"/>
  <c r="F218" i="16"/>
  <c r="F497" i="16"/>
  <c r="F691" i="16" s="1"/>
  <c r="E656" i="16"/>
  <c r="Q494" i="16"/>
  <c r="E669" i="16"/>
  <c r="G125" i="17"/>
  <c r="G123" i="17" s="1"/>
  <c r="G86" i="17"/>
  <c r="E674" i="16"/>
  <c r="Q717" i="16"/>
  <c r="E678" i="16"/>
  <c r="W685" i="16"/>
  <c r="E650" i="16"/>
  <c r="Q649" i="16"/>
  <c r="Q701" i="16"/>
  <c r="E673" i="16"/>
  <c r="Q710" i="16"/>
  <c r="E322" i="16"/>
  <c r="F112" i="17"/>
  <c r="F149" i="17" s="1"/>
  <c r="L684" i="16" l="1"/>
  <c r="L731" i="16" s="1"/>
  <c r="E529" i="16"/>
  <c r="E511" i="16"/>
  <c r="E707" i="16" s="1"/>
  <c r="F18" i="17"/>
  <c r="E498" i="16"/>
  <c r="E692" i="16" s="1"/>
  <c r="E702" i="16"/>
  <c r="E253" i="16"/>
  <c r="K422" i="16"/>
  <c r="Y690" i="16"/>
  <c r="Y692" i="16" s="1"/>
  <c r="E48" i="16"/>
  <c r="E150" i="16"/>
  <c r="G684" i="16"/>
  <c r="A18" i="20" s="1"/>
  <c r="W422" i="16"/>
  <c r="E235" i="16"/>
  <c r="E507" i="16" s="1"/>
  <c r="E694" i="16"/>
  <c r="E523" i="16"/>
  <c r="E719" i="16" s="1"/>
  <c r="W514" i="16"/>
  <c r="W710" i="16" s="1"/>
  <c r="E693" i="16"/>
  <c r="E249" i="16"/>
  <c r="E220" i="16"/>
  <c r="E492" i="16" s="1"/>
  <c r="E686" i="16" s="1"/>
  <c r="W649" i="16"/>
  <c r="W525" i="16"/>
  <c r="W721" i="16" s="1"/>
  <c r="E722" i="16"/>
  <c r="E720" i="16"/>
  <c r="F92" i="17"/>
  <c r="F129" i="17" s="1"/>
  <c r="E595" i="16"/>
  <c r="E246" i="16"/>
  <c r="E520" i="16" s="1"/>
  <c r="E716" i="16" s="1"/>
  <c r="E84" i="16"/>
  <c r="E665" i="16"/>
  <c r="E701" i="16" s="1"/>
  <c r="E389" i="16"/>
  <c r="K319" i="16"/>
  <c r="W634" i="16"/>
  <c r="K513" i="16"/>
  <c r="K709" i="16" s="1"/>
  <c r="F94" i="17"/>
  <c r="F131" i="17" s="1"/>
  <c r="E240" i="16"/>
  <c r="E512" i="16" s="1"/>
  <c r="E708" i="16" s="1"/>
  <c r="E117" i="16"/>
  <c r="E517" i="16"/>
  <c r="E713" i="16" s="1"/>
  <c r="R684" i="16"/>
  <c r="R731" i="16" s="1"/>
  <c r="E446" i="16"/>
  <c r="E515" i="16" s="1"/>
  <c r="E711" i="16" s="1"/>
  <c r="W704" i="16"/>
  <c r="E438" i="16"/>
  <c r="E185" i="16"/>
  <c r="X86" i="17"/>
  <c r="E493" i="16"/>
  <c r="E519" i="16"/>
  <c r="E715" i="16" s="1"/>
  <c r="E562" i="16"/>
  <c r="E234" i="16"/>
  <c r="E705" i="16"/>
  <c r="G18" i="20"/>
  <c r="E652" i="16"/>
  <c r="E675" i="16"/>
  <c r="E712" i="16" s="1"/>
  <c r="K523" i="16"/>
  <c r="K719" i="16" s="1"/>
  <c r="P731" i="16"/>
  <c r="F18" i="20"/>
  <c r="O731" i="16"/>
  <c r="E18" i="20"/>
  <c r="E691" i="16"/>
  <c r="F52" i="17"/>
  <c r="F742" i="16"/>
  <c r="G742" i="16" s="1"/>
  <c r="X123" i="17"/>
  <c r="W492" i="16"/>
  <c r="W218" i="16"/>
  <c r="K218" i="16"/>
  <c r="K491" i="16"/>
  <c r="K685" i="16" s="1"/>
  <c r="U731" i="16"/>
  <c r="H18" i="20"/>
  <c r="Q218" i="16"/>
  <c r="E514" i="16"/>
  <c r="E710" i="16" s="1"/>
  <c r="E491" i="16"/>
  <c r="E685" i="16" s="1"/>
  <c r="W718" i="16"/>
  <c r="E679" i="16"/>
  <c r="E718" i="16" s="1"/>
  <c r="E494" i="16"/>
  <c r="E688" i="16" s="1"/>
  <c r="E717" i="16"/>
  <c r="E690" i="16"/>
  <c r="K703" i="16"/>
  <c r="E667" i="16"/>
  <c r="E703" i="16" s="1"/>
  <c r="I18" i="20"/>
  <c r="V731" i="16"/>
  <c r="E241" i="16"/>
  <c r="E513" i="16" s="1"/>
  <c r="E709" i="16" s="1"/>
  <c r="W319" i="16"/>
  <c r="C18" i="20"/>
  <c r="J731" i="16"/>
  <c r="R125" i="17"/>
  <c r="R123" i="17" s="1"/>
  <c r="R86" i="17"/>
  <c r="Q490" i="16"/>
  <c r="F684" i="16"/>
  <c r="F731" i="16" s="1"/>
  <c r="G731" i="16" s="1"/>
  <c r="E356" i="16"/>
  <c r="E233" i="16"/>
  <c r="E505" i="16" s="1"/>
  <c r="E699" i="16" s="1"/>
  <c r="Q319" i="16"/>
  <c r="L129" i="17"/>
  <c r="L123" i="17" s="1"/>
  <c r="L86" i="17"/>
  <c r="L490" i="16"/>
  <c r="Y490" i="16"/>
  <c r="E649" i="16"/>
  <c r="K689" i="16"/>
  <c r="E495" i="16"/>
  <c r="E689" i="16" s="1"/>
  <c r="Q688" i="16"/>
  <c r="Q684" i="16" s="1"/>
  <c r="Q731" i="16" s="1"/>
  <c r="E687" i="16" l="1"/>
  <c r="K684" i="16"/>
  <c r="K731" i="16" s="1"/>
  <c r="K490" i="16"/>
  <c r="Z690" i="16"/>
  <c r="Z692" i="16" s="1"/>
  <c r="F123" i="17"/>
  <c r="E506" i="16"/>
  <c r="E700" i="16" s="1"/>
  <c r="F86" i="17"/>
  <c r="G19" i="20"/>
  <c r="E422" i="16"/>
  <c r="G25" i="20"/>
  <c r="D19" i="20"/>
  <c r="W686" i="16"/>
  <c r="W684" i="16" s="1"/>
  <c r="W731" i="16" s="1"/>
  <c r="W490" i="16"/>
  <c r="E25" i="20"/>
  <c r="E218" i="16"/>
  <c r="A19" i="20"/>
  <c r="C25" i="20"/>
  <c r="E684" i="16"/>
  <c r="Z684" i="16" s="1"/>
  <c r="E490" i="16" l="1"/>
  <c r="A20" i="20"/>
</calcChain>
</file>

<file path=xl/sharedStrings.xml><?xml version="1.0" encoding="utf-8"?>
<sst xmlns="http://schemas.openxmlformats.org/spreadsheetml/2006/main" count="1342" uniqueCount="331">
  <si>
    <t>ВСЕГО по программе ВЦП</t>
  </si>
  <si>
    <t>3.2.1.</t>
  </si>
  <si>
    <t>3.2.2.</t>
  </si>
  <si>
    <t>Мероприятия ВЦП</t>
  </si>
  <si>
    <t>Направления и объемы финансирования ВЦП</t>
  </si>
  <si>
    <t>МБ</t>
  </si>
  <si>
    <t>КБ</t>
  </si>
  <si>
    <t>всего</t>
  </si>
  <si>
    <t>БДО</t>
  </si>
  <si>
    <t>БПО</t>
  </si>
  <si>
    <t>226 (954)</t>
  </si>
  <si>
    <t>290 (963)</t>
  </si>
  <si>
    <t>340 (981)</t>
  </si>
  <si>
    <t>310 (971)</t>
  </si>
  <si>
    <t>212 (912)</t>
  </si>
  <si>
    <t>222 (921)</t>
  </si>
  <si>
    <t>222 (922)</t>
  </si>
  <si>
    <t>226 (952)</t>
  </si>
  <si>
    <t>226 (955)</t>
  </si>
  <si>
    <t>212 (911)</t>
  </si>
  <si>
    <t>225 (941)</t>
  </si>
  <si>
    <t>225 (942)</t>
  </si>
  <si>
    <t>225 (947)</t>
  </si>
  <si>
    <t>226 (953)</t>
  </si>
  <si>
    <t>226 (956)</t>
  </si>
  <si>
    <t>290 (962)</t>
  </si>
  <si>
    <t>340 (982)</t>
  </si>
  <si>
    <t>340 (985)</t>
  </si>
  <si>
    <t>340 (983)</t>
  </si>
  <si>
    <t>212 (917)</t>
  </si>
  <si>
    <t>212 (918)</t>
  </si>
  <si>
    <t>225 (943)</t>
  </si>
  <si>
    <t>225 (944)</t>
  </si>
  <si>
    <t>212 (916)</t>
  </si>
  <si>
    <t>в том числе по ККОС</t>
  </si>
  <si>
    <t>3.2.</t>
  </si>
  <si>
    <t>№ п/п</t>
  </si>
  <si>
    <t>1.</t>
  </si>
  <si>
    <t>1.1.</t>
  </si>
  <si>
    <t>1.1.1.</t>
  </si>
  <si>
    <t>1.2.</t>
  </si>
  <si>
    <t>1.2.1.</t>
  </si>
  <si>
    <t>2.</t>
  </si>
  <si>
    <t>2.1.</t>
  </si>
  <si>
    <t>2.1.1.</t>
  </si>
  <si>
    <t>2.1.2.</t>
  </si>
  <si>
    <t>2.1.3.</t>
  </si>
  <si>
    <t>2.1.4.</t>
  </si>
  <si>
    <t>3.</t>
  </si>
  <si>
    <t>3.1.</t>
  </si>
  <si>
    <t>Цель III. Расширение возможностей для духовного развития и доступа к культурному наследию населения муниципального образования город Норильск</t>
  </si>
  <si>
    <t>Цель II. Повышение доступности и качества культурных благ для населения муниципального образования город Норильск</t>
  </si>
  <si>
    <t>200, 300</t>
  </si>
  <si>
    <t>212 (913)</t>
  </si>
  <si>
    <t>Начальник Управления по делам культуры и искусства Администрации города Норильска</t>
  </si>
  <si>
    <t>Объем финансирования, тыс. руб.  2012 год</t>
  </si>
  <si>
    <t>Итого по Задаче 3.2. :</t>
  </si>
  <si>
    <t>Итого по Задаче 2.1. :</t>
  </si>
  <si>
    <t>Перечень муниципальных услуг, оказываемых юридическими и физическими лицами, финансируемых за счет средств бюджета муниципального образования г.Норильск</t>
  </si>
  <si>
    <t>Выполнение функций органами местного самоуправления в части решения вопросов местного значения</t>
  </si>
  <si>
    <t>Увеличение стоимости основных средств</t>
  </si>
  <si>
    <t>ВСЕГО по муниципальным работам :</t>
  </si>
  <si>
    <t>Библиотеки</t>
  </si>
  <si>
    <t>Музеи и постоянные выставки</t>
  </si>
  <si>
    <t>Задача 1. Организация предоставления дополнительного образования детей художественно-эстетической направленности</t>
  </si>
  <si>
    <t>Итого по муниципальным услугам:</t>
  </si>
  <si>
    <t>Предоставление услуг  дополнительного образования детей</t>
  </si>
  <si>
    <t>1.3.</t>
  </si>
  <si>
    <t>Культурно-досуговые центры</t>
  </si>
  <si>
    <t>Учреждения дополнительного образования</t>
  </si>
  <si>
    <t>223 (931)</t>
  </si>
  <si>
    <t>223 (932)</t>
  </si>
  <si>
    <t>223 (933)</t>
  </si>
  <si>
    <t xml:space="preserve">МБУ ДК "Энергия" </t>
  </si>
  <si>
    <t>Задача 1. Библиотечное обслуживание населения, комплектование библиотечных фондов библиотек</t>
  </si>
  <si>
    <t>Библиотечное обслуживание населения, комплектование библиотечных фондов библиотек</t>
  </si>
  <si>
    <t>Сохранение, использование и популяризация объектов культурного наследия, музейная деятельность</t>
  </si>
  <si>
    <t>Задача 2.Сохранение, использование и популяризация объектов культурного наследия, музейная деятельность</t>
  </si>
  <si>
    <t>Задача 1. Организация культурного досуга на территории муниципального образования город Норильск</t>
  </si>
  <si>
    <t>Задача 2. Создание условий для участия творческих коллективов в международных , всероссийских, краевых и региональных фестивалях и конкурсах</t>
  </si>
  <si>
    <t>4.</t>
  </si>
  <si>
    <t>Текущий ремонт объектов муниципальной собственности</t>
  </si>
  <si>
    <t>Капитальный ремонт объектов муниципальной собственности</t>
  </si>
  <si>
    <t>Выполнение установленных функций централизованной бухгалтерией</t>
  </si>
  <si>
    <t>Выполнение установленных функций технико-эксплуатационным отделом</t>
  </si>
  <si>
    <t>Организация участия творческих коллективов учреждений культуры во всероссийских, краевых и городских конкурсах, фестивалях и др.</t>
  </si>
  <si>
    <t>Выполнение установленных функций аппаратом Управления по делам культуры и искусства</t>
  </si>
  <si>
    <t>Цель I. Сохранение и развитие культурного наследия территории муниципального образования город Норильск</t>
  </si>
  <si>
    <t>Организация участия творческих коллективов образовательных учреждений  во всероссийских, краевых и городских конкурсах, фестивалях и др.</t>
  </si>
  <si>
    <t>Муниципальные работы, финансируемые за счет средств бюджета муниципального образования г.Норильск, реализуемые в рамках ведомственной целевой программы</t>
  </si>
  <si>
    <t>2.1.5.</t>
  </si>
  <si>
    <t>Прочие бюджетные ассигнования</t>
  </si>
  <si>
    <t>226 (957)</t>
  </si>
  <si>
    <t>Организация и проведение на условиях полного или частичного финансирования из средств бюджета  различных по форме и тематике культурно-досуговых мероприятий муниципальными библиотеками</t>
  </si>
  <si>
    <t>Организация и проведение на условиях полного или частичного финансирования из средств бюджета  различных по форме и тематике культурно-досуговых мероприятий муниципальными музеями</t>
  </si>
  <si>
    <t>Организация и проведение на условиях полного или частичного финансирования из средств бюджета  различных по форме и тематике мероприятий муниципальными образовательными учреждениями дополнительного образования художественно-эстетической направленности</t>
  </si>
  <si>
    <t>Итого по 2.1. :</t>
  </si>
  <si>
    <t>Организация кинопоказа на территории муниципального образования город Норильск муниципальными культурно-досуговыми центрами</t>
  </si>
  <si>
    <t>Организация работы клубных формирований различных направлений муниципальными культурно-досуговыми центрами</t>
  </si>
  <si>
    <t>2.1.6.</t>
  </si>
  <si>
    <t>Организация и проведение на условиях полного или частичного финансирования из средств бюджета  различных по форме и тематике мероприятий муниципальными культурно-досуговыми центрами</t>
  </si>
  <si>
    <t>Итого по муниципальным услугам</t>
  </si>
  <si>
    <t>226 (958)</t>
  </si>
  <si>
    <t>222 (924)</t>
  </si>
  <si>
    <t>225 (943),        226 (957)</t>
  </si>
  <si>
    <t>КОСГУ</t>
  </si>
  <si>
    <t xml:space="preserve">Общий объем финансирования, тыс. руб. </t>
  </si>
  <si>
    <t>Объем финансирования, тыс. руб.  2013 год</t>
  </si>
  <si>
    <t>Аппарат</t>
  </si>
  <si>
    <t>Централизованная бухгалтерия</t>
  </si>
  <si>
    <t>Технико-эксплуатационный отдел</t>
  </si>
  <si>
    <t>226 (951)</t>
  </si>
  <si>
    <t>225 (944), 226 (957)</t>
  </si>
  <si>
    <t>225 (951)</t>
  </si>
  <si>
    <t>229 (959)</t>
  </si>
  <si>
    <t>226 (959)</t>
  </si>
  <si>
    <t>(10+16+22)</t>
  </si>
  <si>
    <t>ПДД</t>
  </si>
  <si>
    <t>Итого финансиро-вание             2012 год (5+8+9)</t>
  </si>
  <si>
    <t>Объем финансирования, тыс. руб.  2014 год</t>
  </si>
  <si>
    <t>Доп.ФК</t>
  </si>
  <si>
    <t>Итого финансиро-вание             2012 год (11+14+15)</t>
  </si>
  <si>
    <t>Итого финансиро-вание             2012 год (17+20+21)</t>
  </si>
  <si>
    <t>без снежног</t>
  </si>
  <si>
    <t>227 (957)</t>
  </si>
  <si>
    <t>Итого финансиро-вания             2012 год (5+8+9)</t>
  </si>
  <si>
    <t>2.1.7.</t>
  </si>
  <si>
    <t xml:space="preserve">Управление </t>
  </si>
  <si>
    <t>к  Ведомственной целевой программе "Развитие культуры в муниципальном образовании город Норильск" на 2012-2014 годы</t>
  </si>
  <si>
    <t>Данные для оценки результативности за предыдущие периоды деятельности                                                                                                                                        Управления по делам культуры и искусства Администрации города Норильска</t>
  </si>
  <si>
    <t>цели, задачи, индикаторы результативности Ведомства</t>
  </si>
  <si>
    <t>ед.измер.</t>
  </si>
  <si>
    <t>Значение индикаторов результативности ВЦП за отчетный период (текущий и два предыдущих года)</t>
  </si>
  <si>
    <t xml:space="preserve">Значение индикаторов результативности по периодам реализации ВЦП </t>
  </si>
  <si>
    <t>Уд.вес индикатора в задаче</t>
  </si>
  <si>
    <t>2009 год</t>
  </si>
  <si>
    <t xml:space="preserve">2010 год </t>
  </si>
  <si>
    <t>2011 год</t>
  </si>
  <si>
    <t>2012 год</t>
  </si>
  <si>
    <t xml:space="preserve">2013 год </t>
  </si>
  <si>
    <t>2014 год</t>
  </si>
  <si>
    <t>план</t>
  </si>
  <si>
    <t>факт</t>
  </si>
  <si>
    <t>оценка</t>
  </si>
  <si>
    <t xml:space="preserve">«Организация библиотечного обслуживания населения, комплектования библиотечных фондов библиотек» </t>
  </si>
  <si>
    <t>Организация на территории муниципального образования город Норильск библиотечного обслуживания населения, комплектования библиотечных фондов библиотек</t>
  </si>
  <si>
    <t>кол-во экземпляров выданных документов</t>
  </si>
  <si>
    <t>фактическая книговыдача на 10 тыс. чел. населения</t>
  </si>
  <si>
    <t>ед.</t>
  </si>
  <si>
    <t>1.1.2.</t>
  </si>
  <si>
    <t>количество пользователей библиотек на 10 тыс. чел. населения</t>
  </si>
  <si>
    <t>чел.</t>
  </si>
  <si>
    <t>1.1.3.</t>
  </si>
  <si>
    <t>уровень электронной каталогизации книжного фонда от общего количества книжного фонда</t>
  </si>
  <si>
    <t>%</t>
  </si>
  <si>
    <t>1.1.4.</t>
  </si>
  <si>
    <t>число автоматизированных пользовательских мест на 10 тыс. чел. населения</t>
  </si>
  <si>
    <t>1.1.5.</t>
  </si>
  <si>
    <t>доля библиотечных работников, прошедших переподготовку и повышение квалификации в течение последних 5 лет</t>
  </si>
  <si>
    <t>"Сохранение, использование и популяризация объектов культурного наследия (памятников истории и культуры), находящихся в муниципальной собственности, охрана объектов культурного наследия (памятников историии и культуры) муниципального значения, расположенных на территории муниципального образования город Норильск (музейная деятельность)"</t>
  </si>
  <si>
    <t>Сохранение, использование и популяризация объектов культурного наследия (памятников истории и культуры), находящихся в муниципальной собственности, охрана объектов культурного наследия (памятников историии и культуры) муниципального значения, расположенных на территории муниципального образования город Норильск (музейная деятельность)</t>
  </si>
  <si>
    <t>кол-во ед.хранения</t>
  </si>
  <si>
    <t>количество музейных предметов основного фонда на 10 тыс. чел. населения</t>
  </si>
  <si>
    <t>количество посетителей стационарных и выездных мероприятий музеев на 10 тыс.чел. населения</t>
  </si>
  <si>
    <t>доля экспонируемых музейных предметов от общего музейного фонда</t>
  </si>
  <si>
    <t>количество проведенных мероприятий на 10 тыс. чел. населения</t>
  </si>
  <si>
    <t>доля  работников музеев, прошедших переподготовку и повышение квалификации в течение последних 5 лет</t>
  </si>
  <si>
    <t>"Создание условий для организации досуга и обеспечения жителей услугами организаций культуры"</t>
  </si>
  <si>
    <t>Создание условий для организации досуга и обеспечения жителей услугами организаций культуры</t>
  </si>
  <si>
    <t>кол-во мероприятий, число участников клубных формирований,  кол-во зрителей на киносеансах</t>
  </si>
  <si>
    <t>3.1.1.</t>
  </si>
  <si>
    <t>удельный вес населения, участвующего в культурно-досуговых мероприятиях, организованных органами местного самоуправления муниципального образования город Норильск</t>
  </si>
  <si>
    <t>3.1.2.</t>
  </si>
  <si>
    <t>число участников клубных формирований на 10 тыс. чел. населения</t>
  </si>
  <si>
    <t>3.1.3.</t>
  </si>
  <si>
    <t>доля  работников культурно-досуговых учреждений, прошедших переподготовку и повышение квалификации в течение последних 5 лет</t>
  </si>
  <si>
    <t>3.1.4.</t>
  </si>
  <si>
    <t>охват населения киносеансами на 10 тыс. чел. населения</t>
  </si>
  <si>
    <t>3.1.5.</t>
  </si>
  <si>
    <t>средняя наполняемость зала  на  одном киносеансе</t>
  </si>
  <si>
    <t>"Организация предоставления дополнительного образования художественно-эстетической направленности"</t>
  </si>
  <si>
    <t>4.1.</t>
  </si>
  <si>
    <t>Организация предоставления дополнительного образования художественно-эстетической направленности</t>
  </si>
  <si>
    <t>кол-во учащихся</t>
  </si>
  <si>
    <t>4.1.1.</t>
  </si>
  <si>
    <t>удельный вес детей в возрасте от 5 до 18 лет, получающих услуги по дополнительному образованию художественно-эстетической направленности</t>
  </si>
  <si>
    <t>4.1.2.</t>
  </si>
  <si>
    <t>доля учащихся, поступивших в средние и высшие заведения художественно-эстетической направленности в отчетном году от общего количества выпускников отчетного года</t>
  </si>
  <si>
    <t>4.1.3.</t>
  </si>
  <si>
    <t>доля педагогического персонала I и высшей категории</t>
  </si>
  <si>
    <t>4.1.4.</t>
  </si>
  <si>
    <t>количество рекламаций (жалоб) на качество услуг в учреждениях дополнительного образования на 1000 учащихся</t>
  </si>
  <si>
    <t>4.1.5.</t>
  </si>
  <si>
    <t>количество рекламаций (жалоб) на качество предоставления услуг  дополнительного образования на 1000 учащихся</t>
  </si>
  <si>
    <t>5.</t>
  </si>
  <si>
    <t>"Создание условий для участия творческих коллективов в международных, всероссийских, краевых и региональных фестивалях и конкурсах"</t>
  </si>
  <si>
    <t>5.1.</t>
  </si>
  <si>
    <t>Создание условий для участия творческих коллективов в международных, всероссийских, краевых и региональных фестивалях и конкурсах</t>
  </si>
  <si>
    <t>кол-во участников конкурсов и фестивалей</t>
  </si>
  <si>
    <t>5.1.1.</t>
  </si>
  <si>
    <t>количество выездных фестивалей и конкурсов, в которых приняли участие одаренные дети и творческие коллективы учреждений, подведомственных ведомству на 10 тыс.чел. населения</t>
  </si>
  <si>
    <t>5.1.2.</t>
  </si>
  <si>
    <t xml:space="preserve">количество участников в возрасте от 7 до 22 лет в выездных фестивалях и конкурсах </t>
  </si>
  <si>
    <t>5.1.3.</t>
  </si>
  <si>
    <t>количество призовых мест, занятых на выездных фестивалях и конкурсах, на 1 выездное мероприятие</t>
  </si>
  <si>
    <t>Начальник Управления по делам культуры и искусства</t>
  </si>
  <si>
    <t xml:space="preserve">Администрации города Норильска </t>
  </si>
  <si>
    <t>Е.И.Семенова</t>
  </si>
  <si>
    <t>м/б</t>
  </si>
  <si>
    <t>пл</t>
  </si>
  <si>
    <t>кр</t>
  </si>
  <si>
    <t>Приложение 2</t>
  </si>
  <si>
    <t>Приложение 2.1</t>
  </si>
  <si>
    <t xml:space="preserve">Приложение № 3 </t>
  </si>
  <si>
    <t>мб</t>
  </si>
  <si>
    <t>к Ведомственной целевой программе "Развитие культуры в муниципальном образовании город Норильск" на 2012-2014 годы</t>
  </si>
  <si>
    <t xml:space="preserve">«Организация культурного досуга на территории муниципального образования город Норильск» </t>
  </si>
  <si>
    <t>Количество мероприятий, организованных и проведенных учреждениями культуры на 10 тыс. населения</t>
  </si>
  <si>
    <t>1.4.</t>
  </si>
  <si>
    <t>Количество киносеансов на 10 тыс. чел. населения</t>
  </si>
  <si>
    <t>"Сохранение, использование и популяризация объектов культурного наследия,  музейная деятельность"</t>
  </si>
  <si>
    <t>2.2.</t>
  </si>
  <si>
    <t>2.3.</t>
  </si>
  <si>
    <t>2.4.</t>
  </si>
  <si>
    <t>3.3.</t>
  </si>
  <si>
    <t>Количество мероприятий, проведенных в библиотеках на 10 тыс.населения</t>
  </si>
  <si>
    <t>4.2.</t>
  </si>
  <si>
    <t>Количество учащихся в муниципальных учреждениях дополнительного образования художественно-эстетической напрвленности</t>
  </si>
  <si>
    <t>4.3.</t>
  </si>
  <si>
    <t>4.4.</t>
  </si>
  <si>
    <t>4.5.</t>
  </si>
  <si>
    <t>5.2.</t>
  </si>
  <si>
    <t>5.3.</t>
  </si>
  <si>
    <t>Удельный вес населения, участвующего в платных культурно-досуговых мероприятиях, организованных органами местного самоуправления муниципального образования город Норильск</t>
  </si>
  <si>
    <t>Число участников клубных формирований на 10 тыс. чел. населения</t>
  </si>
  <si>
    <t>Количество музейных предметов основного фонда на 10 тыс. чел. населения</t>
  </si>
  <si>
    <t>Количество посетителей стационарных и выездных мероприятий музеев на 10 тыс.чел. населения</t>
  </si>
  <si>
    <t>Доля экспонируемых музейных предметов от общего музейного фонда</t>
  </si>
  <si>
    <t>Количество проведенных мероприятий на 10 тыс. чел. населения</t>
  </si>
  <si>
    <t>Фактическая книговыдача на 10 тыс. чел. населения</t>
  </si>
  <si>
    <t>Количество пользователей библиотек на 10 тыс. чел. населения</t>
  </si>
  <si>
    <t>Удельный вес детей в возрасте от 5 до 18 лет, получающих услуги по дополнительному образованию художественно-эстетической направленности</t>
  </si>
  <si>
    <t>Доля учащихся, поступивших в средние и высшие заведения художественно-эстетической направленности в отчетном году от общего количества выпускников отчетного года</t>
  </si>
  <si>
    <t>Количество рекламаций (жалоб) на качество предоставления услуг  дополнительного образования на 1000 учащихся</t>
  </si>
  <si>
    <t>Доля педагогического персонала высшей категории</t>
  </si>
  <si>
    <t xml:space="preserve">Количество участников выездных фестивалей и конкурсов </t>
  </si>
  <si>
    <t>Количество выездных фестивалей и конкурсов, в которых приняли участие одаренные дети и творческие коллективы учреждений на 10 тыс.чел. населения</t>
  </si>
  <si>
    <t>Количество призовых мест, занятых на выездных фестивалях и конкурсах, на 1 выездное мероприятие</t>
  </si>
  <si>
    <t>12год</t>
  </si>
  <si>
    <t>13год</t>
  </si>
  <si>
    <t>14год</t>
  </si>
  <si>
    <t>кб</t>
  </si>
  <si>
    <t>всего всего</t>
  </si>
  <si>
    <t>СОГЛАСОВАНО:</t>
  </si>
  <si>
    <t>И.о. начальника Финансовового управления</t>
  </si>
  <si>
    <t>Администрации города Норильска</t>
  </si>
  <si>
    <t>____________________Ситнова А.В.</t>
  </si>
  <si>
    <t>Цель I. Сохранение и разивтие культурного наследия на территории муниципального образования город Норильск</t>
  </si>
  <si>
    <t>Библиотечное обслуживание населения</t>
  </si>
  <si>
    <t>к  ведомственной целевой программе "Развитие культуры в муниципальном образовании город Норильск" на 2012-2014 годы</t>
  </si>
  <si>
    <t>к ведомственной целевой программе "Развитие культуры в муниципальном образовании город Норильск" на 2012-2014 годы</t>
  </si>
  <si>
    <t>И.о. начальника Управления по делам культуры и искусства Администрации города Норильска</t>
  </si>
  <si>
    <t>В.В.Наумова</t>
  </si>
  <si>
    <t>И.о. начальника Управления по делам культуры и искусства</t>
  </si>
  <si>
    <t>"____" ______________2012г.</t>
  </si>
  <si>
    <t>Подпрограмма № 1 "Развитие массовой физической культуры и спорта"</t>
  </si>
  <si>
    <t>Подпрограмма № 2 "Развитие детско-юношеского спорта и системы подготовки спортивного резерва"</t>
  </si>
  <si>
    <t xml:space="preserve">Мероприятие 1.2.1. Обеспечение участия спортивных сборных команд в официальных спортивных мероприятиях </t>
  </si>
  <si>
    <t>Мероприятие 1.2.2. Организация и проведение официальных спортивных, физкультурных (физкультурно-оздоровительных) мероприятий</t>
  </si>
  <si>
    <t>Мероприятие 1.2.5. Организация и проведение физкультурных и спортивных мероприятий в рамках Всероссийского физкультурно-спортивного комплекса "Готов к труду и обороне"</t>
  </si>
  <si>
    <t>Мероприятие 3.1.1. Обеспечение стабильного функционирования учреждений дополнительного образования по безопасности дорожного движения</t>
  </si>
  <si>
    <t>2018 год
(план)</t>
  </si>
  <si>
    <t>Мероприятие 1.1.1. Обеспечение доступа к объектам спорта, проведение занятий физкультурно-спортивной направленности и развитие спортивно-массовых мероприятий</t>
  </si>
  <si>
    <t>Наименование муниципальной услуги:  Реализация дополнительных общеразвивающих программ</t>
  </si>
  <si>
    <t xml:space="preserve">Наименование муниципальной работы: Обеспечение доступа к объектам спорта          </t>
  </si>
  <si>
    <t xml:space="preserve">Наименование муниципальной работы: Проведение занятий физкультурно-спортивной направленности по месту проживания граждан      </t>
  </si>
  <si>
    <t xml:space="preserve">Наименование муниципальной работы: Организация и проведение спортивно-оздоровительной работы по развитию физической культуры и спорта среди различных групп населения    </t>
  </si>
  <si>
    <t xml:space="preserve">Наименование муниципальной работы: Обеспечение участия спортивных сборных команд в официальных спортивных мероприятиях          </t>
  </si>
  <si>
    <t>Наименование муниципальной работы: Организация и проведение официальных спортивных мероприятий</t>
  </si>
  <si>
    <t>Наименование муниципальной работы: Организация и проведение официальных физкультурных (физкультурно-оздоровительных) мероприятий</t>
  </si>
  <si>
    <t>Наименование муниципальной работы:  Организация 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</si>
  <si>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Наименование муниципальной услуги: Реализация дополнительных предпрофессиональных программ в области физической культуры и спорта</t>
  </si>
  <si>
    <t>Мероприятие 2.1.1. Реализация дополнительных общеобразовательных общеразвивающих, предпрофессиональных программ и спортивная подготовка по олимпийским и неолимпийским видам спорта</t>
  </si>
  <si>
    <t>Наименование муниципальной услуги:  Спортивная подготовка по олимпийским видам спорта</t>
  </si>
  <si>
    <t>Наименование муниципальной услуги: Спортивная подготовка по неолимпийским видам спорта</t>
  </si>
  <si>
    <t>Наименование муниципальной услуги: Реализация дополнительных общеразвивающих программ</t>
  </si>
  <si>
    <t>2019 год
(план)</t>
  </si>
  <si>
    <t>Содержание</t>
  </si>
  <si>
    <t>Условие</t>
  </si>
  <si>
    <t>Наименование показателя объема услуги (работы)</t>
  </si>
  <si>
    <t>Наименование муниципальной услуги (работы)</t>
  </si>
  <si>
    <t>Расходы на оказание муниципальной услуги (работы), тыс. руб.</t>
  </si>
  <si>
    <t>Основное мероприятие 1.1. Обеспечение доступа к объектам спорта и развитие массовой физической культуры и спорта на территории муниципального образования город Норильск</t>
  </si>
  <si>
    <t>Основное мероприятие 1.2. Реализация физкультурных и спортивных мероприятий, включенных в Единый календарный план муниципального образования город Норильск</t>
  </si>
  <si>
    <t>Основное мероприятие 2.1. Предоставление дополнительного образования детям в области физической культуры и спорта на территории муниципального образования город Норильск</t>
  </si>
  <si>
    <t>Подпрограмма № 3 "Обеспечение условий реализации муниципальной программы и прочие мероприятия"</t>
  </si>
  <si>
    <t>количество мероприятий (штука)</t>
  </si>
  <si>
    <t>количество занятий (штука)</t>
  </si>
  <si>
    <t>количество привлеченных лиц (человек); количество посещений (единица)</t>
  </si>
  <si>
    <t>международные, региональные, всероссийские</t>
  </si>
  <si>
    <t>число лиц прошедших спортивную подготовку на этапах спортивной подготовки (человек)</t>
  </si>
  <si>
    <t>очная</t>
  </si>
  <si>
    <t>количество человеко-часов (человеко-час)</t>
  </si>
  <si>
    <t>муниципальные, на территории Российской Федерации</t>
  </si>
  <si>
    <t>муниципальные</t>
  </si>
  <si>
    <t>физкультурно-спортивной</t>
  </si>
  <si>
    <t>число человеко-часов пребывания (человеко-час)</t>
  </si>
  <si>
    <t>этап совершенствования спортивного мастерства, тренировочный этап (этап спортивной специализации), этап начальной подготовки</t>
  </si>
  <si>
    <t>количество посетителей (человек)</t>
  </si>
  <si>
    <t>1663; 194800</t>
  </si>
  <si>
    <t xml:space="preserve">Наименование муниципальной работы: Проведение тестирования выполнения нормативов испытаний (тестов) комплекса ГТО                                                                          
</t>
  </si>
  <si>
    <t>Основное мероприятие 3.1. Развитие дополнительного образования по безопасности дорожного движения и профессиональной подготовки обучающихся по направлению "Водитель автотранспортных средств"</t>
  </si>
  <si>
    <t>Наименование муниципальной работы: Организация и обеспечение подготовки спортивного резерва</t>
  </si>
  <si>
    <t>количество лиц</t>
  </si>
  <si>
    <t>156090</t>
  </si>
  <si>
    <t>1315; 133620</t>
  </si>
  <si>
    <t>2020 год (план)</t>
  </si>
  <si>
    <t>Прогноз сводных показателей муниципальных заданий по МП "Развитие физической культуры и спорта" на 2017 - 2020 годы</t>
  </si>
  <si>
    <t>2020 год
(план)</t>
  </si>
  <si>
    <t>Мероприятие 1.2.6. Реализация мероприятий по развитию спорта среди лиц с ограниченными возможностями</t>
  </si>
  <si>
    <t>Значение показателя объема услуги (работы)</t>
  </si>
  <si>
    <t>2017 год
(оценка)</t>
  </si>
  <si>
    <t>количество договоров
(шт.)</t>
  </si>
  <si>
    <t>Наименование муниципальной работы: Организация мероприятий по подготовке спортивных сборных команд</t>
  </si>
  <si>
    <t>спортивные сборные команды муниципальных образований</t>
  </si>
  <si>
    <t>фехтование, спортивная гимнастика, водное поло, дзюдо, волейбол, баскетбол, футбол, плавание, лыжные гонки, прыжки на батуте, легкая атлетика, хоккей, спортивная борьба, бокс, тхэквондо</t>
  </si>
  <si>
    <t>спортивная акробатика, пауэрлифтинг</t>
  </si>
  <si>
    <t>этап совершенствования спортивного мастерства, тренировочный этап (этап спортивной специализации)</t>
  </si>
  <si>
    <t>2016 год
(факт)</t>
  </si>
  <si>
    <t xml:space="preserve">Приложение № 4
к муниципальной Программе "Развитие физической культуры и спорта" на 2017 - 2020 годы, утвержденной постановлением Администрации города Норильска                        от 30.11.2016 г. № 574
                                                                                                          </t>
  </si>
  <si>
    <t>Приложение № 1                                                                                                                                  к постановлению Администрации города Норильска                                                                                                                   от 29.05.2018 № 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</si>
</sst>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#,##0.0;[Red]#,##0.0"/>
  </numFmts>
  <fonts count="25" x14ac:knownFonts="1"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9"/>
      <name val="Arial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Helv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9" fillId="0" borderId="0"/>
    <xf numFmtId="0" fontId="18" fillId="0" borderId="0"/>
    <xf numFmtId="0" fontId="9" fillId="0" borderId="0"/>
    <xf numFmtId="9" fontId="11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9" fillId="0" borderId="0"/>
  </cellStyleXfs>
  <cellXfs count="321">
    <xf numFmtId="0" fontId="0" fillId="0" borderId="0" xfId="0"/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vertical="top" wrapText="1"/>
    </xf>
    <xf numFmtId="165" fontId="3" fillId="0" borderId="1" xfId="0" applyNumberFormat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4" fillId="0" borderId="0" xfId="0" applyNumberFormat="1" applyFont="1" applyFill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left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Border="1" applyAlignment="1">
      <alignment vertical="center" wrapText="1"/>
    </xf>
    <xf numFmtId="16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vertical="top" wrapText="1"/>
    </xf>
    <xf numFmtId="0" fontId="1" fillId="0" borderId="1" xfId="0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vertical="top" wrapText="1"/>
    </xf>
    <xf numFmtId="165" fontId="7" fillId="0" borderId="1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Alignment="1">
      <alignment horizontal="right" vertical="center" wrapText="1"/>
    </xf>
    <xf numFmtId="165" fontId="2" fillId="0" borderId="0" xfId="0" applyNumberFormat="1" applyFont="1" applyFill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right" vertical="center" wrapText="1"/>
    </xf>
    <xf numFmtId="164" fontId="4" fillId="0" borderId="0" xfId="0" applyNumberFormat="1" applyFont="1" applyFill="1" applyAlignment="1">
      <alignment horizontal="left" vertical="top" wrapText="1"/>
    </xf>
    <xf numFmtId="165" fontId="7" fillId="3" borderId="0" xfId="0" applyNumberFormat="1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5" fontId="1" fillId="4" borderId="2" xfId="0" applyNumberFormat="1" applyFont="1" applyFill="1" applyBorder="1" applyAlignment="1">
      <alignment horizontal="right" vertical="center" wrapText="1"/>
    </xf>
    <xf numFmtId="0" fontId="8" fillId="4" borderId="1" xfId="0" applyNumberFormat="1" applyFont="1" applyFill="1" applyBorder="1" applyAlignment="1">
      <alignment horizontal="center" vertical="center" wrapText="1"/>
    </xf>
    <xf numFmtId="165" fontId="8" fillId="4" borderId="1" xfId="0" applyNumberFormat="1" applyFont="1" applyFill="1" applyBorder="1" applyAlignment="1">
      <alignment horizontal="center" vertical="center" wrapText="1"/>
    </xf>
    <xf numFmtId="165" fontId="1" fillId="4" borderId="1" xfId="0" applyNumberFormat="1" applyFont="1" applyFill="1" applyBorder="1" applyAlignment="1">
      <alignment horizontal="right" vertical="center" wrapText="1"/>
    </xf>
    <xf numFmtId="165" fontId="1" fillId="4" borderId="1" xfId="0" applyNumberFormat="1" applyFont="1" applyFill="1" applyBorder="1" applyAlignment="1">
      <alignment horizontal="left" vertical="center" wrapText="1"/>
    </xf>
    <xf numFmtId="14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top"/>
    </xf>
    <xf numFmtId="9" fontId="0" fillId="0" borderId="0" xfId="4" applyFont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4" fillId="0" borderId="4" xfId="0" applyFont="1" applyBorder="1"/>
    <xf numFmtId="0" fontId="2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9" fillId="0" borderId="0" xfId="0" applyFont="1" applyBorder="1"/>
    <xf numFmtId="0" fontId="9" fillId="0" borderId="0" xfId="0" applyFont="1"/>
    <xf numFmtId="0" fontId="13" fillId="0" borderId="0" xfId="0" applyFont="1" applyBorder="1"/>
    <xf numFmtId="14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1" fillId="0" borderId="0" xfId="0" applyFont="1"/>
    <xf numFmtId="2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9" fillId="0" borderId="1" xfId="0" applyFont="1" applyBorder="1"/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vertical="top"/>
    </xf>
    <xf numFmtId="0" fontId="2" fillId="0" borderId="1" xfId="0" applyFont="1" applyBorder="1" applyAlignment="1">
      <alignment horizontal="center"/>
    </xf>
    <xf numFmtId="4" fontId="4" fillId="0" borderId="0" xfId="0" applyNumberFormat="1" applyFont="1" applyFill="1" applyAlignment="1">
      <alignment vertical="top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5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165" fontId="4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 wrapText="1"/>
    </xf>
    <xf numFmtId="0" fontId="2" fillId="0" borderId="0" xfId="0" applyFont="1"/>
    <xf numFmtId="9" fontId="0" fillId="0" borderId="0" xfId="5" applyFont="1"/>
    <xf numFmtId="9" fontId="16" fillId="3" borderId="0" xfId="5" applyFont="1" applyFill="1"/>
    <xf numFmtId="0" fontId="0" fillId="3" borderId="0" xfId="0" applyFill="1"/>
    <xf numFmtId="0" fontId="0" fillId="3" borderId="0" xfId="0" applyFill="1" applyBorder="1"/>
    <xf numFmtId="0" fontId="9" fillId="4" borderId="0" xfId="0" applyFont="1" applyFill="1"/>
    <xf numFmtId="0" fontId="1" fillId="4" borderId="0" xfId="0" applyFont="1" applyFill="1" applyAlignment="1">
      <alignment vertical="top" wrapText="1"/>
    </xf>
    <xf numFmtId="0" fontId="2" fillId="4" borderId="0" xfId="0" applyFont="1" applyFill="1"/>
    <xf numFmtId="0" fontId="1" fillId="4" borderId="0" xfId="0" applyFont="1" applyFill="1" applyAlignment="1">
      <alignment vertical="top"/>
    </xf>
    <xf numFmtId="0" fontId="1" fillId="4" borderId="0" xfId="0" applyFont="1" applyFill="1" applyAlignment="1">
      <alignment horizontal="left" vertical="top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166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4" fillId="4" borderId="4" xfId="0" applyFont="1" applyFill="1" applyBorder="1"/>
    <xf numFmtId="1" fontId="2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/>
    <xf numFmtId="14" fontId="2" fillId="4" borderId="1" xfId="0" applyNumberFormat="1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2" fontId="2" fillId="4" borderId="1" xfId="0" applyNumberFormat="1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/>
    <xf numFmtId="0" fontId="2" fillId="4" borderId="0" xfId="0" applyFont="1" applyFill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right" vertical="center"/>
    </xf>
    <xf numFmtId="0" fontId="2" fillId="4" borderId="0" xfId="0" applyFont="1" applyFill="1" applyAlignment="1">
      <alignment horizontal="center" vertical="center" wrapText="1"/>
    </xf>
    <xf numFmtId="0" fontId="0" fillId="0" borderId="1" xfId="0" applyBorder="1"/>
    <xf numFmtId="165" fontId="3" fillId="0" borderId="1" xfId="0" applyNumberFormat="1" applyFont="1" applyFill="1" applyBorder="1" applyAlignment="1">
      <alignment horizontal="left" vertical="center" wrapText="1"/>
    </xf>
    <xf numFmtId="0" fontId="17" fillId="0" borderId="0" xfId="0" applyFont="1" applyFill="1" applyAlignment="1">
      <alignment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3" xfId="0" applyNumberFormat="1" applyFont="1" applyFill="1" applyBorder="1" applyAlignment="1">
      <alignment horizontal="center" vertical="center" wrapText="1"/>
    </xf>
    <xf numFmtId="164" fontId="17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5" fontId="17" fillId="0" borderId="2" xfId="0" applyNumberFormat="1" applyFont="1" applyFill="1" applyBorder="1" applyAlignment="1">
      <alignment horizontal="left" vertical="center" wrapText="1"/>
    </xf>
    <xf numFmtId="165" fontId="17" fillId="0" borderId="1" xfId="0" applyNumberFormat="1" applyFont="1" applyFill="1" applyBorder="1" applyAlignment="1">
      <alignment horizontal="right" vertical="center" wrapText="1"/>
    </xf>
    <xf numFmtId="14" fontId="17" fillId="0" borderId="1" xfId="0" applyNumberFormat="1" applyFont="1" applyFill="1" applyBorder="1" applyAlignment="1">
      <alignment horizontal="left" vertical="center" wrapText="1"/>
    </xf>
    <xf numFmtId="165" fontId="17" fillId="0" borderId="2" xfId="0" applyNumberFormat="1" applyFont="1" applyFill="1" applyBorder="1" applyAlignment="1">
      <alignment horizontal="right" vertical="center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right" vertical="center" wrapText="1"/>
    </xf>
    <xf numFmtId="0" fontId="17" fillId="0" borderId="0" xfId="0" applyFont="1" applyFill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1" fillId="0" borderId="0" xfId="1" applyFont="1" applyFill="1" applyAlignment="1">
      <alignment vertical="center" wrapText="1"/>
    </xf>
    <xf numFmtId="0" fontId="1" fillId="0" borderId="0" xfId="2" applyFont="1" applyFill="1" applyBorder="1" applyAlignment="1">
      <alignment vertical="center" wrapText="1"/>
    </xf>
    <xf numFmtId="0" fontId="20" fillId="0" borderId="0" xfId="1" applyFont="1" applyFill="1" applyBorder="1" applyAlignment="1">
      <alignment vertical="center" wrapText="1"/>
    </xf>
    <xf numFmtId="164" fontId="20" fillId="0" borderId="0" xfId="1" applyNumberFormat="1" applyFont="1" applyFill="1" applyBorder="1" applyAlignment="1">
      <alignment vertical="center" wrapText="1"/>
    </xf>
    <xf numFmtId="164" fontId="20" fillId="0" borderId="0" xfId="1" applyNumberFormat="1" applyFont="1" applyFill="1" applyBorder="1" applyAlignment="1">
      <alignment horizontal="right" vertical="center" wrapText="1"/>
    </xf>
    <xf numFmtId="3" fontId="20" fillId="0" borderId="0" xfId="1" applyNumberFormat="1" applyFont="1" applyFill="1" applyBorder="1" applyAlignment="1">
      <alignment vertical="center" wrapText="1"/>
    </xf>
    <xf numFmtId="165" fontId="20" fillId="0" borderId="0" xfId="1" applyNumberFormat="1" applyFont="1" applyFill="1" applyBorder="1" applyAlignment="1">
      <alignment vertical="center" wrapText="1"/>
    </xf>
    <xf numFmtId="0" fontId="1" fillId="0" borderId="0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" fillId="0" borderId="2" xfId="2" applyFont="1" applyFill="1" applyBorder="1" applyAlignment="1">
      <alignment vertical="center" wrapText="1"/>
    </xf>
    <xf numFmtId="164" fontId="1" fillId="0" borderId="2" xfId="0" applyNumberFormat="1" applyFont="1" applyFill="1" applyBorder="1" applyAlignment="1">
      <alignment horizontal="left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vertical="center" wrapText="1"/>
    </xf>
    <xf numFmtId="0" fontId="22" fillId="0" borderId="0" xfId="1" applyFont="1" applyFill="1" applyAlignment="1">
      <alignment vertical="center" wrapText="1"/>
    </xf>
    <xf numFmtId="0" fontId="20" fillId="0" borderId="0" xfId="1" applyFont="1" applyFill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21" fillId="0" borderId="0" xfId="1" applyFont="1" applyFill="1" applyAlignment="1">
      <alignment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23" fillId="0" borderId="0" xfId="1" applyFont="1" applyFill="1" applyAlignment="1">
      <alignment vertical="center" wrapText="1"/>
    </xf>
    <xf numFmtId="0" fontId="20" fillId="0" borderId="0" xfId="0" applyFont="1" applyFill="1" applyBorder="1" applyAlignment="1">
      <alignment horizontal="left" vertical="center" wrapText="1"/>
    </xf>
    <xf numFmtId="165" fontId="20" fillId="0" borderId="0" xfId="1" applyNumberFormat="1" applyFont="1" applyFill="1" applyAlignment="1">
      <alignment vertical="center" wrapText="1"/>
    </xf>
    <xf numFmtId="2" fontId="20" fillId="0" borderId="0" xfId="1" applyNumberFormat="1" applyFont="1" applyFill="1" applyAlignment="1">
      <alignment vertical="center" wrapText="1"/>
    </xf>
    <xf numFmtId="0" fontId="23" fillId="3" borderId="0" xfId="1" applyFont="1" applyFill="1" applyAlignment="1">
      <alignment vertical="center" wrapText="1"/>
    </xf>
    <xf numFmtId="0" fontId="21" fillId="3" borderId="0" xfId="1" applyFont="1" applyFill="1" applyAlignment="1">
      <alignment vertical="center" wrapText="1"/>
    </xf>
    <xf numFmtId="164" fontId="1" fillId="0" borderId="5" xfId="0" applyNumberFormat="1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5" fillId="0" borderId="1" xfId="0" applyNumberFormat="1" applyFont="1" applyFill="1" applyBorder="1" applyAlignment="1">
      <alignment horizontal="left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/>
    </xf>
    <xf numFmtId="165" fontId="2" fillId="0" borderId="4" xfId="0" applyNumberFormat="1" applyFont="1" applyBorder="1" applyAlignment="1">
      <alignment horizontal="center"/>
    </xf>
    <xf numFmtId="165" fontId="2" fillId="0" borderId="7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top" wrapText="1"/>
    </xf>
    <xf numFmtId="165" fontId="2" fillId="0" borderId="5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center" vertical="center" wrapText="1"/>
    </xf>
    <xf numFmtId="0" fontId="21" fillId="0" borderId="0" xfId="1" applyFont="1" applyFill="1" applyBorder="1" applyAlignment="1">
      <alignment horizontal="left" vertical="center" wrapText="1"/>
    </xf>
    <xf numFmtId="0" fontId="21" fillId="0" borderId="0" xfId="1" applyFont="1" applyFill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7" fillId="0" borderId="6" xfId="0" applyNumberFormat="1" applyFont="1" applyFill="1" applyBorder="1" applyAlignment="1">
      <alignment horizontal="center" vertical="center" wrapText="1"/>
    </xf>
    <xf numFmtId="0" fontId="17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top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2" fillId="4" borderId="0" xfId="0" applyFont="1" applyFill="1" applyAlignment="1">
      <alignment horizontal="left" wrapText="1"/>
    </xf>
    <xf numFmtId="0" fontId="10" fillId="4" borderId="0" xfId="0" applyFont="1" applyFill="1" applyAlignment="1">
      <alignment horizont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164" fontId="4" fillId="0" borderId="2" xfId="0" applyNumberFormat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Процентный 2" xfId="4"/>
    <cellStyle name="Процентный 2 2" xfId="5"/>
    <cellStyle name="Стиль 1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2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externalLink" Target="externalLinks/externalLink1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externalLink" Target="externalLinks/externalLink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ql_server\plan\&#1055;&#1088;&#1086;&#1077;&#1082;&#1090;%20&#1073;&#1102;&#1076;&#1078;&#1077;&#1090;&#1072;%202012-2014\&#1055;&#1088;&#1080;&#1083;&#1086;&#1078;&#1077;&#1085;&#1080;&#1077;%2023.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23.1"/>
      <sheetName val="по учреждениям"/>
      <sheetName val="СВОД"/>
      <sheetName val="4239930"/>
      <sheetName val="71540"/>
      <sheetName val="71514"/>
      <sheetName val="кдши"/>
      <sheetName val="к71540"/>
      <sheetName val="к71514"/>
      <sheetName val="ндхш"/>
      <sheetName val="нх71540"/>
      <sheetName val="нх71514"/>
      <sheetName val="ндмш"/>
      <sheetName val="нм71540"/>
      <sheetName val="нм71514"/>
      <sheetName val="ндши"/>
      <sheetName val="нш71540"/>
      <sheetName val="нш71514"/>
      <sheetName val="одши"/>
      <sheetName val="ош71540"/>
      <sheetName val="ош71514"/>
      <sheetName val="тдши"/>
      <sheetName val="тш71540"/>
      <sheetName val="тш71514"/>
      <sheetName val="артистенок"/>
      <sheetName val="ар71540"/>
      <sheetName val="ар71514"/>
      <sheetName val="Культура"/>
      <sheetName val="4429930"/>
      <sheetName val="71530 (со Снежногорском)"/>
      <sheetName val="цбс"/>
      <sheetName val="ц71530"/>
      <sheetName val="ц71516"/>
      <sheetName val="4419930"/>
      <sheetName val="71520"/>
      <sheetName val="71515"/>
      <sheetName val="нхг"/>
      <sheetName val="н71520"/>
      <sheetName val="н71515"/>
      <sheetName val="музей"/>
      <sheetName val="м71520"/>
      <sheetName val="м71515"/>
      <sheetName val="4409930"/>
      <sheetName val="71511"/>
      <sheetName val="71512"/>
      <sheetName val="71513"/>
      <sheetName val="гцк"/>
      <sheetName val="г.71511"/>
      <sheetName val="г.71513"/>
      <sheetName val="г.71552"/>
      <sheetName val="высоцкий"/>
      <sheetName val="в.71511"/>
      <sheetName val="в.71512"/>
      <sheetName val="в.71513"/>
      <sheetName val="юбилейный"/>
      <sheetName val="ю.71511"/>
      <sheetName val="ю.71512"/>
      <sheetName val="ю.71513"/>
      <sheetName val="родина"/>
      <sheetName val="р.71511"/>
      <sheetName val="р.71512"/>
      <sheetName val="р.71513"/>
      <sheetName val="р.71520"/>
      <sheetName val="снежногорск"/>
      <sheetName val="э.71513"/>
      <sheetName val="э.71530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8">
          <cell r="C88">
            <v>166967.6</v>
          </cell>
        </row>
      </sheetData>
      <sheetData sheetId="5">
        <row r="88">
          <cell r="C88">
            <v>1449.6000000000001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88">
          <cell r="C88">
            <v>57294.499999999993</v>
          </cell>
        </row>
      </sheetData>
      <sheetData sheetId="32">
        <row r="88">
          <cell r="C88">
            <v>206.29999999999998</v>
          </cell>
        </row>
      </sheetData>
      <sheetData sheetId="33" refreshError="1"/>
      <sheetData sheetId="34">
        <row r="88">
          <cell r="C88">
            <v>29434.6</v>
          </cell>
        </row>
      </sheetData>
      <sheetData sheetId="35">
        <row r="88">
          <cell r="C88">
            <v>483.4</v>
          </cell>
        </row>
      </sheetData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88">
          <cell r="C88">
            <v>38699.800000000003</v>
          </cell>
        </row>
      </sheetData>
      <sheetData sheetId="44">
        <row r="88">
          <cell r="C88">
            <v>10895.7</v>
          </cell>
        </row>
      </sheetData>
      <sheetData sheetId="45">
        <row r="88">
          <cell r="C88">
            <v>14220.199999999999</v>
          </cell>
        </row>
      </sheetData>
      <sheetData sheetId="46" refreshError="1"/>
      <sheetData sheetId="47" refreshError="1"/>
      <sheetData sheetId="48" refreshError="1"/>
      <sheetData sheetId="49">
        <row r="88">
          <cell r="C88">
            <v>882.6</v>
          </cell>
        </row>
      </sheetData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88">
          <cell r="C88">
            <v>776.1</v>
          </cell>
        </row>
      </sheetData>
      <sheetData sheetId="63" refreshError="1"/>
      <sheetData sheetId="64">
        <row r="88">
          <cell r="C88">
            <v>3716.7</v>
          </cell>
        </row>
      </sheetData>
      <sheetData sheetId="6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  <sheetName val="динамика цвет мет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indexed="33"/>
  </sheetPr>
  <dimension ref="A1:AA747"/>
  <sheetViews>
    <sheetView view="pageBreakPreview" zoomScale="85" zoomScaleNormal="75" zoomScaleSheetLayoutView="85" workbookViewId="0">
      <pane xSplit="4" ySplit="12" topLeftCell="E185" activePane="bottomRight" state="frozen"/>
      <selection pane="topRight" activeCell="F1" sqref="F1"/>
      <selection pane="bottomLeft" activeCell="A11" sqref="A11"/>
      <selection pane="bottomRight" activeCell="F218" sqref="F218"/>
    </sheetView>
  </sheetViews>
  <sheetFormatPr defaultColWidth="9.109375" defaultRowHeight="13.8" x14ac:dyDescent="0.25"/>
  <cols>
    <col min="1" max="1" width="11.5546875" style="25" bestFit="1" customWidth="1"/>
    <col min="2" max="2" width="32.88671875" style="1" customWidth="1"/>
    <col min="3" max="4" width="11.88671875" style="33" customWidth="1"/>
    <col min="5" max="5" width="13.44140625" style="33" customWidth="1"/>
    <col min="6" max="6" width="12.44140625" style="2" customWidth="1"/>
    <col min="7" max="7" width="11.88671875" style="2" customWidth="1"/>
    <col min="8" max="8" width="10.6640625" style="13" customWidth="1"/>
    <col min="9" max="9" width="10" style="3" customWidth="1"/>
    <col min="10" max="10" width="8" style="3" customWidth="1"/>
    <col min="11" max="11" width="13" style="3" customWidth="1"/>
    <col min="12" max="12" width="12.44140625" style="2" customWidth="1"/>
    <col min="13" max="13" width="11.88671875" style="2" customWidth="1"/>
    <col min="14" max="14" width="8.88671875" style="13" customWidth="1"/>
    <col min="15" max="15" width="10" style="3" customWidth="1"/>
    <col min="16" max="16" width="8" style="3" customWidth="1"/>
    <col min="17" max="17" width="13" style="3" customWidth="1"/>
    <col min="18" max="18" width="12.44140625" style="2" customWidth="1"/>
    <col min="19" max="19" width="11.88671875" style="2" customWidth="1"/>
    <col min="20" max="20" width="8.88671875" style="13" customWidth="1"/>
    <col min="21" max="21" width="10" style="3" customWidth="1"/>
    <col min="22" max="22" width="8" style="3" customWidth="1"/>
    <col min="23" max="23" width="13" style="3" customWidth="1"/>
    <col min="24" max="24" width="14.33203125" style="3" customWidth="1"/>
    <col min="25" max="25" width="12.5546875" style="3" bestFit="1" customWidth="1"/>
    <col min="26" max="26" width="12.109375" style="3" customWidth="1"/>
    <col min="27" max="16384" width="9.109375" style="3"/>
  </cols>
  <sheetData>
    <row r="1" spans="1:27" ht="14.25" customHeight="1" x14ac:dyDescent="0.25">
      <c r="G1" s="233"/>
      <c r="H1" s="233"/>
      <c r="M1" s="233"/>
      <c r="N1" s="233"/>
      <c r="Q1" s="235" t="s">
        <v>211</v>
      </c>
      <c r="R1" s="235"/>
      <c r="S1" s="235"/>
      <c r="T1" s="235"/>
      <c r="U1" s="235"/>
      <c r="V1" s="235"/>
      <c r="W1" s="235"/>
    </row>
    <row r="2" spans="1:27" ht="32.25" customHeight="1" x14ac:dyDescent="0.25">
      <c r="G2" s="5"/>
      <c r="H2" s="5"/>
      <c r="M2" s="5"/>
      <c r="N2" s="5"/>
      <c r="Q2" s="235" t="s">
        <v>128</v>
      </c>
      <c r="R2" s="235"/>
      <c r="S2" s="235"/>
      <c r="T2" s="235"/>
      <c r="U2" s="235"/>
      <c r="V2" s="235"/>
      <c r="W2" s="235"/>
    </row>
    <row r="3" spans="1:27" ht="14.25" customHeight="1" x14ac:dyDescent="0.25">
      <c r="A3" s="26"/>
      <c r="B3" s="7"/>
      <c r="C3" s="34"/>
      <c r="D3" s="34"/>
      <c r="E3" s="34"/>
      <c r="F3" s="53"/>
      <c r="G3" s="4"/>
      <c r="H3" s="11"/>
      <c r="L3" s="4"/>
      <c r="M3" s="4"/>
      <c r="N3" s="11"/>
      <c r="Q3" s="235"/>
      <c r="R3" s="235"/>
      <c r="S3" s="235"/>
      <c r="T3" s="235"/>
      <c r="U3" s="235"/>
      <c r="V3" s="235"/>
      <c r="W3" s="235"/>
    </row>
    <row r="4" spans="1:27" ht="14.25" customHeight="1" x14ac:dyDescent="0.25">
      <c r="A4" s="26"/>
      <c r="B4" s="7"/>
      <c r="C4" s="34"/>
      <c r="D4" s="34"/>
      <c r="E4" s="34"/>
      <c r="F4" s="4"/>
      <c r="G4" s="4"/>
      <c r="H4" s="11"/>
      <c r="L4" s="4"/>
      <c r="M4" s="4"/>
      <c r="N4" s="11"/>
      <c r="R4" s="4"/>
      <c r="S4" s="4"/>
      <c r="T4" s="11"/>
    </row>
    <row r="5" spans="1:27" ht="19.5" customHeight="1" x14ac:dyDescent="0.25">
      <c r="A5" s="234" t="s">
        <v>4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</row>
    <row r="6" spans="1:27" ht="14.25" customHeight="1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</row>
    <row r="7" spans="1:27" s="5" customFormat="1" ht="49.5" customHeight="1" x14ac:dyDescent="0.25">
      <c r="A7" s="228" t="s">
        <v>36</v>
      </c>
      <c r="B7" s="228" t="s">
        <v>3</v>
      </c>
      <c r="C7" s="231" t="s">
        <v>105</v>
      </c>
      <c r="D7" s="231" t="s">
        <v>120</v>
      </c>
      <c r="E7" s="8" t="s">
        <v>106</v>
      </c>
      <c r="F7" s="228" t="s">
        <v>55</v>
      </c>
      <c r="G7" s="228"/>
      <c r="H7" s="228"/>
      <c r="I7" s="228"/>
      <c r="J7" s="228"/>
      <c r="K7" s="228"/>
      <c r="L7" s="228" t="s">
        <v>107</v>
      </c>
      <c r="M7" s="228"/>
      <c r="N7" s="228"/>
      <c r="O7" s="228"/>
      <c r="P7" s="228"/>
      <c r="Q7" s="228"/>
      <c r="R7" s="228" t="s">
        <v>119</v>
      </c>
      <c r="S7" s="228"/>
      <c r="T7" s="228"/>
      <c r="U7" s="228"/>
      <c r="V7" s="228"/>
      <c r="W7" s="228"/>
    </row>
    <row r="8" spans="1:27" s="5" customFormat="1" ht="44.25" customHeight="1" x14ac:dyDescent="0.25">
      <c r="A8" s="228"/>
      <c r="B8" s="228"/>
      <c r="C8" s="231"/>
      <c r="D8" s="231"/>
      <c r="E8" s="231" t="s">
        <v>116</v>
      </c>
      <c r="F8" s="228" t="s">
        <v>5</v>
      </c>
      <c r="G8" s="228"/>
      <c r="H8" s="228"/>
      <c r="I8" s="228" t="s">
        <v>117</v>
      </c>
      <c r="J8" s="228" t="s">
        <v>6</v>
      </c>
      <c r="K8" s="230" t="s">
        <v>118</v>
      </c>
      <c r="L8" s="228" t="s">
        <v>5</v>
      </c>
      <c r="M8" s="228"/>
      <c r="N8" s="228"/>
      <c r="O8" s="228" t="s">
        <v>117</v>
      </c>
      <c r="P8" s="228" t="s">
        <v>6</v>
      </c>
      <c r="Q8" s="230" t="s">
        <v>121</v>
      </c>
      <c r="R8" s="228" t="s">
        <v>5</v>
      </c>
      <c r="S8" s="228"/>
      <c r="T8" s="228"/>
      <c r="U8" s="228" t="s">
        <v>117</v>
      </c>
      <c r="V8" s="228" t="s">
        <v>6</v>
      </c>
      <c r="W8" s="230" t="s">
        <v>122</v>
      </c>
    </row>
    <row r="9" spans="1:27" s="5" customFormat="1" ht="45.75" customHeight="1" x14ac:dyDescent="0.25">
      <c r="A9" s="228"/>
      <c r="B9" s="228"/>
      <c r="C9" s="231"/>
      <c r="D9" s="231"/>
      <c r="E9" s="231"/>
      <c r="F9" s="8" t="s">
        <v>7</v>
      </c>
      <c r="G9" s="8" t="s">
        <v>8</v>
      </c>
      <c r="H9" s="123" t="s">
        <v>9</v>
      </c>
      <c r="I9" s="228"/>
      <c r="J9" s="228"/>
      <c r="K9" s="230"/>
      <c r="L9" s="8" t="s">
        <v>7</v>
      </c>
      <c r="M9" s="8" t="s">
        <v>8</v>
      </c>
      <c r="N9" s="123" t="s">
        <v>9</v>
      </c>
      <c r="O9" s="228"/>
      <c r="P9" s="228"/>
      <c r="Q9" s="230"/>
      <c r="R9" s="8" t="s">
        <v>7</v>
      </c>
      <c r="S9" s="8" t="s">
        <v>8</v>
      </c>
      <c r="T9" s="123" t="s">
        <v>9</v>
      </c>
      <c r="U9" s="228"/>
      <c r="V9" s="228"/>
      <c r="W9" s="230"/>
    </row>
    <row r="10" spans="1:27" s="5" customFormat="1" ht="13.5" customHeight="1" x14ac:dyDescent="0.25">
      <c r="A10" s="27">
        <v>1</v>
      </c>
      <c r="B10" s="9">
        <v>2</v>
      </c>
      <c r="C10" s="27">
        <v>3</v>
      </c>
      <c r="D10" s="27"/>
      <c r="E10" s="27">
        <v>4</v>
      </c>
      <c r="F10" s="27">
        <v>5</v>
      </c>
      <c r="G10" s="9">
        <v>6</v>
      </c>
      <c r="H10" s="27">
        <v>7</v>
      </c>
      <c r="I10" s="27">
        <v>8</v>
      </c>
      <c r="J10" s="9">
        <v>9</v>
      </c>
      <c r="K10" s="9">
        <v>10</v>
      </c>
      <c r="L10" s="27">
        <v>11</v>
      </c>
      <c r="M10" s="9">
        <v>12</v>
      </c>
      <c r="N10" s="27">
        <v>13</v>
      </c>
      <c r="O10" s="27">
        <v>14</v>
      </c>
      <c r="P10" s="9">
        <v>15</v>
      </c>
      <c r="Q10" s="9">
        <v>16</v>
      </c>
      <c r="R10" s="27">
        <v>17</v>
      </c>
      <c r="S10" s="9">
        <v>18</v>
      </c>
      <c r="T10" s="27">
        <v>19</v>
      </c>
      <c r="U10" s="27">
        <v>20</v>
      </c>
      <c r="V10" s="9">
        <v>21</v>
      </c>
      <c r="W10" s="9">
        <v>22</v>
      </c>
    </row>
    <row r="11" spans="1:27" ht="17.25" customHeight="1" x14ac:dyDescent="0.25">
      <c r="A11" s="30" t="s">
        <v>37</v>
      </c>
      <c r="B11" s="232" t="s">
        <v>87</v>
      </c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  <c r="R11" s="232"/>
      <c r="S11" s="232"/>
      <c r="T11" s="232"/>
      <c r="U11" s="232"/>
      <c r="V11" s="232"/>
      <c r="W11" s="232"/>
    </row>
    <row r="12" spans="1:27" ht="20.25" customHeight="1" x14ac:dyDescent="0.25">
      <c r="A12" s="30" t="s">
        <v>38</v>
      </c>
      <c r="B12" s="229" t="s">
        <v>74</v>
      </c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</row>
    <row r="13" spans="1:27" s="10" customFormat="1" ht="41.4" x14ac:dyDescent="0.25">
      <c r="A13" s="28" t="s">
        <v>39</v>
      </c>
      <c r="B13" s="15" t="s">
        <v>75</v>
      </c>
      <c r="C13" s="37" t="s">
        <v>52</v>
      </c>
      <c r="D13" s="37">
        <v>71530</v>
      </c>
      <c r="E13" s="20">
        <f>SUM(E14:E46)</f>
        <v>182786.39999999997</v>
      </c>
      <c r="F13" s="20">
        <f>G13+H13</f>
        <v>54194.499999999993</v>
      </c>
      <c r="G13" s="20">
        <f>SUM(G14:G46)</f>
        <v>54194.499999999993</v>
      </c>
      <c r="H13" s="20">
        <f>SUM(H14:H46)</f>
        <v>0</v>
      </c>
      <c r="I13" s="20">
        <f>SUM(I14:I46)</f>
        <v>1787.8999999999999</v>
      </c>
      <c r="J13" s="20">
        <f>SUM(J14:J46)</f>
        <v>0</v>
      </c>
      <c r="K13" s="20">
        <f>SUM(J13+I13+F13)</f>
        <v>55982.399999999994</v>
      </c>
      <c r="L13" s="20">
        <f>M13+N13</f>
        <v>61614.1</v>
      </c>
      <c r="M13" s="20">
        <f>SUM(M14:M46)</f>
        <v>61614.1</v>
      </c>
      <c r="N13" s="20">
        <f>SUM(N14:N46)</f>
        <v>0</v>
      </c>
      <c r="O13" s="20">
        <f>SUM(O14:O46)</f>
        <v>1787.8999999999999</v>
      </c>
      <c r="P13" s="20">
        <f>SUM(P14:P46)</f>
        <v>0</v>
      </c>
      <c r="Q13" s="20">
        <f>SUM(P13+O13+L13)</f>
        <v>63402</v>
      </c>
      <c r="R13" s="20">
        <f>S13+T13</f>
        <v>61614.1</v>
      </c>
      <c r="S13" s="20">
        <f>SUM(S14:S46)</f>
        <v>61614.1</v>
      </c>
      <c r="T13" s="20">
        <f>SUM(T14:T46)</f>
        <v>0</v>
      </c>
      <c r="U13" s="20">
        <f>SUM(U14:U46)</f>
        <v>1787.8999999999999</v>
      </c>
      <c r="V13" s="20">
        <f>SUM(V14:V46)</f>
        <v>0</v>
      </c>
      <c r="W13" s="20">
        <f>SUM(V13+U13+R13)</f>
        <v>63402</v>
      </c>
      <c r="Y13" s="31">
        <f>M13-62143.3</f>
        <v>-529.20000000000437</v>
      </c>
      <c r="AA13" s="31"/>
    </row>
    <row r="14" spans="1:27" hidden="1" x14ac:dyDescent="0.25">
      <c r="A14" s="28"/>
      <c r="B14" s="15" t="s">
        <v>34</v>
      </c>
      <c r="C14" s="32">
        <v>211</v>
      </c>
      <c r="D14" s="32"/>
      <c r="E14" s="54">
        <f>K14+Q14+W14</f>
        <v>96447.2</v>
      </c>
      <c r="F14" s="6">
        <f>G14+H14</f>
        <v>31090.6</v>
      </c>
      <c r="G14" s="6">
        <v>31090.6</v>
      </c>
      <c r="H14" s="6"/>
      <c r="I14" s="6">
        <v>139.6</v>
      </c>
      <c r="J14" s="6"/>
      <c r="K14" s="6">
        <f t="shared" ref="K14:K46" si="0">F14+I14+J14</f>
        <v>31230.199999999997</v>
      </c>
      <c r="L14" s="6">
        <f>M14+N14</f>
        <v>32468.9</v>
      </c>
      <c r="M14" s="6">
        <v>32468.9</v>
      </c>
      <c r="N14" s="6">
        <v>0</v>
      </c>
      <c r="O14" s="6">
        <v>139.6</v>
      </c>
      <c r="P14" s="6"/>
      <c r="Q14" s="6">
        <f t="shared" ref="Q14:Q46" si="1">L14+O14+P14</f>
        <v>32608.5</v>
      </c>
      <c r="R14" s="6">
        <f>S14+T14</f>
        <v>32468.9</v>
      </c>
      <c r="S14" s="6">
        <v>32468.9</v>
      </c>
      <c r="T14" s="6">
        <v>0</v>
      </c>
      <c r="U14" s="6">
        <v>139.6</v>
      </c>
      <c r="V14" s="6"/>
      <c r="W14" s="6">
        <f t="shared" ref="W14:W46" si="2">R14+U14+V14</f>
        <v>32608.5</v>
      </c>
      <c r="AA14" s="44"/>
    </row>
    <row r="15" spans="1:27" hidden="1" x14ac:dyDescent="0.25">
      <c r="A15" s="28"/>
      <c r="B15" s="6"/>
      <c r="C15" s="32" t="s">
        <v>19</v>
      </c>
      <c r="D15" s="32"/>
      <c r="E15" s="54">
        <f t="shared" ref="E15:E46" si="3">K15+Q15+W15</f>
        <v>11322.1</v>
      </c>
      <c r="F15" s="6">
        <f t="shared" ref="F15:F46" si="4">G15+H15</f>
        <v>3444.1</v>
      </c>
      <c r="G15" s="6">
        <v>3444.1</v>
      </c>
      <c r="H15" s="6"/>
      <c r="I15" s="6"/>
      <c r="J15" s="6"/>
      <c r="K15" s="6">
        <f t="shared" si="0"/>
        <v>3444.1</v>
      </c>
      <c r="L15" s="6">
        <f t="shared" ref="L15:L46" si="5">M15+N15</f>
        <v>3939</v>
      </c>
      <c r="M15" s="6">
        <v>3939</v>
      </c>
      <c r="N15" s="6">
        <v>0</v>
      </c>
      <c r="O15" s="6"/>
      <c r="P15" s="6"/>
      <c r="Q15" s="6">
        <f t="shared" si="1"/>
        <v>3939</v>
      </c>
      <c r="R15" s="6">
        <f t="shared" ref="R15:R46" si="6">S15+T15</f>
        <v>3939</v>
      </c>
      <c r="S15" s="6">
        <v>3939</v>
      </c>
      <c r="T15" s="6">
        <v>0</v>
      </c>
      <c r="U15" s="6"/>
      <c r="V15" s="6"/>
      <c r="W15" s="6">
        <f t="shared" si="2"/>
        <v>3939</v>
      </c>
    </row>
    <row r="16" spans="1:27" hidden="1" x14ac:dyDescent="0.25">
      <c r="A16" s="28"/>
      <c r="B16" s="6"/>
      <c r="C16" s="32" t="s">
        <v>14</v>
      </c>
      <c r="D16" s="32"/>
      <c r="E16" s="54">
        <f t="shared" si="3"/>
        <v>66.900000000000006</v>
      </c>
      <c r="F16" s="6">
        <f t="shared" si="4"/>
        <v>0</v>
      </c>
      <c r="G16" s="6"/>
      <c r="H16" s="6"/>
      <c r="I16" s="6">
        <v>22.3</v>
      </c>
      <c r="J16" s="6"/>
      <c r="K16" s="6">
        <f t="shared" si="0"/>
        <v>22.3</v>
      </c>
      <c r="L16" s="6">
        <f t="shared" si="5"/>
        <v>0</v>
      </c>
      <c r="M16" s="6"/>
      <c r="N16" s="6"/>
      <c r="O16" s="6">
        <v>22.3</v>
      </c>
      <c r="P16" s="6"/>
      <c r="Q16" s="6">
        <f t="shared" si="1"/>
        <v>22.3</v>
      </c>
      <c r="R16" s="6">
        <f t="shared" si="6"/>
        <v>0</v>
      </c>
      <c r="S16" s="6"/>
      <c r="T16" s="6"/>
      <c r="U16" s="6">
        <v>22.3</v>
      </c>
      <c r="V16" s="6"/>
      <c r="W16" s="6">
        <f t="shared" si="2"/>
        <v>22.3</v>
      </c>
      <c r="Y16" s="44">
        <f>M13+'2.1 (Снежногорск)'!N52</f>
        <v>62143.299999999996</v>
      </c>
    </row>
    <row r="17" spans="1:25" hidden="1" x14ac:dyDescent="0.25">
      <c r="A17" s="28"/>
      <c r="B17" s="6"/>
      <c r="C17" s="32" t="s">
        <v>53</v>
      </c>
      <c r="D17" s="32"/>
      <c r="E17" s="54">
        <f t="shared" si="3"/>
        <v>0</v>
      </c>
      <c r="F17" s="6">
        <f t="shared" si="4"/>
        <v>0</v>
      </c>
      <c r="G17" s="6"/>
      <c r="H17" s="6"/>
      <c r="I17" s="6"/>
      <c r="J17" s="6"/>
      <c r="K17" s="6">
        <f t="shared" si="0"/>
        <v>0</v>
      </c>
      <c r="L17" s="6">
        <f t="shared" si="5"/>
        <v>0</v>
      </c>
      <c r="M17" s="6"/>
      <c r="N17" s="6"/>
      <c r="O17" s="6"/>
      <c r="P17" s="6"/>
      <c r="Q17" s="6">
        <f t="shared" si="1"/>
        <v>0</v>
      </c>
      <c r="R17" s="6">
        <f t="shared" si="6"/>
        <v>0</v>
      </c>
      <c r="S17" s="6"/>
      <c r="T17" s="6"/>
      <c r="U17" s="6"/>
      <c r="V17" s="6"/>
      <c r="W17" s="6">
        <f t="shared" si="2"/>
        <v>0</v>
      </c>
      <c r="Y17" s="44"/>
    </row>
    <row r="18" spans="1:25" hidden="1" x14ac:dyDescent="0.25">
      <c r="A18" s="28"/>
      <c r="B18" s="6"/>
      <c r="C18" s="32" t="s">
        <v>33</v>
      </c>
      <c r="D18" s="32"/>
      <c r="E18" s="54">
        <f t="shared" si="3"/>
        <v>0</v>
      </c>
      <c r="F18" s="6">
        <f t="shared" si="4"/>
        <v>0</v>
      </c>
      <c r="G18" s="6"/>
      <c r="H18" s="6"/>
      <c r="I18" s="6"/>
      <c r="J18" s="6"/>
      <c r="K18" s="6">
        <f t="shared" si="0"/>
        <v>0</v>
      </c>
      <c r="L18" s="6">
        <f t="shared" si="5"/>
        <v>0</v>
      </c>
      <c r="M18" s="6"/>
      <c r="N18" s="6"/>
      <c r="O18" s="6"/>
      <c r="P18" s="6"/>
      <c r="Q18" s="6">
        <f t="shared" si="1"/>
        <v>0</v>
      </c>
      <c r="R18" s="6">
        <f t="shared" si="6"/>
        <v>0</v>
      </c>
      <c r="S18" s="6"/>
      <c r="T18" s="6"/>
      <c r="U18" s="6"/>
      <c r="V18" s="6"/>
      <c r="W18" s="6">
        <f t="shared" si="2"/>
        <v>0</v>
      </c>
    </row>
    <row r="19" spans="1:25" hidden="1" x14ac:dyDescent="0.25">
      <c r="A19" s="28"/>
      <c r="B19" s="6"/>
      <c r="C19" s="32" t="s">
        <v>29</v>
      </c>
      <c r="D19" s="32"/>
      <c r="E19" s="54">
        <f t="shared" si="3"/>
        <v>480</v>
      </c>
      <c r="F19" s="6">
        <f t="shared" si="4"/>
        <v>160</v>
      </c>
      <c r="G19" s="6">
        <v>160</v>
      </c>
      <c r="H19" s="6"/>
      <c r="I19" s="6"/>
      <c r="J19" s="6"/>
      <c r="K19" s="6">
        <f t="shared" si="0"/>
        <v>160</v>
      </c>
      <c r="L19" s="6">
        <f t="shared" si="5"/>
        <v>160</v>
      </c>
      <c r="M19" s="6">
        <v>160</v>
      </c>
      <c r="N19" s="6"/>
      <c r="O19" s="6"/>
      <c r="P19" s="6"/>
      <c r="Q19" s="6">
        <f t="shared" si="1"/>
        <v>160</v>
      </c>
      <c r="R19" s="6">
        <f t="shared" si="6"/>
        <v>160</v>
      </c>
      <c r="S19" s="6">
        <v>160</v>
      </c>
      <c r="T19" s="6"/>
      <c r="U19" s="6"/>
      <c r="V19" s="6"/>
      <c r="W19" s="6">
        <f t="shared" si="2"/>
        <v>160</v>
      </c>
    </row>
    <row r="20" spans="1:25" hidden="1" x14ac:dyDescent="0.25">
      <c r="A20" s="28"/>
      <c r="B20" s="6"/>
      <c r="C20" s="32" t="s">
        <v>30</v>
      </c>
      <c r="D20" s="32"/>
      <c r="E20" s="54">
        <f t="shared" si="3"/>
        <v>56.099999999999994</v>
      </c>
      <c r="F20" s="6">
        <f t="shared" si="4"/>
        <v>18.7</v>
      </c>
      <c r="G20" s="6">
        <v>18.7</v>
      </c>
      <c r="H20" s="6"/>
      <c r="I20" s="6"/>
      <c r="J20" s="6"/>
      <c r="K20" s="6">
        <f t="shared" si="0"/>
        <v>18.7</v>
      </c>
      <c r="L20" s="6">
        <f t="shared" si="5"/>
        <v>18.7</v>
      </c>
      <c r="M20" s="6">
        <v>18.7</v>
      </c>
      <c r="N20" s="6"/>
      <c r="O20" s="6"/>
      <c r="P20" s="6"/>
      <c r="Q20" s="6">
        <f t="shared" si="1"/>
        <v>18.7</v>
      </c>
      <c r="R20" s="6">
        <f t="shared" si="6"/>
        <v>18.7</v>
      </c>
      <c r="S20" s="6">
        <v>18.7</v>
      </c>
      <c r="T20" s="6"/>
      <c r="U20" s="6"/>
      <c r="V20" s="6"/>
      <c r="W20" s="6">
        <f t="shared" si="2"/>
        <v>18.7</v>
      </c>
    </row>
    <row r="21" spans="1:25" hidden="1" x14ac:dyDescent="0.25">
      <c r="A21" s="28"/>
      <c r="B21" s="6"/>
      <c r="C21" s="32">
        <v>213</v>
      </c>
      <c r="D21" s="32"/>
      <c r="E21" s="54">
        <f t="shared" si="3"/>
        <v>28547.699999999997</v>
      </c>
      <c r="F21" s="6">
        <f t="shared" si="4"/>
        <v>9196.2999999999993</v>
      </c>
      <c r="G21" s="6">
        <v>9196.2999999999993</v>
      </c>
      <c r="H21" s="6"/>
      <c r="I21" s="6">
        <v>47.8</v>
      </c>
      <c r="J21" s="6"/>
      <c r="K21" s="6">
        <f t="shared" si="0"/>
        <v>9244.0999999999985</v>
      </c>
      <c r="L21" s="6">
        <f t="shared" si="5"/>
        <v>9604</v>
      </c>
      <c r="M21" s="6">
        <v>9604</v>
      </c>
      <c r="N21" s="6"/>
      <c r="O21" s="6">
        <v>47.8</v>
      </c>
      <c r="P21" s="6"/>
      <c r="Q21" s="6">
        <f t="shared" si="1"/>
        <v>9651.7999999999993</v>
      </c>
      <c r="R21" s="6">
        <f t="shared" si="6"/>
        <v>9604</v>
      </c>
      <c r="S21" s="6">
        <v>9604</v>
      </c>
      <c r="T21" s="6"/>
      <c r="U21" s="6">
        <v>47.8</v>
      </c>
      <c r="V21" s="6"/>
      <c r="W21" s="6">
        <f t="shared" si="2"/>
        <v>9651.7999999999993</v>
      </c>
    </row>
    <row r="22" spans="1:25" hidden="1" x14ac:dyDescent="0.25">
      <c r="A22" s="28"/>
      <c r="B22" s="6"/>
      <c r="C22" s="32">
        <v>221</v>
      </c>
      <c r="D22" s="32"/>
      <c r="E22" s="54">
        <f t="shared" si="3"/>
        <v>2075.8000000000002</v>
      </c>
      <c r="F22" s="6">
        <f t="shared" si="4"/>
        <v>584.20000000000005</v>
      </c>
      <c r="G22" s="6">
        <v>584.20000000000005</v>
      </c>
      <c r="H22" s="6"/>
      <c r="I22" s="6">
        <v>85</v>
      </c>
      <c r="J22" s="6"/>
      <c r="K22" s="6">
        <f t="shared" si="0"/>
        <v>669.2</v>
      </c>
      <c r="L22" s="6">
        <f t="shared" si="5"/>
        <v>618.29999999999995</v>
      </c>
      <c r="M22" s="6">
        <v>618.29999999999995</v>
      </c>
      <c r="N22" s="6"/>
      <c r="O22" s="6">
        <v>85</v>
      </c>
      <c r="P22" s="6"/>
      <c r="Q22" s="6">
        <f t="shared" si="1"/>
        <v>703.3</v>
      </c>
      <c r="R22" s="6">
        <f t="shared" si="6"/>
        <v>618.29999999999995</v>
      </c>
      <c r="S22" s="6">
        <v>618.29999999999995</v>
      </c>
      <c r="T22" s="6"/>
      <c r="U22" s="6">
        <v>85</v>
      </c>
      <c r="V22" s="6"/>
      <c r="W22" s="6">
        <f t="shared" si="2"/>
        <v>703.3</v>
      </c>
    </row>
    <row r="23" spans="1:25" hidden="1" x14ac:dyDescent="0.25">
      <c r="A23" s="28"/>
      <c r="B23" s="70"/>
      <c r="C23" s="68" t="s">
        <v>15</v>
      </c>
      <c r="D23" s="68"/>
      <c r="E23" s="69">
        <f t="shared" si="3"/>
        <v>597</v>
      </c>
      <c r="F23" s="70">
        <f t="shared" si="4"/>
        <v>44</v>
      </c>
      <c r="G23" s="70">
        <v>44</v>
      </c>
      <c r="H23" s="70"/>
      <c r="I23" s="70">
        <v>155</v>
      </c>
      <c r="J23" s="6"/>
      <c r="K23" s="6">
        <f t="shared" si="0"/>
        <v>199</v>
      </c>
      <c r="L23" s="6">
        <f t="shared" si="5"/>
        <v>44</v>
      </c>
      <c r="M23" s="6">
        <v>44</v>
      </c>
      <c r="N23" s="6"/>
      <c r="O23" s="6">
        <v>155</v>
      </c>
      <c r="P23" s="6"/>
      <c r="Q23" s="6">
        <f t="shared" si="1"/>
        <v>199</v>
      </c>
      <c r="R23" s="6">
        <f t="shared" si="6"/>
        <v>44</v>
      </c>
      <c r="S23" s="6">
        <v>44</v>
      </c>
      <c r="T23" s="6"/>
      <c r="U23" s="6">
        <v>155</v>
      </c>
      <c r="V23" s="6"/>
      <c r="W23" s="6">
        <f t="shared" si="2"/>
        <v>199</v>
      </c>
    </row>
    <row r="24" spans="1:25" hidden="1" x14ac:dyDescent="0.25">
      <c r="A24" s="28"/>
      <c r="B24" s="70"/>
      <c r="C24" s="68" t="s">
        <v>16</v>
      </c>
      <c r="D24" s="68"/>
      <c r="E24" s="69">
        <f t="shared" si="3"/>
        <v>0</v>
      </c>
      <c r="F24" s="70">
        <f t="shared" si="4"/>
        <v>0</v>
      </c>
      <c r="G24" s="70"/>
      <c r="H24" s="70"/>
      <c r="I24" s="70"/>
      <c r="J24" s="6"/>
      <c r="K24" s="6">
        <f t="shared" si="0"/>
        <v>0</v>
      </c>
      <c r="L24" s="6">
        <f t="shared" si="5"/>
        <v>0</v>
      </c>
      <c r="M24" s="6"/>
      <c r="N24" s="6"/>
      <c r="O24" s="6"/>
      <c r="P24" s="6"/>
      <c r="Q24" s="6">
        <f t="shared" si="1"/>
        <v>0</v>
      </c>
      <c r="R24" s="6">
        <f t="shared" si="6"/>
        <v>0</v>
      </c>
      <c r="S24" s="6"/>
      <c r="T24" s="6"/>
      <c r="U24" s="6"/>
      <c r="V24" s="6"/>
      <c r="W24" s="6">
        <f t="shared" si="2"/>
        <v>0</v>
      </c>
    </row>
    <row r="25" spans="1:25" hidden="1" x14ac:dyDescent="0.25">
      <c r="A25" s="28"/>
      <c r="B25" s="70"/>
      <c r="C25" s="68" t="s">
        <v>103</v>
      </c>
      <c r="D25" s="68"/>
      <c r="E25" s="69">
        <f t="shared" si="3"/>
        <v>0</v>
      </c>
      <c r="F25" s="70">
        <f t="shared" si="4"/>
        <v>0</v>
      </c>
      <c r="G25" s="70"/>
      <c r="H25" s="70"/>
      <c r="I25" s="70"/>
      <c r="J25" s="6"/>
      <c r="K25" s="6">
        <f t="shared" si="0"/>
        <v>0</v>
      </c>
      <c r="L25" s="6">
        <f t="shared" si="5"/>
        <v>0</v>
      </c>
      <c r="M25" s="6"/>
      <c r="N25" s="6"/>
      <c r="O25" s="6"/>
      <c r="P25" s="6"/>
      <c r="Q25" s="6">
        <f t="shared" si="1"/>
        <v>0</v>
      </c>
      <c r="R25" s="6">
        <f t="shared" si="6"/>
        <v>0</v>
      </c>
      <c r="S25" s="6"/>
      <c r="T25" s="6"/>
      <c r="U25" s="6"/>
      <c r="V25" s="6"/>
      <c r="W25" s="6">
        <f t="shared" si="2"/>
        <v>0</v>
      </c>
    </row>
    <row r="26" spans="1:25" hidden="1" x14ac:dyDescent="0.25">
      <c r="A26" s="12"/>
      <c r="B26" s="71"/>
      <c r="C26" s="68" t="s">
        <v>70</v>
      </c>
      <c r="D26" s="68"/>
      <c r="E26" s="69">
        <f t="shared" si="3"/>
        <v>11640</v>
      </c>
      <c r="F26" s="70">
        <f t="shared" si="4"/>
        <v>2032.9</v>
      </c>
      <c r="G26" s="70">
        <v>2032.9</v>
      </c>
      <c r="H26" s="70"/>
      <c r="I26" s="70">
        <v>273.89999999999998</v>
      </c>
      <c r="J26" s="6"/>
      <c r="K26" s="6">
        <f t="shared" si="0"/>
        <v>2306.8000000000002</v>
      </c>
      <c r="L26" s="6">
        <f t="shared" si="5"/>
        <v>4392.7</v>
      </c>
      <c r="M26" s="6">
        <v>4392.7</v>
      </c>
      <c r="N26" s="6"/>
      <c r="O26" s="6">
        <v>273.89999999999998</v>
      </c>
      <c r="P26" s="6"/>
      <c r="Q26" s="6">
        <f t="shared" si="1"/>
        <v>4666.5999999999995</v>
      </c>
      <c r="R26" s="6">
        <f t="shared" si="6"/>
        <v>4392.7</v>
      </c>
      <c r="S26" s="6">
        <v>4392.7</v>
      </c>
      <c r="T26" s="6"/>
      <c r="U26" s="6">
        <v>273.89999999999998</v>
      </c>
      <c r="V26" s="6"/>
      <c r="W26" s="6">
        <f t="shared" si="2"/>
        <v>4666.5999999999995</v>
      </c>
    </row>
    <row r="27" spans="1:25" hidden="1" x14ac:dyDescent="0.25">
      <c r="A27" s="12"/>
      <c r="B27" s="71"/>
      <c r="C27" s="68" t="s">
        <v>71</v>
      </c>
      <c r="D27" s="68"/>
      <c r="E27" s="69">
        <f t="shared" si="3"/>
        <v>2939.5</v>
      </c>
      <c r="F27" s="70">
        <f t="shared" si="4"/>
        <v>812.5</v>
      </c>
      <c r="G27" s="70">
        <v>812.5</v>
      </c>
      <c r="H27" s="70"/>
      <c r="I27" s="70">
        <v>54</v>
      </c>
      <c r="J27" s="6"/>
      <c r="K27" s="6">
        <f t="shared" si="0"/>
        <v>866.5</v>
      </c>
      <c r="L27" s="6">
        <f t="shared" si="5"/>
        <v>982.5</v>
      </c>
      <c r="M27" s="6">
        <v>982.5</v>
      </c>
      <c r="N27" s="6"/>
      <c r="O27" s="6">
        <v>54</v>
      </c>
      <c r="P27" s="6"/>
      <c r="Q27" s="6">
        <f t="shared" si="1"/>
        <v>1036.5</v>
      </c>
      <c r="R27" s="6">
        <f t="shared" si="6"/>
        <v>982.5</v>
      </c>
      <c r="S27" s="6">
        <v>982.5</v>
      </c>
      <c r="T27" s="6"/>
      <c r="U27" s="6">
        <v>54</v>
      </c>
      <c r="V27" s="6"/>
      <c r="W27" s="6">
        <f t="shared" si="2"/>
        <v>1036.5</v>
      </c>
    </row>
    <row r="28" spans="1:25" hidden="1" x14ac:dyDescent="0.25">
      <c r="A28" s="12"/>
      <c r="B28" s="71"/>
      <c r="C28" s="68" t="s">
        <v>72</v>
      </c>
      <c r="D28" s="68"/>
      <c r="E28" s="69">
        <f t="shared" si="3"/>
        <v>1692.2999999999997</v>
      </c>
      <c r="F28" s="70">
        <f t="shared" si="4"/>
        <v>459.3</v>
      </c>
      <c r="G28" s="70">
        <v>459.3</v>
      </c>
      <c r="H28" s="70"/>
      <c r="I28" s="70">
        <v>40.799999999999997</v>
      </c>
      <c r="J28" s="6"/>
      <c r="K28" s="6">
        <f t="shared" si="0"/>
        <v>500.1</v>
      </c>
      <c r="L28" s="6">
        <f t="shared" si="5"/>
        <v>555.29999999999995</v>
      </c>
      <c r="M28" s="6">
        <v>555.29999999999995</v>
      </c>
      <c r="N28" s="6"/>
      <c r="O28" s="6">
        <v>40.799999999999997</v>
      </c>
      <c r="P28" s="6"/>
      <c r="Q28" s="6">
        <f t="shared" si="1"/>
        <v>596.09999999999991</v>
      </c>
      <c r="R28" s="6">
        <f t="shared" si="6"/>
        <v>555.29999999999995</v>
      </c>
      <c r="S28" s="6">
        <v>555.29999999999995</v>
      </c>
      <c r="T28" s="6"/>
      <c r="U28" s="6">
        <v>40.799999999999997</v>
      </c>
      <c r="V28" s="6"/>
      <c r="W28" s="6">
        <f t="shared" si="2"/>
        <v>596.09999999999991</v>
      </c>
    </row>
    <row r="29" spans="1:25" hidden="1" x14ac:dyDescent="0.25">
      <c r="A29" s="28"/>
      <c r="B29" s="70"/>
      <c r="C29" s="68">
        <v>224</v>
      </c>
      <c r="D29" s="68"/>
      <c r="E29" s="69">
        <f t="shared" si="3"/>
        <v>0</v>
      </c>
      <c r="F29" s="70">
        <f t="shared" si="4"/>
        <v>0</v>
      </c>
      <c r="G29" s="70"/>
      <c r="H29" s="70"/>
      <c r="I29" s="70"/>
      <c r="J29" s="6"/>
      <c r="K29" s="6">
        <f t="shared" si="0"/>
        <v>0</v>
      </c>
      <c r="L29" s="6">
        <f t="shared" si="5"/>
        <v>0</v>
      </c>
      <c r="M29" s="6"/>
      <c r="N29" s="6"/>
      <c r="O29" s="6"/>
      <c r="P29" s="6"/>
      <c r="Q29" s="6">
        <f t="shared" si="1"/>
        <v>0</v>
      </c>
      <c r="R29" s="6">
        <f t="shared" si="6"/>
        <v>0</v>
      </c>
      <c r="S29" s="6"/>
      <c r="T29" s="6"/>
      <c r="U29" s="6"/>
      <c r="V29" s="6"/>
      <c r="W29" s="6">
        <f t="shared" si="2"/>
        <v>0</v>
      </c>
    </row>
    <row r="30" spans="1:25" hidden="1" x14ac:dyDescent="0.25">
      <c r="A30" s="28"/>
      <c r="B30" s="70"/>
      <c r="C30" s="68" t="s">
        <v>20</v>
      </c>
      <c r="D30" s="68"/>
      <c r="E30" s="69">
        <f t="shared" si="3"/>
        <v>10093.4</v>
      </c>
      <c r="F30" s="70">
        <f t="shared" si="4"/>
        <v>2397.1999999999998</v>
      </c>
      <c r="G30" s="70">
        <v>2397.1999999999998</v>
      </c>
      <c r="H30" s="70"/>
      <c r="I30" s="70">
        <v>37</v>
      </c>
      <c r="J30" s="6"/>
      <c r="K30" s="6">
        <f t="shared" si="0"/>
        <v>2434.1999999999998</v>
      </c>
      <c r="L30" s="6">
        <f t="shared" si="5"/>
        <v>3792.6</v>
      </c>
      <c r="M30" s="6">
        <v>3792.6</v>
      </c>
      <c r="N30" s="6"/>
      <c r="O30" s="6">
        <v>37</v>
      </c>
      <c r="P30" s="6"/>
      <c r="Q30" s="6">
        <f t="shared" si="1"/>
        <v>3829.6</v>
      </c>
      <c r="R30" s="6">
        <f t="shared" si="6"/>
        <v>3792.6</v>
      </c>
      <c r="S30" s="6">
        <v>3792.6</v>
      </c>
      <c r="T30" s="6"/>
      <c r="U30" s="6">
        <v>37</v>
      </c>
      <c r="V30" s="6"/>
      <c r="W30" s="6">
        <f t="shared" si="2"/>
        <v>3829.6</v>
      </c>
    </row>
    <row r="31" spans="1:25" hidden="1" x14ac:dyDescent="0.25">
      <c r="A31" s="28"/>
      <c r="B31" s="70"/>
      <c r="C31" s="68" t="s">
        <v>21</v>
      </c>
      <c r="D31" s="68"/>
      <c r="E31" s="69">
        <f t="shared" si="3"/>
        <v>573.79999999999995</v>
      </c>
      <c r="F31" s="70">
        <f t="shared" si="4"/>
        <v>89</v>
      </c>
      <c r="G31" s="70">
        <v>89</v>
      </c>
      <c r="H31" s="70"/>
      <c r="I31" s="70">
        <v>98.8</v>
      </c>
      <c r="J31" s="6"/>
      <c r="K31" s="6">
        <f t="shared" si="0"/>
        <v>187.8</v>
      </c>
      <c r="L31" s="6">
        <f t="shared" si="5"/>
        <v>94.2</v>
      </c>
      <c r="M31" s="6">
        <v>94.2</v>
      </c>
      <c r="N31" s="6"/>
      <c r="O31" s="6">
        <v>98.8</v>
      </c>
      <c r="P31" s="6"/>
      <c r="Q31" s="6">
        <f t="shared" si="1"/>
        <v>193</v>
      </c>
      <c r="R31" s="6">
        <f t="shared" si="6"/>
        <v>94.2</v>
      </c>
      <c r="S31" s="6">
        <v>94.2</v>
      </c>
      <c r="T31" s="6"/>
      <c r="U31" s="6">
        <v>98.8</v>
      </c>
      <c r="V31" s="6"/>
      <c r="W31" s="6">
        <f t="shared" si="2"/>
        <v>193</v>
      </c>
    </row>
    <row r="32" spans="1:25" hidden="1" x14ac:dyDescent="0.25">
      <c r="A32" s="28"/>
      <c r="B32" s="70"/>
      <c r="C32" s="68" t="s">
        <v>22</v>
      </c>
      <c r="D32" s="68"/>
      <c r="E32" s="69">
        <f t="shared" si="3"/>
        <v>644.79999999999995</v>
      </c>
      <c r="F32" s="70">
        <f t="shared" si="4"/>
        <v>76</v>
      </c>
      <c r="G32" s="70">
        <v>76</v>
      </c>
      <c r="H32" s="70"/>
      <c r="I32" s="70">
        <v>124.8</v>
      </c>
      <c r="J32" s="6"/>
      <c r="K32" s="6">
        <f t="shared" si="0"/>
        <v>200.8</v>
      </c>
      <c r="L32" s="6">
        <f t="shared" si="5"/>
        <v>97.2</v>
      </c>
      <c r="M32" s="6">
        <v>97.2</v>
      </c>
      <c r="N32" s="6"/>
      <c r="O32" s="6">
        <v>124.8</v>
      </c>
      <c r="P32" s="6"/>
      <c r="Q32" s="6">
        <f t="shared" si="1"/>
        <v>222</v>
      </c>
      <c r="R32" s="6">
        <f t="shared" si="6"/>
        <v>97.2</v>
      </c>
      <c r="S32" s="6">
        <v>97.2</v>
      </c>
      <c r="T32" s="6"/>
      <c r="U32" s="6">
        <v>124.8</v>
      </c>
      <c r="V32" s="6"/>
      <c r="W32" s="6">
        <f t="shared" si="2"/>
        <v>222</v>
      </c>
    </row>
    <row r="33" spans="1:23" hidden="1" x14ac:dyDescent="0.25">
      <c r="A33" s="28"/>
      <c r="B33" s="70"/>
      <c r="C33" s="68" t="s">
        <v>113</v>
      </c>
      <c r="D33" s="68"/>
      <c r="E33" s="69">
        <f t="shared" si="3"/>
        <v>4.0999999999999996</v>
      </c>
      <c r="F33" s="70">
        <f t="shared" si="4"/>
        <v>1.3</v>
      </c>
      <c r="G33" s="70">
        <v>1.3</v>
      </c>
      <c r="H33" s="70"/>
      <c r="I33" s="70"/>
      <c r="J33" s="6"/>
      <c r="K33" s="6">
        <f t="shared" si="0"/>
        <v>1.3</v>
      </c>
      <c r="L33" s="6">
        <f t="shared" si="5"/>
        <v>1.4</v>
      </c>
      <c r="M33" s="6">
        <v>1.4</v>
      </c>
      <c r="N33" s="6"/>
      <c r="O33" s="6"/>
      <c r="P33" s="6"/>
      <c r="Q33" s="6">
        <f t="shared" si="1"/>
        <v>1.4</v>
      </c>
      <c r="R33" s="6">
        <f t="shared" si="6"/>
        <v>1.4</v>
      </c>
      <c r="S33" s="6">
        <v>1.4</v>
      </c>
      <c r="T33" s="6"/>
      <c r="U33" s="6"/>
      <c r="V33" s="6"/>
      <c r="W33" s="6">
        <f t="shared" si="2"/>
        <v>1.4</v>
      </c>
    </row>
    <row r="34" spans="1:23" hidden="1" x14ac:dyDescent="0.25">
      <c r="A34" s="28"/>
      <c r="B34" s="70"/>
      <c r="C34" s="68" t="s">
        <v>17</v>
      </c>
      <c r="D34" s="68"/>
      <c r="E34" s="69">
        <f t="shared" si="3"/>
        <v>199.5</v>
      </c>
      <c r="F34" s="70">
        <f t="shared" si="4"/>
        <v>0</v>
      </c>
      <c r="G34" s="70"/>
      <c r="H34" s="70"/>
      <c r="I34" s="70">
        <v>66.5</v>
      </c>
      <c r="J34" s="6"/>
      <c r="K34" s="6">
        <f t="shared" si="0"/>
        <v>66.5</v>
      </c>
      <c r="L34" s="6">
        <f t="shared" si="5"/>
        <v>0</v>
      </c>
      <c r="M34" s="6"/>
      <c r="N34" s="6"/>
      <c r="O34" s="6">
        <v>66.5</v>
      </c>
      <c r="P34" s="6"/>
      <c r="Q34" s="6">
        <f t="shared" si="1"/>
        <v>66.5</v>
      </c>
      <c r="R34" s="6">
        <f t="shared" si="6"/>
        <v>0</v>
      </c>
      <c r="S34" s="6"/>
      <c r="T34" s="6"/>
      <c r="U34" s="6">
        <v>66.5</v>
      </c>
      <c r="V34" s="6"/>
      <c r="W34" s="6">
        <f t="shared" si="2"/>
        <v>66.5</v>
      </c>
    </row>
    <row r="35" spans="1:23" hidden="1" x14ac:dyDescent="0.25">
      <c r="A35" s="28"/>
      <c r="B35" s="70"/>
      <c r="C35" s="68" t="s">
        <v>23</v>
      </c>
      <c r="D35" s="68"/>
      <c r="E35" s="69">
        <f t="shared" si="3"/>
        <v>5308.1</v>
      </c>
      <c r="F35" s="70">
        <f t="shared" si="4"/>
        <v>1431.5</v>
      </c>
      <c r="G35" s="70">
        <v>1431.5</v>
      </c>
      <c r="H35" s="70"/>
      <c r="I35" s="70"/>
      <c r="J35" s="6"/>
      <c r="K35" s="6">
        <f t="shared" si="0"/>
        <v>1431.5</v>
      </c>
      <c r="L35" s="6">
        <f t="shared" si="5"/>
        <v>1938.3</v>
      </c>
      <c r="M35" s="6">
        <v>1938.3</v>
      </c>
      <c r="N35" s="6"/>
      <c r="O35" s="6"/>
      <c r="P35" s="6"/>
      <c r="Q35" s="6">
        <f t="shared" si="1"/>
        <v>1938.3</v>
      </c>
      <c r="R35" s="6">
        <f t="shared" si="6"/>
        <v>1938.3</v>
      </c>
      <c r="S35" s="6">
        <v>1938.3</v>
      </c>
      <c r="T35" s="6"/>
      <c r="U35" s="6"/>
      <c r="V35" s="6"/>
      <c r="W35" s="6">
        <f t="shared" si="2"/>
        <v>1938.3</v>
      </c>
    </row>
    <row r="36" spans="1:23" hidden="1" x14ac:dyDescent="0.25">
      <c r="A36" s="28"/>
      <c r="B36" s="70"/>
      <c r="C36" s="68" t="s">
        <v>10</v>
      </c>
      <c r="D36" s="68"/>
      <c r="E36" s="69">
        <f t="shared" si="3"/>
        <v>1558.8999999999999</v>
      </c>
      <c r="F36" s="70">
        <f t="shared" si="4"/>
        <v>108.3</v>
      </c>
      <c r="G36" s="70">
        <v>108.3</v>
      </c>
      <c r="H36" s="70"/>
      <c r="I36" s="70">
        <v>270</v>
      </c>
      <c r="J36" s="6"/>
      <c r="K36" s="6">
        <f t="shared" si="0"/>
        <v>378.3</v>
      </c>
      <c r="L36" s="6">
        <f t="shared" si="5"/>
        <v>320.3</v>
      </c>
      <c r="M36" s="6">
        <v>320.3</v>
      </c>
      <c r="N36" s="6"/>
      <c r="O36" s="6">
        <v>270</v>
      </c>
      <c r="P36" s="6"/>
      <c r="Q36" s="6">
        <f t="shared" si="1"/>
        <v>590.29999999999995</v>
      </c>
      <c r="R36" s="6">
        <f t="shared" si="6"/>
        <v>320.3</v>
      </c>
      <c r="S36" s="6">
        <v>320.3</v>
      </c>
      <c r="T36" s="6"/>
      <c r="U36" s="6">
        <v>270</v>
      </c>
      <c r="V36" s="6"/>
      <c r="W36" s="6">
        <f t="shared" si="2"/>
        <v>590.29999999999995</v>
      </c>
    </row>
    <row r="37" spans="1:23" hidden="1" x14ac:dyDescent="0.25">
      <c r="A37" s="28"/>
      <c r="B37" s="6"/>
      <c r="C37" s="32" t="s">
        <v>18</v>
      </c>
      <c r="D37" s="32"/>
      <c r="E37" s="54">
        <f t="shared" si="3"/>
        <v>800.09999999999991</v>
      </c>
      <c r="F37" s="6">
        <f t="shared" si="4"/>
        <v>196.7</v>
      </c>
      <c r="G37" s="6">
        <v>196.7</v>
      </c>
      <c r="H37" s="6"/>
      <c r="I37" s="6">
        <v>70</v>
      </c>
      <c r="J37" s="6"/>
      <c r="K37" s="6">
        <f t="shared" si="0"/>
        <v>266.7</v>
      </c>
      <c r="L37" s="6">
        <f t="shared" si="5"/>
        <v>196.7</v>
      </c>
      <c r="M37" s="6">
        <v>196.7</v>
      </c>
      <c r="N37" s="6"/>
      <c r="O37" s="6">
        <v>70</v>
      </c>
      <c r="P37" s="6"/>
      <c r="Q37" s="6">
        <f t="shared" si="1"/>
        <v>266.7</v>
      </c>
      <c r="R37" s="6">
        <f t="shared" si="6"/>
        <v>196.7</v>
      </c>
      <c r="S37" s="6">
        <v>196.7</v>
      </c>
      <c r="T37" s="6"/>
      <c r="U37" s="6">
        <v>70</v>
      </c>
      <c r="V37" s="6"/>
      <c r="W37" s="6">
        <f t="shared" si="2"/>
        <v>266.7</v>
      </c>
    </row>
    <row r="38" spans="1:23" hidden="1" x14ac:dyDescent="0.25">
      <c r="A38" s="28"/>
      <c r="B38" s="6"/>
      <c r="C38" s="32" t="s">
        <v>24</v>
      </c>
      <c r="D38" s="32"/>
      <c r="E38" s="54">
        <f t="shared" si="3"/>
        <v>5800</v>
      </c>
      <c r="F38" s="6">
        <f t="shared" si="4"/>
        <v>1800</v>
      </c>
      <c r="G38" s="6">
        <v>1800</v>
      </c>
      <c r="H38" s="6"/>
      <c r="I38" s="6"/>
      <c r="J38" s="6"/>
      <c r="K38" s="6">
        <f t="shared" si="0"/>
        <v>1800</v>
      </c>
      <c r="L38" s="6">
        <f t="shared" si="5"/>
        <v>2000</v>
      </c>
      <c r="M38" s="6">
        <v>2000</v>
      </c>
      <c r="N38" s="6"/>
      <c r="O38" s="6"/>
      <c r="P38" s="6"/>
      <c r="Q38" s="6">
        <f t="shared" si="1"/>
        <v>2000</v>
      </c>
      <c r="R38" s="6">
        <f t="shared" si="6"/>
        <v>2000</v>
      </c>
      <c r="S38" s="6">
        <v>2000</v>
      </c>
      <c r="T38" s="6"/>
      <c r="U38" s="6"/>
      <c r="V38" s="6"/>
      <c r="W38" s="6">
        <f t="shared" si="2"/>
        <v>2000</v>
      </c>
    </row>
    <row r="39" spans="1:23" hidden="1" x14ac:dyDescent="0.25">
      <c r="A39" s="28"/>
      <c r="B39" s="6"/>
      <c r="C39" s="32">
        <v>262</v>
      </c>
      <c r="D39" s="32"/>
      <c r="E39" s="54">
        <f t="shared" si="3"/>
        <v>0</v>
      </c>
      <c r="F39" s="6">
        <f t="shared" si="4"/>
        <v>0</v>
      </c>
      <c r="G39" s="6"/>
      <c r="H39" s="6"/>
      <c r="I39" s="6"/>
      <c r="J39" s="6"/>
      <c r="K39" s="6">
        <f t="shared" si="0"/>
        <v>0</v>
      </c>
      <c r="L39" s="6">
        <f t="shared" si="5"/>
        <v>0</v>
      </c>
      <c r="M39" s="6">
        <v>0</v>
      </c>
      <c r="N39" s="6"/>
      <c r="O39" s="6"/>
      <c r="P39" s="6"/>
      <c r="Q39" s="6">
        <f t="shared" si="1"/>
        <v>0</v>
      </c>
      <c r="R39" s="6">
        <f t="shared" si="6"/>
        <v>0</v>
      </c>
      <c r="S39" s="6">
        <v>0</v>
      </c>
      <c r="T39" s="6"/>
      <c r="U39" s="6"/>
      <c r="V39" s="6"/>
      <c r="W39" s="6">
        <f t="shared" si="2"/>
        <v>0</v>
      </c>
    </row>
    <row r="40" spans="1:23" hidden="1" x14ac:dyDescent="0.25">
      <c r="A40" s="28"/>
      <c r="B40" s="6"/>
      <c r="C40" s="32" t="s">
        <v>25</v>
      </c>
      <c r="D40" s="32"/>
      <c r="E40" s="54">
        <f t="shared" si="3"/>
        <v>532.20000000000005</v>
      </c>
      <c r="F40" s="6">
        <f t="shared" si="4"/>
        <v>0</v>
      </c>
      <c r="G40" s="6"/>
      <c r="H40" s="6"/>
      <c r="I40" s="6">
        <v>177.4</v>
      </c>
      <c r="J40" s="6"/>
      <c r="K40" s="6">
        <f t="shared" si="0"/>
        <v>177.4</v>
      </c>
      <c r="L40" s="6">
        <f t="shared" si="5"/>
        <v>0</v>
      </c>
      <c r="M40" s="6"/>
      <c r="N40" s="6"/>
      <c r="O40" s="6">
        <v>177.4</v>
      </c>
      <c r="P40" s="6"/>
      <c r="Q40" s="6">
        <f t="shared" si="1"/>
        <v>177.4</v>
      </c>
      <c r="R40" s="6">
        <f t="shared" si="6"/>
        <v>0</v>
      </c>
      <c r="S40" s="6"/>
      <c r="T40" s="6"/>
      <c r="U40" s="6">
        <v>177.4</v>
      </c>
      <c r="V40" s="6"/>
      <c r="W40" s="6">
        <f t="shared" si="2"/>
        <v>177.4</v>
      </c>
    </row>
    <row r="41" spans="1:23" hidden="1" x14ac:dyDescent="0.25">
      <c r="A41" s="28"/>
      <c r="B41" s="6"/>
      <c r="C41" s="32" t="s">
        <v>11</v>
      </c>
      <c r="D41" s="32"/>
      <c r="E41" s="54">
        <f t="shared" si="3"/>
        <v>0</v>
      </c>
      <c r="F41" s="6">
        <f t="shared" si="4"/>
        <v>0</v>
      </c>
      <c r="G41" s="6"/>
      <c r="H41" s="6"/>
      <c r="I41" s="6"/>
      <c r="J41" s="6"/>
      <c r="K41" s="6">
        <f t="shared" si="0"/>
        <v>0</v>
      </c>
      <c r="L41" s="6">
        <f t="shared" si="5"/>
        <v>0</v>
      </c>
      <c r="M41" s="6"/>
      <c r="N41" s="6"/>
      <c r="O41" s="6"/>
      <c r="P41" s="6"/>
      <c r="Q41" s="6">
        <f t="shared" si="1"/>
        <v>0</v>
      </c>
      <c r="R41" s="6">
        <f t="shared" si="6"/>
        <v>0</v>
      </c>
      <c r="S41" s="6"/>
      <c r="T41" s="6"/>
      <c r="U41" s="6"/>
      <c r="V41" s="6"/>
      <c r="W41" s="6">
        <f t="shared" si="2"/>
        <v>0</v>
      </c>
    </row>
    <row r="42" spans="1:23" hidden="1" x14ac:dyDescent="0.25">
      <c r="A42" s="28"/>
      <c r="B42" s="6"/>
      <c r="C42" s="32" t="s">
        <v>13</v>
      </c>
      <c r="D42" s="32"/>
      <c r="E42" s="54">
        <f t="shared" si="3"/>
        <v>0</v>
      </c>
      <c r="F42" s="6">
        <f t="shared" si="4"/>
        <v>0</v>
      </c>
      <c r="G42" s="6"/>
      <c r="H42" s="6"/>
      <c r="I42" s="6"/>
      <c r="J42" s="6"/>
      <c r="K42" s="6">
        <f t="shared" si="0"/>
        <v>0</v>
      </c>
      <c r="L42" s="6">
        <f t="shared" si="5"/>
        <v>0</v>
      </c>
      <c r="M42" s="6"/>
      <c r="N42" s="6"/>
      <c r="O42" s="6"/>
      <c r="P42" s="6"/>
      <c r="Q42" s="6">
        <f t="shared" si="1"/>
        <v>0</v>
      </c>
      <c r="R42" s="6">
        <f t="shared" si="6"/>
        <v>0</v>
      </c>
      <c r="S42" s="6"/>
      <c r="T42" s="6"/>
      <c r="U42" s="6"/>
      <c r="V42" s="6"/>
      <c r="W42" s="6">
        <f t="shared" si="2"/>
        <v>0</v>
      </c>
    </row>
    <row r="43" spans="1:23" hidden="1" x14ac:dyDescent="0.25">
      <c r="A43" s="28"/>
      <c r="B43" s="6"/>
      <c r="C43" s="32" t="s">
        <v>12</v>
      </c>
      <c r="D43" s="32"/>
      <c r="E43" s="54">
        <f t="shared" si="3"/>
        <v>1212.8</v>
      </c>
      <c r="F43" s="6">
        <f t="shared" si="4"/>
        <v>197.2</v>
      </c>
      <c r="G43" s="6">
        <v>197.2</v>
      </c>
      <c r="H43" s="6"/>
      <c r="I43" s="6">
        <v>115</v>
      </c>
      <c r="J43" s="6"/>
      <c r="K43" s="6">
        <f t="shared" si="0"/>
        <v>312.2</v>
      </c>
      <c r="L43" s="6">
        <f t="shared" si="5"/>
        <v>335.3</v>
      </c>
      <c r="M43" s="6">
        <v>335.3</v>
      </c>
      <c r="N43" s="6"/>
      <c r="O43" s="6">
        <v>115</v>
      </c>
      <c r="P43" s="6"/>
      <c r="Q43" s="6">
        <f t="shared" si="1"/>
        <v>450.3</v>
      </c>
      <c r="R43" s="6">
        <f t="shared" si="6"/>
        <v>335.3</v>
      </c>
      <c r="S43" s="6">
        <v>335.3</v>
      </c>
      <c r="T43" s="6"/>
      <c r="U43" s="6">
        <v>115</v>
      </c>
      <c r="V43" s="6"/>
      <c r="W43" s="6">
        <f t="shared" si="2"/>
        <v>450.3</v>
      </c>
    </row>
    <row r="44" spans="1:23" hidden="1" x14ac:dyDescent="0.25">
      <c r="A44" s="28"/>
      <c r="B44" s="6"/>
      <c r="C44" s="32" t="s">
        <v>26</v>
      </c>
      <c r="D44" s="32"/>
      <c r="E44" s="54">
        <f t="shared" si="3"/>
        <v>30</v>
      </c>
      <c r="F44" s="6">
        <f t="shared" si="4"/>
        <v>0</v>
      </c>
      <c r="G44" s="6"/>
      <c r="H44" s="6"/>
      <c r="I44" s="6">
        <v>10</v>
      </c>
      <c r="J44" s="6"/>
      <c r="K44" s="6">
        <f t="shared" si="0"/>
        <v>10</v>
      </c>
      <c r="L44" s="6">
        <f t="shared" si="5"/>
        <v>0</v>
      </c>
      <c r="M44" s="6"/>
      <c r="N44" s="6"/>
      <c r="O44" s="6">
        <v>10</v>
      </c>
      <c r="P44" s="6"/>
      <c r="Q44" s="6">
        <f t="shared" si="1"/>
        <v>10</v>
      </c>
      <c r="R44" s="6">
        <f t="shared" si="6"/>
        <v>0</v>
      </c>
      <c r="S44" s="6"/>
      <c r="T44" s="6"/>
      <c r="U44" s="6">
        <v>10</v>
      </c>
      <c r="V44" s="6"/>
      <c r="W44" s="6">
        <f t="shared" si="2"/>
        <v>10</v>
      </c>
    </row>
    <row r="45" spans="1:23" hidden="1" x14ac:dyDescent="0.25">
      <c r="A45" s="28"/>
      <c r="B45" s="6"/>
      <c r="C45" s="32" t="s">
        <v>28</v>
      </c>
      <c r="D45" s="32"/>
      <c r="E45" s="54">
        <f t="shared" si="3"/>
        <v>0</v>
      </c>
      <c r="F45" s="6">
        <f t="shared" si="4"/>
        <v>0</v>
      </c>
      <c r="G45" s="6"/>
      <c r="H45" s="6"/>
      <c r="I45" s="6"/>
      <c r="J45" s="6"/>
      <c r="K45" s="6">
        <f t="shared" si="0"/>
        <v>0</v>
      </c>
      <c r="L45" s="6">
        <f t="shared" si="5"/>
        <v>0</v>
      </c>
      <c r="M45" s="6"/>
      <c r="N45" s="6"/>
      <c r="O45" s="6"/>
      <c r="P45" s="6"/>
      <c r="Q45" s="6">
        <f t="shared" si="1"/>
        <v>0</v>
      </c>
      <c r="R45" s="6">
        <f t="shared" si="6"/>
        <v>0</v>
      </c>
      <c r="S45" s="6"/>
      <c r="T45" s="6"/>
      <c r="U45" s="6"/>
      <c r="V45" s="6"/>
      <c r="W45" s="6">
        <f t="shared" si="2"/>
        <v>0</v>
      </c>
    </row>
    <row r="46" spans="1:23" hidden="1" x14ac:dyDescent="0.25">
      <c r="A46" s="28"/>
      <c r="B46" s="6"/>
      <c r="C46" s="32" t="s">
        <v>27</v>
      </c>
      <c r="D46" s="32"/>
      <c r="E46" s="54">
        <f t="shared" si="3"/>
        <v>164.10000000000002</v>
      </c>
      <c r="F46" s="6">
        <f t="shared" si="4"/>
        <v>54.7</v>
      </c>
      <c r="G46" s="6">
        <v>54.7</v>
      </c>
      <c r="H46" s="6"/>
      <c r="I46" s="6"/>
      <c r="J46" s="6"/>
      <c r="K46" s="6">
        <f t="shared" si="0"/>
        <v>54.7</v>
      </c>
      <c r="L46" s="6">
        <f t="shared" si="5"/>
        <v>54.7</v>
      </c>
      <c r="M46" s="6">
        <v>54.7</v>
      </c>
      <c r="N46" s="6"/>
      <c r="O46" s="6"/>
      <c r="P46" s="6"/>
      <c r="Q46" s="6">
        <f t="shared" si="1"/>
        <v>54.7</v>
      </c>
      <c r="R46" s="6">
        <f t="shared" si="6"/>
        <v>54.7</v>
      </c>
      <c r="S46" s="6">
        <v>54.7</v>
      </c>
      <c r="T46" s="6"/>
      <c r="U46" s="6"/>
      <c r="V46" s="6"/>
      <c r="W46" s="6">
        <f t="shared" si="2"/>
        <v>54.7</v>
      </c>
    </row>
    <row r="47" spans="1:23" x14ac:dyDescent="0.25">
      <c r="A47" s="30" t="s">
        <v>40</v>
      </c>
      <c r="B47" s="236" t="s">
        <v>77</v>
      </c>
      <c r="C47" s="236"/>
      <c r="D47" s="236"/>
      <c r="E47" s="236"/>
      <c r="F47" s="236"/>
      <c r="G47" s="236"/>
      <c r="H47" s="236"/>
      <c r="I47" s="236"/>
      <c r="J47" s="236"/>
      <c r="K47" s="236"/>
      <c r="L47" s="236"/>
      <c r="M47" s="236"/>
      <c r="N47" s="236"/>
      <c r="O47" s="236"/>
      <c r="P47" s="236"/>
      <c r="Q47" s="236"/>
      <c r="R47" s="236"/>
      <c r="S47" s="236"/>
      <c r="T47" s="236"/>
      <c r="U47" s="236"/>
      <c r="V47" s="236"/>
      <c r="W47" s="236"/>
    </row>
    <row r="48" spans="1:23" s="10" customFormat="1" ht="78" customHeight="1" x14ac:dyDescent="0.25">
      <c r="A48" s="28" t="s">
        <v>41</v>
      </c>
      <c r="B48" s="15" t="s">
        <v>76</v>
      </c>
      <c r="C48" s="37" t="s">
        <v>52</v>
      </c>
      <c r="D48" s="37">
        <v>71520</v>
      </c>
      <c r="E48" s="20">
        <f>SUM(E49:E81)</f>
        <v>101205.59999999998</v>
      </c>
      <c r="F48" s="20">
        <f t="shared" ref="F48:K48" si="7">SUM(F49:F81)</f>
        <v>27640.700000000008</v>
      </c>
      <c r="G48" s="20">
        <f t="shared" si="7"/>
        <v>27640.700000000008</v>
      </c>
      <c r="H48" s="20">
        <f t="shared" si="7"/>
        <v>0</v>
      </c>
      <c r="I48" s="20">
        <f t="shared" si="7"/>
        <v>936.1</v>
      </c>
      <c r="J48" s="20">
        <f t="shared" si="7"/>
        <v>0</v>
      </c>
      <c r="K48" s="20">
        <f t="shared" si="7"/>
        <v>28576.799999999999</v>
      </c>
      <c r="L48" s="20">
        <f t="shared" ref="L48:Q48" si="8">SUM(L49:L81)</f>
        <v>35378.300000000003</v>
      </c>
      <c r="M48" s="20">
        <f t="shared" si="8"/>
        <v>35378.300000000003</v>
      </c>
      <c r="N48" s="20">
        <f t="shared" si="8"/>
        <v>0</v>
      </c>
      <c r="O48" s="20">
        <f t="shared" si="8"/>
        <v>936.1</v>
      </c>
      <c r="P48" s="20">
        <f t="shared" si="8"/>
        <v>0</v>
      </c>
      <c r="Q48" s="20">
        <f t="shared" si="8"/>
        <v>36314.400000000009</v>
      </c>
      <c r="R48" s="20">
        <f t="shared" ref="R48:W48" si="9">SUM(R49:R81)</f>
        <v>35378.300000000003</v>
      </c>
      <c r="S48" s="20">
        <f t="shared" si="9"/>
        <v>35378.300000000003</v>
      </c>
      <c r="T48" s="20">
        <f t="shared" si="9"/>
        <v>0</v>
      </c>
      <c r="U48" s="20">
        <f t="shared" si="9"/>
        <v>936.1</v>
      </c>
      <c r="V48" s="20">
        <f t="shared" si="9"/>
        <v>0</v>
      </c>
      <c r="W48" s="20">
        <f t="shared" si="9"/>
        <v>36314.400000000009</v>
      </c>
    </row>
    <row r="49" spans="1:23" ht="16.5" hidden="1" customHeight="1" x14ac:dyDescent="0.25">
      <c r="A49" s="28"/>
      <c r="B49" s="15" t="s">
        <v>34</v>
      </c>
      <c r="C49" s="32">
        <v>211</v>
      </c>
      <c r="D49" s="32"/>
      <c r="E49" s="54">
        <f t="shared" ref="E49:E81" si="10">K49+Q49+W49</f>
        <v>44407.700000000004</v>
      </c>
      <c r="F49" s="6">
        <f t="shared" ref="F49:F81" si="11">G49+H49</f>
        <v>14320.8</v>
      </c>
      <c r="G49" s="6">
        <f>13819.5+501.3</f>
        <v>14320.8</v>
      </c>
      <c r="H49" s="6"/>
      <c r="I49" s="6">
        <v>59.1</v>
      </c>
      <c r="J49" s="6"/>
      <c r="K49" s="6">
        <f t="shared" ref="K49:K81" si="12">F49+I49+J49</f>
        <v>14379.9</v>
      </c>
      <c r="L49" s="6">
        <f t="shared" ref="L49:L81" si="13">M49+N49</f>
        <v>14954.800000000001</v>
      </c>
      <c r="M49" s="6">
        <f>14432.2+522.6</f>
        <v>14954.800000000001</v>
      </c>
      <c r="N49" s="6"/>
      <c r="O49" s="6">
        <v>59.1</v>
      </c>
      <c r="P49" s="6"/>
      <c r="Q49" s="6">
        <f t="shared" ref="Q49:Q81" si="14">L49+O49+P49</f>
        <v>15013.900000000001</v>
      </c>
      <c r="R49" s="6">
        <f t="shared" ref="R49:R81" si="15">S49+T49</f>
        <v>14954.800000000001</v>
      </c>
      <c r="S49" s="6">
        <f>14432.2+522.6</f>
        <v>14954.800000000001</v>
      </c>
      <c r="T49" s="6"/>
      <c r="U49" s="6">
        <v>59.1</v>
      </c>
      <c r="V49" s="6"/>
      <c r="W49" s="6">
        <f t="shared" ref="W49:W81" si="16">R49+U49+V49</f>
        <v>15013.900000000001</v>
      </c>
    </row>
    <row r="50" spans="1:23" ht="15.75" hidden="1" customHeight="1" x14ac:dyDescent="0.25">
      <c r="A50" s="28"/>
      <c r="B50" s="6"/>
      <c r="C50" s="32" t="s">
        <v>19</v>
      </c>
      <c r="D50" s="32"/>
      <c r="E50" s="54">
        <f t="shared" si="10"/>
        <v>8416.2999999999993</v>
      </c>
      <c r="F50" s="6">
        <f t="shared" si="11"/>
        <v>2316.6999999999998</v>
      </c>
      <c r="G50" s="6">
        <f>2216.1+100.6</f>
        <v>2316.6999999999998</v>
      </c>
      <c r="H50" s="6"/>
      <c r="I50" s="6"/>
      <c r="J50" s="6"/>
      <c r="K50" s="6">
        <f t="shared" si="12"/>
        <v>2316.6999999999998</v>
      </c>
      <c r="L50" s="6">
        <f t="shared" si="13"/>
        <v>3049.8</v>
      </c>
      <c r="M50" s="6">
        <f>2935.5+114.3</f>
        <v>3049.8</v>
      </c>
      <c r="N50" s="6"/>
      <c r="O50" s="6"/>
      <c r="P50" s="6"/>
      <c r="Q50" s="6">
        <f t="shared" si="14"/>
        <v>3049.8</v>
      </c>
      <c r="R50" s="6">
        <f t="shared" si="15"/>
        <v>3049.8</v>
      </c>
      <c r="S50" s="6">
        <f>2935.5+114.3</f>
        <v>3049.8</v>
      </c>
      <c r="T50" s="6"/>
      <c r="U50" s="6"/>
      <c r="V50" s="6"/>
      <c r="W50" s="6">
        <f t="shared" si="16"/>
        <v>3049.8</v>
      </c>
    </row>
    <row r="51" spans="1:23" ht="15.75" hidden="1" customHeight="1" x14ac:dyDescent="0.25">
      <c r="A51" s="28"/>
      <c r="B51" s="6"/>
      <c r="C51" s="32" t="s">
        <v>14</v>
      </c>
      <c r="D51" s="32"/>
      <c r="E51" s="54">
        <f t="shared" si="10"/>
        <v>43.5</v>
      </c>
      <c r="F51" s="6">
        <f t="shared" si="11"/>
        <v>0</v>
      </c>
      <c r="G51" s="6"/>
      <c r="H51" s="6"/>
      <c r="I51" s="6">
        <v>14.5</v>
      </c>
      <c r="J51" s="6"/>
      <c r="K51" s="6">
        <f t="shared" si="12"/>
        <v>14.5</v>
      </c>
      <c r="L51" s="6">
        <f t="shared" si="13"/>
        <v>0</v>
      </c>
      <c r="M51" s="6"/>
      <c r="N51" s="6"/>
      <c r="O51" s="6">
        <v>14.5</v>
      </c>
      <c r="P51" s="6"/>
      <c r="Q51" s="6">
        <f t="shared" si="14"/>
        <v>14.5</v>
      </c>
      <c r="R51" s="6">
        <f t="shared" si="15"/>
        <v>0</v>
      </c>
      <c r="S51" s="6"/>
      <c r="T51" s="6"/>
      <c r="U51" s="6">
        <v>14.5</v>
      </c>
      <c r="V51" s="6"/>
      <c r="W51" s="6">
        <f t="shared" si="16"/>
        <v>14.5</v>
      </c>
    </row>
    <row r="52" spans="1:23" hidden="1" x14ac:dyDescent="0.25">
      <c r="A52" s="28"/>
      <c r="B52" s="6"/>
      <c r="C52" s="32" t="s">
        <v>53</v>
      </c>
      <c r="D52" s="32"/>
      <c r="E52" s="54">
        <f t="shared" si="10"/>
        <v>0</v>
      </c>
      <c r="F52" s="6">
        <f t="shared" si="11"/>
        <v>0</v>
      </c>
      <c r="G52" s="6"/>
      <c r="H52" s="6"/>
      <c r="I52" s="6"/>
      <c r="J52" s="6"/>
      <c r="K52" s="6">
        <f t="shared" si="12"/>
        <v>0</v>
      </c>
      <c r="L52" s="6">
        <f t="shared" si="13"/>
        <v>0</v>
      </c>
      <c r="M52" s="6"/>
      <c r="N52" s="6"/>
      <c r="O52" s="6"/>
      <c r="P52" s="6"/>
      <c r="Q52" s="6">
        <f t="shared" si="14"/>
        <v>0</v>
      </c>
      <c r="R52" s="6">
        <f t="shared" si="15"/>
        <v>0</v>
      </c>
      <c r="S52" s="6"/>
      <c r="T52" s="6"/>
      <c r="U52" s="6"/>
      <c r="V52" s="6"/>
      <c r="W52" s="6">
        <f t="shared" si="16"/>
        <v>0</v>
      </c>
    </row>
    <row r="53" spans="1:23" hidden="1" x14ac:dyDescent="0.25">
      <c r="A53" s="28"/>
      <c r="B53" s="6"/>
      <c r="C53" s="32" t="s">
        <v>33</v>
      </c>
      <c r="D53" s="32"/>
      <c r="E53" s="54">
        <f t="shared" si="10"/>
        <v>0</v>
      </c>
      <c r="F53" s="6">
        <f t="shared" si="11"/>
        <v>0</v>
      </c>
      <c r="G53" s="6"/>
      <c r="H53" s="6"/>
      <c r="I53" s="6"/>
      <c r="J53" s="6"/>
      <c r="K53" s="6">
        <f t="shared" si="12"/>
        <v>0</v>
      </c>
      <c r="L53" s="6">
        <f t="shared" si="13"/>
        <v>0</v>
      </c>
      <c r="M53" s="6"/>
      <c r="N53" s="6"/>
      <c r="O53" s="6"/>
      <c r="P53" s="6"/>
      <c r="Q53" s="6">
        <f t="shared" si="14"/>
        <v>0</v>
      </c>
      <c r="R53" s="6">
        <f t="shared" si="15"/>
        <v>0</v>
      </c>
      <c r="S53" s="6"/>
      <c r="T53" s="6"/>
      <c r="U53" s="6"/>
      <c r="V53" s="6"/>
      <c r="W53" s="6">
        <f t="shared" si="16"/>
        <v>0</v>
      </c>
    </row>
    <row r="54" spans="1:23" ht="15.75" hidden="1" customHeight="1" x14ac:dyDescent="0.25">
      <c r="A54" s="28"/>
      <c r="B54" s="6"/>
      <c r="C54" s="32" t="s">
        <v>29</v>
      </c>
      <c r="D54" s="32"/>
      <c r="E54" s="54">
        <f t="shared" si="10"/>
        <v>320</v>
      </c>
      <c r="F54" s="6">
        <f t="shared" si="11"/>
        <v>160</v>
      </c>
      <c r="G54" s="6">
        <v>160</v>
      </c>
      <c r="H54" s="6"/>
      <c r="I54" s="6"/>
      <c r="J54" s="6"/>
      <c r="K54" s="6">
        <f t="shared" si="12"/>
        <v>160</v>
      </c>
      <c r="L54" s="6">
        <f t="shared" si="13"/>
        <v>80</v>
      </c>
      <c r="M54" s="6">
        <v>80</v>
      </c>
      <c r="N54" s="6"/>
      <c r="O54" s="6"/>
      <c r="P54" s="6"/>
      <c r="Q54" s="6">
        <f t="shared" si="14"/>
        <v>80</v>
      </c>
      <c r="R54" s="6">
        <f t="shared" si="15"/>
        <v>80</v>
      </c>
      <c r="S54" s="6">
        <v>80</v>
      </c>
      <c r="T54" s="6"/>
      <c r="U54" s="6"/>
      <c r="V54" s="6"/>
      <c r="W54" s="6">
        <f t="shared" si="16"/>
        <v>80</v>
      </c>
    </row>
    <row r="55" spans="1:23" ht="15.75" hidden="1" customHeight="1" x14ac:dyDescent="0.25">
      <c r="A55" s="28"/>
      <c r="B55" s="6"/>
      <c r="C55" s="32" t="s">
        <v>30</v>
      </c>
      <c r="D55" s="32"/>
      <c r="E55" s="54">
        <f t="shared" si="10"/>
        <v>65.400000000000006</v>
      </c>
      <c r="F55" s="6">
        <f t="shared" si="11"/>
        <v>21.8</v>
      </c>
      <c r="G55" s="6">
        <f>9.4+12.4</f>
        <v>21.8</v>
      </c>
      <c r="H55" s="6"/>
      <c r="I55" s="6"/>
      <c r="J55" s="6"/>
      <c r="K55" s="6">
        <f t="shared" si="12"/>
        <v>21.8</v>
      </c>
      <c r="L55" s="6">
        <f t="shared" si="13"/>
        <v>21.8</v>
      </c>
      <c r="M55" s="6">
        <f>9.4+12.4</f>
        <v>21.8</v>
      </c>
      <c r="N55" s="6"/>
      <c r="O55" s="6"/>
      <c r="P55" s="6"/>
      <c r="Q55" s="6">
        <f t="shared" si="14"/>
        <v>21.8</v>
      </c>
      <c r="R55" s="6">
        <f t="shared" si="15"/>
        <v>21.8</v>
      </c>
      <c r="S55" s="6">
        <f>9.4+12.4</f>
        <v>21.8</v>
      </c>
      <c r="T55" s="6"/>
      <c r="U55" s="6"/>
      <c r="V55" s="6"/>
      <c r="W55" s="6">
        <f t="shared" si="16"/>
        <v>21.8</v>
      </c>
    </row>
    <row r="56" spans="1:23" ht="15.75" hidden="1" customHeight="1" x14ac:dyDescent="0.25">
      <c r="A56" s="28"/>
      <c r="B56" s="70"/>
      <c r="C56" s="68">
        <v>213</v>
      </c>
      <c r="D56" s="68"/>
      <c r="E56" s="69">
        <f t="shared" si="10"/>
        <v>13138.800000000003</v>
      </c>
      <c r="F56" s="70">
        <f t="shared" si="11"/>
        <v>4234.1000000000004</v>
      </c>
      <c r="G56" s="70">
        <f>4086+148.1</f>
        <v>4234.1000000000004</v>
      </c>
      <c r="H56" s="70"/>
      <c r="I56" s="70">
        <v>20.3</v>
      </c>
      <c r="J56" s="6"/>
      <c r="K56" s="6">
        <f t="shared" si="12"/>
        <v>4254.4000000000005</v>
      </c>
      <c r="L56" s="6">
        <f t="shared" si="13"/>
        <v>4421.9000000000005</v>
      </c>
      <c r="M56" s="6">
        <f>4267.3+154.6</f>
        <v>4421.9000000000005</v>
      </c>
      <c r="N56" s="6"/>
      <c r="O56" s="6">
        <v>20.3</v>
      </c>
      <c r="P56" s="6"/>
      <c r="Q56" s="6">
        <f t="shared" si="14"/>
        <v>4442.2000000000007</v>
      </c>
      <c r="R56" s="6">
        <f t="shared" si="15"/>
        <v>4421.9000000000005</v>
      </c>
      <c r="S56" s="6">
        <f>4267.3+154.6</f>
        <v>4421.9000000000005</v>
      </c>
      <c r="T56" s="6"/>
      <c r="U56" s="6">
        <v>20.3</v>
      </c>
      <c r="V56" s="6"/>
      <c r="W56" s="6">
        <f t="shared" si="16"/>
        <v>4442.2000000000007</v>
      </c>
    </row>
    <row r="57" spans="1:23" ht="15.75" hidden="1" customHeight="1" x14ac:dyDescent="0.25">
      <c r="A57" s="28"/>
      <c r="B57" s="70"/>
      <c r="C57" s="68">
        <v>221</v>
      </c>
      <c r="D57" s="68"/>
      <c r="E57" s="69">
        <f t="shared" si="10"/>
        <v>1168.5</v>
      </c>
      <c r="F57" s="70">
        <f t="shared" si="11"/>
        <v>349.2</v>
      </c>
      <c r="G57" s="70">
        <f>335.5+13.7</f>
        <v>349.2</v>
      </c>
      <c r="H57" s="70"/>
      <c r="I57" s="70">
        <v>27.3</v>
      </c>
      <c r="J57" s="6"/>
      <c r="K57" s="6">
        <f t="shared" si="12"/>
        <v>376.5</v>
      </c>
      <c r="L57" s="6">
        <f t="shared" si="13"/>
        <v>368.7</v>
      </c>
      <c r="M57" s="6">
        <f>355+13.7</f>
        <v>368.7</v>
      </c>
      <c r="N57" s="6"/>
      <c r="O57" s="6">
        <v>27.3</v>
      </c>
      <c r="P57" s="6"/>
      <c r="Q57" s="6">
        <f t="shared" si="14"/>
        <v>396</v>
      </c>
      <c r="R57" s="6">
        <f t="shared" si="15"/>
        <v>368.7</v>
      </c>
      <c r="S57" s="6">
        <f>355+13.7</f>
        <v>368.7</v>
      </c>
      <c r="T57" s="6"/>
      <c r="U57" s="6">
        <v>27.3</v>
      </c>
      <c r="V57" s="6"/>
      <c r="W57" s="6">
        <f t="shared" si="16"/>
        <v>396</v>
      </c>
    </row>
    <row r="58" spans="1:23" ht="15.75" hidden="1" customHeight="1" x14ac:dyDescent="0.25">
      <c r="A58" s="28"/>
      <c r="B58" s="70"/>
      <c r="C58" s="68" t="s">
        <v>15</v>
      </c>
      <c r="D58" s="68"/>
      <c r="E58" s="69">
        <f t="shared" si="10"/>
        <v>91.5</v>
      </c>
      <c r="F58" s="70">
        <f t="shared" si="11"/>
        <v>0</v>
      </c>
      <c r="G58" s="70"/>
      <c r="H58" s="70"/>
      <c r="I58" s="70">
        <v>30.5</v>
      </c>
      <c r="J58" s="6"/>
      <c r="K58" s="6">
        <f t="shared" si="12"/>
        <v>30.5</v>
      </c>
      <c r="L58" s="6">
        <f t="shared" si="13"/>
        <v>0</v>
      </c>
      <c r="M58" s="6"/>
      <c r="N58" s="6"/>
      <c r="O58" s="6">
        <v>30.5</v>
      </c>
      <c r="P58" s="6"/>
      <c r="Q58" s="6">
        <f t="shared" si="14"/>
        <v>30.5</v>
      </c>
      <c r="R58" s="6">
        <f t="shared" si="15"/>
        <v>0</v>
      </c>
      <c r="S58" s="6"/>
      <c r="T58" s="6"/>
      <c r="U58" s="6">
        <v>30.5</v>
      </c>
      <c r="V58" s="6"/>
      <c r="W58" s="6">
        <f t="shared" si="16"/>
        <v>30.5</v>
      </c>
    </row>
    <row r="59" spans="1:23" ht="15.75" hidden="1" customHeight="1" x14ac:dyDescent="0.25">
      <c r="A59" s="28"/>
      <c r="B59" s="70"/>
      <c r="C59" s="68" t="s">
        <v>16</v>
      </c>
      <c r="D59" s="68"/>
      <c r="E59" s="69">
        <f t="shared" si="10"/>
        <v>0</v>
      </c>
      <c r="F59" s="70">
        <f t="shared" si="11"/>
        <v>0</v>
      </c>
      <c r="G59" s="70"/>
      <c r="H59" s="70"/>
      <c r="I59" s="70"/>
      <c r="J59" s="6"/>
      <c r="K59" s="6">
        <f t="shared" si="12"/>
        <v>0</v>
      </c>
      <c r="L59" s="6">
        <f t="shared" si="13"/>
        <v>0</v>
      </c>
      <c r="M59" s="6"/>
      <c r="N59" s="6"/>
      <c r="O59" s="6"/>
      <c r="P59" s="6"/>
      <c r="Q59" s="6">
        <f t="shared" si="14"/>
        <v>0</v>
      </c>
      <c r="R59" s="6">
        <f t="shared" si="15"/>
        <v>0</v>
      </c>
      <c r="S59" s="6"/>
      <c r="T59" s="6"/>
      <c r="U59" s="6"/>
      <c r="V59" s="6"/>
      <c r="W59" s="6">
        <f t="shared" si="16"/>
        <v>0</v>
      </c>
    </row>
    <row r="60" spans="1:23" ht="15.75" hidden="1" customHeight="1" x14ac:dyDescent="0.25">
      <c r="A60" s="28"/>
      <c r="B60" s="70"/>
      <c r="C60" s="68" t="s">
        <v>103</v>
      </c>
      <c r="D60" s="68"/>
      <c r="E60" s="69">
        <f t="shared" si="10"/>
        <v>0</v>
      </c>
      <c r="F60" s="70">
        <f t="shared" si="11"/>
        <v>0</v>
      </c>
      <c r="G60" s="70"/>
      <c r="H60" s="70"/>
      <c r="I60" s="70"/>
      <c r="J60" s="6"/>
      <c r="K60" s="6">
        <f t="shared" si="12"/>
        <v>0</v>
      </c>
      <c r="L60" s="6">
        <f t="shared" si="13"/>
        <v>0</v>
      </c>
      <c r="M60" s="6"/>
      <c r="N60" s="6"/>
      <c r="O60" s="6"/>
      <c r="P60" s="6"/>
      <c r="Q60" s="6">
        <f t="shared" si="14"/>
        <v>0</v>
      </c>
      <c r="R60" s="6">
        <f t="shared" si="15"/>
        <v>0</v>
      </c>
      <c r="S60" s="6"/>
      <c r="T60" s="6"/>
      <c r="U60" s="6"/>
      <c r="V60" s="6"/>
      <c r="W60" s="6">
        <f t="shared" si="16"/>
        <v>0</v>
      </c>
    </row>
    <row r="61" spans="1:23" ht="15.75" hidden="1" customHeight="1" x14ac:dyDescent="0.25">
      <c r="A61" s="12"/>
      <c r="B61" s="71"/>
      <c r="C61" s="68" t="s">
        <v>70</v>
      </c>
      <c r="D61" s="68"/>
      <c r="E61" s="69">
        <f t="shared" si="10"/>
        <v>7648.3</v>
      </c>
      <c r="F61" s="70">
        <f t="shared" si="11"/>
        <v>1246.9000000000001</v>
      </c>
      <c r="G61" s="70">
        <v>1246.9000000000001</v>
      </c>
      <c r="H61" s="70"/>
      <c r="I61" s="70">
        <v>169.4</v>
      </c>
      <c r="J61" s="6"/>
      <c r="K61" s="6">
        <f t="shared" si="12"/>
        <v>1416.3000000000002</v>
      </c>
      <c r="L61" s="6">
        <f t="shared" si="13"/>
        <v>2946.6</v>
      </c>
      <c r="M61" s="6">
        <v>2946.6</v>
      </c>
      <c r="N61" s="6"/>
      <c r="O61" s="6">
        <v>169.4</v>
      </c>
      <c r="P61" s="6"/>
      <c r="Q61" s="6">
        <f t="shared" si="14"/>
        <v>3116</v>
      </c>
      <c r="R61" s="6">
        <f t="shared" si="15"/>
        <v>2946.6</v>
      </c>
      <c r="S61" s="6">
        <v>2946.6</v>
      </c>
      <c r="T61" s="6"/>
      <c r="U61" s="6">
        <v>169.4</v>
      </c>
      <c r="V61" s="6"/>
      <c r="W61" s="6">
        <f t="shared" si="16"/>
        <v>3116</v>
      </c>
    </row>
    <row r="62" spans="1:23" ht="15.75" hidden="1" customHeight="1" x14ac:dyDescent="0.25">
      <c r="A62" s="12"/>
      <c r="B62" s="71"/>
      <c r="C62" s="68" t="s">
        <v>71</v>
      </c>
      <c r="D62" s="68"/>
      <c r="E62" s="69">
        <f t="shared" si="10"/>
        <v>4618.2</v>
      </c>
      <c r="F62" s="70">
        <f t="shared" si="11"/>
        <v>1297</v>
      </c>
      <c r="G62" s="70">
        <v>1297</v>
      </c>
      <c r="H62" s="70"/>
      <c r="I62" s="70">
        <v>61.6</v>
      </c>
      <c r="J62" s="6"/>
      <c r="K62" s="6">
        <f t="shared" si="12"/>
        <v>1358.6</v>
      </c>
      <c r="L62" s="6">
        <f t="shared" si="13"/>
        <v>1568.2</v>
      </c>
      <c r="M62" s="6">
        <v>1568.2</v>
      </c>
      <c r="N62" s="6"/>
      <c r="O62" s="6">
        <v>61.6</v>
      </c>
      <c r="P62" s="6"/>
      <c r="Q62" s="6">
        <f t="shared" si="14"/>
        <v>1629.8</v>
      </c>
      <c r="R62" s="6">
        <f t="shared" si="15"/>
        <v>1568.2</v>
      </c>
      <c r="S62" s="6">
        <v>1568.2</v>
      </c>
      <c r="T62" s="6"/>
      <c r="U62" s="6">
        <v>61.6</v>
      </c>
      <c r="V62" s="6"/>
      <c r="W62" s="6">
        <f t="shared" si="16"/>
        <v>1629.8</v>
      </c>
    </row>
    <row r="63" spans="1:23" ht="15.75" hidden="1" customHeight="1" x14ac:dyDescent="0.25">
      <c r="A63" s="12"/>
      <c r="B63" s="71"/>
      <c r="C63" s="68" t="s">
        <v>72</v>
      </c>
      <c r="D63" s="68"/>
      <c r="E63" s="69">
        <f t="shared" si="10"/>
        <v>2467.9</v>
      </c>
      <c r="F63" s="70">
        <f t="shared" si="11"/>
        <v>696.4</v>
      </c>
      <c r="G63" s="70">
        <v>696.4</v>
      </c>
      <c r="H63" s="70"/>
      <c r="I63" s="70">
        <v>29.1</v>
      </c>
      <c r="J63" s="6"/>
      <c r="K63" s="6">
        <f t="shared" si="12"/>
        <v>725.5</v>
      </c>
      <c r="L63" s="6">
        <f t="shared" si="13"/>
        <v>842.1</v>
      </c>
      <c r="M63" s="6">
        <v>842.1</v>
      </c>
      <c r="N63" s="6"/>
      <c r="O63" s="6">
        <v>29.1</v>
      </c>
      <c r="P63" s="6"/>
      <c r="Q63" s="6">
        <f t="shared" si="14"/>
        <v>871.2</v>
      </c>
      <c r="R63" s="6">
        <f t="shared" si="15"/>
        <v>842.1</v>
      </c>
      <c r="S63" s="6">
        <v>842.1</v>
      </c>
      <c r="T63" s="6"/>
      <c r="U63" s="6">
        <v>29.1</v>
      </c>
      <c r="V63" s="6"/>
      <c r="W63" s="6">
        <f t="shared" si="16"/>
        <v>871.2</v>
      </c>
    </row>
    <row r="64" spans="1:23" ht="16.5" hidden="1" customHeight="1" x14ac:dyDescent="0.25">
      <c r="A64" s="28"/>
      <c r="B64" s="70"/>
      <c r="C64" s="68">
        <v>224</v>
      </c>
      <c r="D64" s="68"/>
      <c r="E64" s="69">
        <f t="shared" si="10"/>
        <v>0</v>
      </c>
      <c r="F64" s="70">
        <f t="shared" si="11"/>
        <v>0</v>
      </c>
      <c r="G64" s="70"/>
      <c r="H64" s="70"/>
      <c r="I64" s="70"/>
      <c r="J64" s="6"/>
      <c r="K64" s="6">
        <f t="shared" si="12"/>
        <v>0</v>
      </c>
      <c r="L64" s="6">
        <f t="shared" si="13"/>
        <v>0</v>
      </c>
      <c r="M64" s="6"/>
      <c r="N64" s="6"/>
      <c r="O64" s="6"/>
      <c r="P64" s="6"/>
      <c r="Q64" s="6">
        <f t="shared" si="14"/>
        <v>0</v>
      </c>
      <c r="R64" s="6">
        <f t="shared" si="15"/>
        <v>0</v>
      </c>
      <c r="S64" s="6"/>
      <c r="T64" s="6"/>
      <c r="U64" s="6"/>
      <c r="V64" s="6"/>
      <c r="W64" s="6">
        <f t="shared" si="16"/>
        <v>0</v>
      </c>
    </row>
    <row r="65" spans="1:23" ht="16.5" hidden="1" customHeight="1" x14ac:dyDescent="0.25">
      <c r="A65" s="28"/>
      <c r="B65" s="70"/>
      <c r="C65" s="68" t="s">
        <v>20</v>
      </c>
      <c r="D65" s="68"/>
      <c r="E65" s="69">
        <f t="shared" si="10"/>
        <v>5418.2000000000007</v>
      </c>
      <c r="F65" s="70">
        <f t="shared" si="11"/>
        <v>1020.3</v>
      </c>
      <c r="G65" s="70">
        <v>1020.3</v>
      </c>
      <c r="H65" s="70"/>
      <c r="I65" s="70">
        <v>45.1</v>
      </c>
      <c r="J65" s="6"/>
      <c r="K65" s="6">
        <f t="shared" si="12"/>
        <v>1065.3999999999999</v>
      </c>
      <c r="L65" s="6">
        <f t="shared" si="13"/>
        <v>2131.3000000000002</v>
      </c>
      <c r="M65" s="6">
        <v>2131.3000000000002</v>
      </c>
      <c r="N65" s="6"/>
      <c r="O65" s="6">
        <v>45.1</v>
      </c>
      <c r="P65" s="6"/>
      <c r="Q65" s="6">
        <f t="shared" si="14"/>
        <v>2176.4</v>
      </c>
      <c r="R65" s="6">
        <f t="shared" si="15"/>
        <v>2131.3000000000002</v>
      </c>
      <c r="S65" s="6">
        <v>2131.3000000000002</v>
      </c>
      <c r="T65" s="6"/>
      <c r="U65" s="6">
        <v>45.1</v>
      </c>
      <c r="V65" s="6"/>
      <c r="W65" s="6">
        <f t="shared" si="16"/>
        <v>2176.4</v>
      </c>
    </row>
    <row r="66" spans="1:23" ht="16.5" hidden="1" customHeight="1" x14ac:dyDescent="0.25">
      <c r="A66" s="28"/>
      <c r="B66" s="70"/>
      <c r="C66" s="68" t="s">
        <v>21</v>
      </c>
      <c r="D66" s="68"/>
      <c r="E66" s="69">
        <f t="shared" si="10"/>
        <v>209.6</v>
      </c>
      <c r="F66" s="70">
        <f t="shared" si="11"/>
        <v>32.6</v>
      </c>
      <c r="G66" s="70">
        <v>32.6</v>
      </c>
      <c r="H66" s="70"/>
      <c r="I66" s="70">
        <v>36</v>
      </c>
      <c r="J66" s="6"/>
      <c r="K66" s="6">
        <f t="shared" si="12"/>
        <v>68.599999999999994</v>
      </c>
      <c r="L66" s="6">
        <f t="shared" si="13"/>
        <v>34.5</v>
      </c>
      <c r="M66" s="6">
        <v>34.5</v>
      </c>
      <c r="N66" s="6"/>
      <c r="O66" s="6">
        <v>36</v>
      </c>
      <c r="P66" s="6"/>
      <c r="Q66" s="6">
        <f t="shared" si="14"/>
        <v>70.5</v>
      </c>
      <c r="R66" s="6">
        <f t="shared" si="15"/>
        <v>34.5</v>
      </c>
      <c r="S66" s="6">
        <v>34.5</v>
      </c>
      <c r="T66" s="6"/>
      <c r="U66" s="6">
        <v>36</v>
      </c>
      <c r="V66" s="6"/>
      <c r="W66" s="6">
        <f t="shared" si="16"/>
        <v>70.5</v>
      </c>
    </row>
    <row r="67" spans="1:23" ht="15.75" hidden="1" customHeight="1" x14ac:dyDescent="0.25">
      <c r="A67" s="28"/>
      <c r="B67" s="70"/>
      <c r="C67" s="68" t="s">
        <v>22</v>
      </c>
      <c r="D67" s="68"/>
      <c r="E67" s="69">
        <f t="shared" si="10"/>
        <v>1433.7</v>
      </c>
      <c r="F67" s="70">
        <f t="shared" si="11"/>
        <v>399.9</v>
      </c>
      <c r="G67" s="70">
        <v>399.9</v>
      </c>
      <c r="H67" s="70"/>
      <c r="I67" s="70">
        <v>21.6</v>
      </c>
      <c r="J67" s="6"/>
      <c r="K67" s="6">
        <f t="shared" si="12"/>
        <v>421.5</v>
      </c>
      <c r="L67" s="6">
        <f t="shared" si="13"/>
        <v>484.5</v>
      </c>
      <c r="M67" s="6">
        <v>484.5</v>
      </c>
      <c r="N67" s="6"/>
      <c r="O67" s="6">
        <v>21.6</v>
      </c>
      <c r="P67" s="6"/>
      <c r="Q67" s="6">
        <f t="shared" si="14"/>
        <v>506.1</v>
      </c>
      <c r="R67" s="6">
        <f t="shared" si="15"/>
        <v>484.5</v>
      </c>
      <c r="S67" s="6">
        <v>484.5</v>
      </c>
      <c r="T67" s="6"/>
      <c r="U67" s="6">
        <v>21.6</v>
      </c>
      <c r="V67" s="6"/>
      <c r="W67" s="6">
        <f t="shared" si="16"/>
        <v>506.1</v>
      </c>
    </row>
    <row r="68" spans="1:23" ht="15.75" hidden="1" customHeight="1" x14ac:dyDescent="0.25">
      <c r="A68" s="28"/>
      <c r="B68" s="70"/>
      <c r="C68" s="68" t="s">
        <v>17</v>
      </c>
      <c r="D68" s="68"/>
      <c r="E68" s="69">
        <f t="shared" si="10"/>
        <v>66.300000000000011</v>
      </c>
      <c r="F68" s="70">
        <f t="shared" si="11"/>
        <v>0</v>
      </c>
      <c r="G68" s="70"/>
      <c r="H68" s="70"/>
      <c r="I68" s="70">
        <v>22.1</v>
      </c>
      <c r="J68" s="6"/>
      <c r="K68" s="6">
        <f t="shared" si="12"/>
        <v>22.1</v>
      </c>
      <c r="L68" s="6">
        <f t="shared" si="13"/>
        <v>0</v>
      </c>
      <c r="M68" s="6"/>
      <c r="N68" s="6"/>
      <c r="O68" s="6">
        <v>22.1</v>
      </c>
      <c r="P68" s="6"/>
      <c r="Q68" s="6">
        <f t="shared" si="14"/>
        <v>22.1</v>
      </c>
      <c r="R68" s="6">
        <f t="shared" si="15"/>
        <v>0</v>
      </c>
      <c r="S68" s="6"/>
      <c r="T68" s="6"/>
      <c r="U68" s="6">
        <v>22.1</v>
      </c>
      <c r="V68" s="6"/>
      <c r="W68" s="6">
        <f t="shared" si="16"/>
        <v>22.1</v>
      </c>
    </row>
    <row r="69" spans="1:23" ht="15.75" hidden="1" customHeight="1" x14ac:dyDescent="0.25">
      <c r="A69" s="28"/>
      <c r="B69" s="70"/>
      <c r="C69" s="68" t="s">
        <v>23</v>
      </c>
      <c r="D69" s="68"/>
      <c r="E69" s="69">
        <f t="shared" si="10"/>
        <v>2923.4</v>
      </c>
      <c r="F69" s="70">
        <f t="shared" si="11"/>
        <v>646</v>
      </c>
      <c r="G69" s="70">
        <v>646</v>
      </c>
      <c r="H69" s="70"/>
      <c r="I69" s="70"/>
      <c r="J69" s="6"/>
      <c r="K69" s="6">
        <f t="shared" si="12"/>
        <v>646</v>
      </c>
      <c r="L69" s="6">
        <f t="shared" si="13"/>
        <v>1138.7</v>
      </c>
      <c r="M69" s="6">
        <v>1138.7</v>
      </c>
      <c r="N69" s="6"/>
      <c r="O69" s="6"/>
      <c r="P69" s="6"/>
      <c r="Q69" s="6">
        <f t="shared" si="14"/>
        <v>1138.7</v>
      </c>
      <c r="R69" s="6">
        <f t="shared" si="15"/>
        <v>1138.7</v>
      </c>
      <c r="S69" s="6">
        <v>1138.7</v>
      </c>
      <c r="T69" s="6"/>
      <c r="U69" s="6"/>
      <c r="V69" s="6"/>
      <c r="W69" s="6">
        <f t="shared" si="16"/>
        <v>1138.7</v>
      </c>
    </row>
    <row r="70" spans="1:23" ht="15.75" hidden="1" customHeight="1" x14ac:dyDescent="0.25">
      <c r="A70" s="28"/>
      <c r="B70" s="70"/>
      <c r="C70" s="68" t="s">
        <v>10</v>
      </c>
      <c r="D70" s="68"/>
      <c r="E70" s="69">
        <f t="shared" si="10"/>
        <v>5684.4000000000005</v>
      </c>
      <c r="F70" s="70">
        <f t="shared" si="11"/>
        <v>251.9</v>
      </c>
      <c r="G70" s="70">
        <v>251.9</v>
      </c>
      <c r="H70" s="70"/>
      <c r="I70" s="70">
        <v>65.3</v>
      </c>
      <c r="J70" s="6"/>
      <c r="K70" s="6">
        <f t="shared" si="12"/>
        <v>317.2</v>
      </c>
      <c r="L70" s="6">
        <f t="shared" si="13"/>
        <v>2618.3000000000002</v>
      </c>
      <c r="M70" s="6">
        <v>2618.3000000000002</v>
      </c>
      <c r="N70" s="6"/>
      <c r="O70" s="6">
        <v>65.3</v>
      </c>
      <c r="P70" s="6"/>
      <c r="Q70" s="6">
        <f t="shared" si="14"/>
        <v>2683.6000000000004</v>
      </c>
      <c r="R70" s="6">
        <f t="shared" si="15"/>
        <v>2618.3000000000002</v>
      </c>
      <c r="S70" s="6">
        <v>2618.3000000000002</v>
      </c>
      <c r="T70" s="6"/>
      <c r="U70" s="6">
        <v>65.3</v>
      </c>
      <c r="V70" s="6"/>
      <c r="W70" s="6">
        <f t="shared" si="16"/>
        <v>2683.6000000000004</v>
      </c>
    </row>
    <row r="71" spans="1:23" ht="15.75" hidden="1" customHeight="1" x14ac:dyDescent="0.25">
      <c r="A71" s="28"/>
      <c r="B71" s="70"/>
      <c r="C71" s="68" t="s">
        <v>18</v>
      </c>
      <c r="D71" s="68"/>
      <c r="E71" s="69">
        <f t="shared" si="10"/>
        <v>1562.3999999999999</v>
      </c>
      <c r="F71" s="70">
        <f t="shared" si="11"/>
        <v>470.7</v>
      </c>
      <c r="G71" s="70">
        <v>470.7</v>
      </c>
      <c r="H71" s="70"/>
      <c r="I71" s="70">
        <v>50.1</v>
      </c>
      <c r="J71" s="6"/>
      <c r="K71" s="6">
        <f t="shared" si="12"/>
        <v>520.79999999999995</v>
      </c>
      <c r="L71" s="6">
        <f t="shared" si="13"/>
        <v>470.7</v>
      </c>
      <c r="M71" s="6">
        <v>470.7</v>
      </c>
      <c r="N71" s="6"/>
      <c r="O71" s="6">
        <v>50.1</v>
      </c>
      <c r="P71" s="6"/>
      <c r="Q71" s="6">
        <f t="shared" si="14"/>
        <v>520.79999999999995</v>
      </c>
      <c r="R71" s="6">
        <f t="shared" si="15"/>
        <v>470.7</v>
      </c>
      <c r="S71" s="6">
        <v>470.7</v>
      </c>
      <c r="T71" s="6"/>
      <c r="U71" s="6">
        <v>50.1</v>
      </c>
      <c r="V71" s="6"/>
      <c r="W71" s="6">
        <f t="shared" si="16"/>
        <v>520.79999999999995</v>
      </c>
    </row>
    <row r="72" spans="1:23" ht="15.75" hidden="1" customHeight="1" x14ac:dyDescent="0.25">
      <c r="A72" s="28"/>
      <c r="B72" s="70"/>
      <c r="C72" s="68" t="s">
        <v>24</v>
      </c>
      <c r="D72" s="68"/>
      <c r="E72" s="69">
        <f t="shared" si="10"/>
        <v>97.5</v>
      </c>
      <c r="F72" s="70">
        <f t="shared" si="11"/>
        <v>0</v>
      </c>
      <c r="G72" s="70"/>
      <c r="H72" s="70"/>
      <c r="I72" s="70">
        <v>32.5</v>
      </c>
      <c r="J72" s="6"/>
      <c r="K72" s="6">
        <f t="shared" si="12"/>
        <v>32.5</v>
      </c>
      <c r="L72" s="6">
        <f t="shared" si="13"/>
        <v>0</v>
      </c>
      <c r="M72" s="6"/>
      <c r="N72" s="6"/>
      <c r="O72" s="6">
        <v>32.5</v>
      </c>
      <c r="P72" s="6"/>
      <c r="Q72" s="6">
        <f t="shared" si="14"/>
        <v>32.5</v>
      </c>
      <c r="R72" s="6">
        <f t="shared" si="15"/>
        <v>0</v>
      </c>
      <c r="S72" s="6"/>
      <c r="T72" s="6"/>
      <c r="U72" s="6">
        <v>32.5</v>
      </c>
      <c r="V72" s="6"/>
      <c r="W72" s="6">
        <f t="shared" si="16"/>
        <v>32.5</v>
      </c>
    </row>
    <row r="73" spans="1:23" ht="15.75" hidden="1" customHeight="1" x14ac:dyDescent="0.25">
      <c r="A73" s="28"/>
      <c r="B73" s="70"/>
      <c r="C73" s="68" t="s">
        <v>124</v>
      </c>
      <c r="D73" s="68"/>
      <c r="E73" s="69">
        <f>K73+Q73+W73</f>
        <v>299.70000000000005</v>
      </c>
      <c r="F73" s="70">
        <f>G73+H73</f>
        <v>0</v>
      </c>
      <c r="G73" s="70"/>
      <c r="H73" s="70"/>
      <c r="I73" s="70">
        <v>99.9</v>
      </c>
      <c r="J73" s="6"/>
      <c r="K73" s="6">
        <f>F73+I73+J73</f>
        <v>99.9</v>
      </c>
      <c r="L73" s="6">
        <f>M73+N73</f>
        <v>0</v>
      </c>
      <c r="M73" s="6"/>
      <c r="N73" s="6"/>
      <c r="O73" s="6">
        <v>99.9</v>
      </c>
      <c r="P73" s="6"/>
      <c r="Q73" s="6">
        <f>L73+O73+P73</f>
        <v>99.9</v>
      </c>
      <c r="R73" s="6">
        <f>S73+T73</f>
        <v>0</v>
      </c>
      <c r="S73" s="6"/>
      <c r="T73" s="6"/>
      <c r="U73" s="6">
        <v>99.9</v>
      </c>
      <c r="V73" s="6"/>
      <c r="W73" s="6">
        <f t="shared" si="16"/>
        <v>99.9</v>
      </c>
    </row>
    <row r="74" spans="1:23" ht="16.5" hidden="1" customHeight="1" x14ac:dyDescent="0.25">
      <c r="A74" s="28"/>
      <c r="B74" s="6"/>
      <c r="C74" s="32">
        <v>262</v>
      </c>
      <c r="D74" s="32"/>
      <c r="E74" s="54">
        <f t="shared" si="10"/>
        <v>0</v>
      </c>
      <c r="F74" s="6">
        <f t="shared" si="11"/>
        <v>0</v>
      </c>
      <c r="G74" s="6"/>
      <c r="H74" s="6"/>
      <c r="I74" s="6"/>
      <c r="J74" s="6"/>
      <c r="K74" s="6">
        <f>F74+I74+J74</f>
        <v>0</v>
      </c>
      <c r="L74" s="6">
        <f>M74+N74</f>
        <v>0</v>
      </c>
      <c r="M74" s="6"/>
      <c r="N74" s="6"/>
      <c r="O74" s="6"/>
      <c r="P74" s="6"/>
      <c r="Q74" s="6">
        <f t="shared" si="14"/>
        <v>0</v>
      </c>
      <c r="R74" s="6">
        <f t="shared" si="15"/>
        <v>0</v>
      </c>
      <c r="S74" s="6"/>
      <c r="T74" s="6"/>
      <c r="U74" s="6"/>
      <c r="V74" s="6"/>
      <c r="W74" s="6">
        <f t="shared" si="16"/>
        <v>0</v>
      </c>
    </row>
    <row r="75" spans="1:23" ht="15.75" hidden="1" customHeight="1" x14ac:dyDescent="0.25">
      <c r="A75" s="28"/>
      <c r="B75" s="6"/>
      <c r="C75" s="32" t="s">
        <v>25</v>
      </c>
      <c r="D75" s="32"/>
      <c r="E75" s="54">
        <f t="shared" si="10"/>
        <v>167.39999999999998</v>
      </c>
      <c r="F75" s="6">
        <f t="shared" si="11"/>
        <v>0</v>
      </c>
      <c r="G75" s="6"/>
      <c r="H75" s="6"/>
      <c r="I75" s="6">
        <v>55.8</v>
      </c>
      <c r="J75" s="6"/>
      <c r="K75" s="6">
        <f t="shared" si="12"/>
        <v>55.8</v>
      </c>
      <c r="L75" s="6">
        <f t="shared" si="13"/>
        <v>0</v>
      </c>
      <c r="M75" s="6"/>
      <c r="N75" s="6"/>
      <c r="O75" s="6">
        <v>55.8</v>
      </c>
      <c r="P75" s="6"/>
      <c r="Q75" s="6">
        <f t="shared" si="14"/>
        <v>55.8</v>
      </c>
      <c r="R75" s="6">
        <f t="shared" si="15"/>
        <v>0</v>
      </c>
      <c r="S75" s="6"/>
      <c r="T75" s="6"/>
      <c r="U75" s="6">
        <v>55.8</v>
      </c>
      <c r="V75" s="6"/>
      <c r="W75" s="6">
        <f t="shared" si="16"/>
        <v>55.8</v>
      </c>
    </row>
    <row r="76" spans="1:23" ht="15.75" hidden="1" customHeight="1" x14ac:dyDescent="0.25">
      <c r="A76" s="28"/>
      <c r="B76" s="6"/>
      <c r="C76" s="32" t="s">
        <v>11</v>
      </c>
      <c r="D76" s="32"/>
      <c r="E76" s="54">
        <f t="shared" si="10"/>
        <v>0</v>
      </c>
      <c r="F76" s="6">
        <f t="shared" si="11"/>
        <v>0</v>
      </c>
      <c r="G76" s="6"/>
      <c r="H76" s="6"/>
      <c r="I76" s="6"/>
      <c r="J76" s="6"/>
      <c r="K76" s="6">
        <f t="shared" si="12"/>
        <v>0</v>
      </c>
      <c r="L76" s="6">
        <f t="shared" si="13"/>
        <v>0</v>
      </c>
      <c r="M76" s="6"/>
      <c r="N76" s="6"/>
      <c r="O76" s="6"/>
      <c r="P76" s="6"/>
      <c r="Q76" s="6">
        <f t="shared" si="14"/>
        <v>0</v>
      </c>
      <c r="R76" s="6">
        <f t="shared" si="15"/>
        <v>0</v>
      </c>
      <c r="S76" s="6"/>
      <c r="T76" s="6"/>
      <c r="U76" s="6"/>
      <c r="V76" s="6"/>
      <c r="W76" s="6">
        <f t="shared" si="16"/>
        <v>0</v>
      </c>
    </row>
    <row r="77" spans="1:23" ht="16.5" hidden="1" customHeight="1" x14ac:dyDescent="0.25">
      <c r="A77" s="28"/>
      <c r="B77" s="6"/>
      <c r="C77" s="32" t="s">
        <v>13</v>
      </c>
      <c r="D77" s="32"/>
      <c r="E77" s="54">
        <f t="shared" si="10"/>
        <v>0</v>
      </c>
      <c r="F77" s="6">
        <f t="shared" si="11"/>
        <v>0</v>
      </c>
      <c r="G77" s="6"/>
      <c r="H77" s="6"/>
      <c r="I77" s="6"/>
      <c r="J77" s="6"/>
      <c r="K77" s="6">
        <f t="shared" si="12"/>
        <v>0</v>
      </c>
      <c r="L77" s="6">
        <f t="shared" si="13"/>
        <v>0</v>
      </c>
      <c r="M77" s="6"/>
      <c r="N77" s="6"/>
      <c r="O77" s="6"/>
      <c r="P77" s="6"/>
      <c r="Q77" s="6">
        <f t="shared" si="14"/>
        <v>0</v>
      </c>
      <c r="R77" s="6">
        <f t="shared" si="15"/>
        <v>0</v>
      </c>
      <c r="S77" s="6"/>
      <c r="T77" s="6"/>
      <c r="U77" s="6"/>
      <c r="V77" s="6"/>
      <c r="W77" s="6">
        <f t="shared" si="16"/>
        <v>0</v>
      </c>
    </row>
    <row r="78" spans="1:23" ht="15.75" hidden="1" customHeight="1" x14ac:dyDescent="0.25">
      <c r="A78" s="28"/>
      <c r="B78" s="6"/>
      <c r="C78" s="32" t="s">
        <v>12</v>
      </c>
      <c r="D78" s="32"/>
      <c r="E78" s="54">
        <f t="shared" si="10"/>
        <v>886.69999999999993</v>
      </c>
      <c r="F78" s="6">
        <f t="shared" si="11"/>
        <v>167</v>
      </c>
      <c r="G78" s="6">
        <v>167</v>
      </c>
      <c r="H78" s="6"/>
      <c r="I78" s="6">
        <v>81.900000000000006</v>
      </c>
      <c r="J78" s="6"/>
      <c r="K78" s="6">
        <f t="shared" si="12"/>
        <v>248.9</v>
      </c>
      <c r="L78" s="6">
        <f t="shared" si="13"/>
        <v>237</v>
      </c>
      <c r="M78" s="6">
        <f>167+70</f>
        <v>237</v>
      </c>
      <c r="N78" s="6"/>
      <c r="O78" s="6">
        <v>81.900000000000006</v>
      </c>
      <c r="P78" s="6"/>
      <c r="Q78" s="6">
        <f t="shared" si="14"/>
        <v>318.89999999999998</v>
      </c>
      <c r="R78" s="6">
        <f t="shared" si="15"/>
        <v>237</v>
      </c>
      <c r="S78" s="6">
        <f>167+70</f>
        <v>237</v>
      </c>
      <c r="T78" s="6"/>
      <c r="U78" s="6">
        <v>81.900000000000006</v>
      </c>
      <c r="V78" s="6"/>
      <c r="W78" s="6">
        <f t="shared" si="16"/>
        <v>318.89999999999998</v>
      </c>
    </row>
    <row r="79" spans="1:23" ht="15.75" hidden="1" customHeight="1" x14ac:dyDescent="0.25">
      <c r="A79" s="28"/>
      <c r="B79" s="6"/>
      <c r="C79" s="32" t="s">
        <v>26</v>
      </c>
      <c r="D79" s="32"/>
      <c r="E79" s="54">
        <f t="shared" si="10"/>
        <v>15.899999999999999</v>
      </c>
      <c r="F79" s="6">
        <f t="shared" si="11"/>
        <v>0</v>
      </c>
      <c r="G79" s="6"/>
      <c r="H79" s="6"/>
      <c r="I79" s="6">
        <v>5.3</v>
      </c>
      <c r="J79" s="6"/>
      <c r="K79" s="6">
        <f t="shared" si="12"/>
        <v>5.3</v>
      </c>
      <c r="L79" s="6">
        <f t="shared" si="13"/>
        <v>0</v>
      </c>
      <c r="M79" s="6"/>
      <c r="N79" s="6"/>
      <c r="O79" s="6">
        <v>5.3</v>
      </c>
      <c r="P79" s="6"/>
      <c r="Q79" s="6">
        <f t="shared" si="14"/>
        <v>5.3</v>
      </c>
      <c r="R79" s="6">
        <f t="shared" si="15"/>
        <v>0</v>
      </c>
      <c r="S79" s="6"/>
      <c r="T79" s="6"/>
      <c r="U79" s="6">
        <v>5.3</v>
      </c>
      <c r="V79" s="6"/>
      <c r="W79" s="6">
        <f t="shared" si="16"/>
        <v>5.3</v>
      </c>
    </row>
    <row r="80" spans="1:23" ht="15.75" hidden="1" customHeight="1" x14ac:dyDescent="0.25">
      <c r="A80" s="28"/>
      <c r="B80" s="6"/>
      <c r="C80" s="32" t="s">
        <v>28</v>
      </c>
      <c r="D80" s="32"/>
      <c r="E80" s="54">
        <f t="shared" si="10"/>
        <v>20.100000000000001</v>
      </c>
      <c r="F80" s="6">
        <f t="shared" si="11"/>
        <v>0</v>
      </c>
      <c r="G80" s="6"/>
      <c r="H80" s="6"/>
      <c r="I80" s="6">
        <v>6.7</v>
      </c>
      <c r="J80" s="6"/>
      <c r="K80" s="6">
        <f t="shared" si="12"/>
        <v>6.7</v>
      </c>
      <c r="L80" s="6">
        <f t="shared" si="13"/>
        <v>0</v>
      </c>
      <c r="M80" s="6"/>
      <c r="N80" s="6"/>
      <c r="O80" s="6">
        <v>6.7</v>
      </c>
      <c r="P80" s="6"/>
      <c r="Q80" s="6">
        <f t="shared" si="14"/>
        <v>6.7</v>
      </c>
      <c r="R80" s="6">
        <f t="shared" si="15"/>
        <v>0</v>
      </c>
      <c r="S80" s="6"/>
      <c r="T80" s="6"/>
      <c r="U80" s="6">
        <v>6.7</v>
      </c>
      <c r="V80" s="6"/>
      <c r="W80" s="6">
        <f t="shared" si="16"/>
        <v>6.7</v>
      </c>
    </row>
    <row r="81" spans="1:23" ht="15.75" hidden="1" customHeight="1" x14ac:dyDescent="0.25">
      <c r="A81" s="28"/>
      <c r="B81" s="6"/>
      <c r="C81" s="32" t="s">
        <v>27</v>
      </c>
      <c r="D81" s="32"/>
      <c r="E81" s="54">
        <f t="shared" si="10"/>
        <v>34.200000000000003</v>
      </c>
      <c r="F81" s="6">
        <f t="shared" si="11"/>
        <v>9.4</v>
      </c>
      <c r="G81" s="6">
        <v>9.4</v>
      </c>
      <c r="H81" s="6"/>
      <c r="I81" s="6">
        <v>2</v>
      </c>
      <c r="J81" s="6"/>
      <c r="K81" s="6">
        <f t="shared" si="12"/>
        <v>11.4</v>
      </c>
      <c r="L81" s="6">
        <f t="shared" si="13"/>
        <v>9.4</v>
      </c>
      <c r="M81" s="6">
        <v>9.4</v>
      </c>
      <c r="N81" s="6"/>
      <c r="O81" s="6">
        <v>2</v>
      </c>
      <c r="P81" s="6"/>
      <c r="Q81" s="6">
        <f t="shared" si="14"/>
        <v>11.4</v>
      </c>
      <c r="R81" s="6">
        <f t="shared" si="15"/>
        <v>9.4</v>
      </c>
      <c r="S81" s="6">
        <v>9.4</v>
      </c>
      <c r="T81" s="6"/>
      <c r="U81" s="6">
        <v>2</v>
      </c>
      <c r="V81" s="6"/>
      <c r="W81" s="6">
        <f t="shared" si="16"/>
        <v>11.4</v>
      </c>
    </row>
    <row r="82" spans="1:23" ht="15.75" customHeight="1" x14ac:dyDescent="0.25">
      <c r="A82" s="30" t="s">
        <v>42</v>
      </c>
      <c r="B82" s="238" t="s">
        <v>51</v>
      </c>
      <c r="C82" s="238"/>
      <c r="D82" s="238"/>
      <c r="E82" s="238"/>
      <c r="F82" s="238"/>
      <c r="G82" s="238"/>
      <c r="H82" s="238"/>
      <c r="I82" s="238"/>
      <c r="J82" s="238"/>
      <c r="K82" s="238"/>
      <c r="L82" s="238"/>
      <c r="M82" s="238"/>
      <c r="N82" s="238"/>
      <c r="O82" s="238"/>
      <c r="P82" s="238"/>
      <c r="Q82" s="238"/>
      <c r="R82" s="238"/>
      <c r="S82" s="238"/>
      <c r="T82" s="238"/>
      <c r="U82" s="238"/>
      <c r="V82" s="238"/>
      <c r="W82" s="238"/>
    </row>
    <row r="83" spans="1:23" ht="27.75" customHeight="1" x14ac:dyDescent="0.25">
      <c r="A83" s="30" t="s">
        <v>43</v>
      </c>
      <c r="B83" s="236" t="s">
        <v>78</v>
      </c>
      <c r="C83" s="236"/>
      <c r="D83" s="236"/>
      <c r="E83" s="236"/>
      <c r="F83" s="236"/>
      <c r="G83" s="236"/>
      <c r="H83" s="236"/>
      <c r="I83" s="236"/>
      <c r="J83" s="236"/>
      <c r="K83" s="236"/>
      <c r="L83" s="236"/>
      <c r="M83" s="236"/>
      <c r="N83" s="236"/>
      <c r="O83" s="236"/>
      <c r="P83" s="236"/>
      <c r="Q83" s="236"/>
      <c r="R83" s="236"/>
      <c r="S83" s="236"/>
      <c r="T83" s="236"/>
      <c r="U83" s="236"/>
      <c r="V83" s="236"/>
      <c r="W83" s="236"/>
    </row>
    <row r="84" spans="1:23" s="10" customFormat="1" ht="109.5" customHeight="1" x14ac:dyDescent="0.25">
      <c r="A84" s="12" t="s">
        <v>44</v>
      </c>
      <c r="B84" s="124" t="s">
        <v>93</v>
      </c>
      <c r="C84" s="37" t="s">
        <v>52</v>
      </c>
      <c r="D84" s="37">
        <v>71516</v>
      </c>
      <c r="E84" s="20">
        <f>SUM(E106:E113)</f>
        <v>1311.8999999999999</v>
      </c>
      <c r="F84" s="20">
        <f t="shared" ref="F84:K84" si="17">SUM(F106:F113)</f>
        <v>206.29999999999998</v>
      </c>
      <c r="G84" s="20">
        <f t="shared" si="17"/>
        <v>206.29999999999998</v>
      </c>
      <c r="H84" s="20">
        <f t="shared" si="17"/>
        <v>0</v>
      </c>
      <c r="I84" s="20">
        <f t="shared" si="17"/>
        <v>231</v>
      </c>
      <c r="J84" s="20">
        <f t="shared" si="17"/>
        <v>0</v>
      </c>
      <c r="K84" s="20">
        <f t="shared" si="17"/>
        <v>437.29999999999995</v>
      </c>
      <c r="L84" s="20">
        <f t="shared" ref="L84:Q84" si="18">SUM(L106:L113)</f>
        <v>206.29999999999998</v>
      </c>
      <c r="M84" s="20">
        <f t="shared" si="18"/>
        <v>206.29999999999998</v>
      </c>
      <c r="N84" s="20">
        <f t="shared" si="18"/>
        <v>0</v>
      </c>
      <c r="O84" s="20">
        <f t="shared" si="18"/>
        <v>231</v>
      </c>
      <c r="P84" s="20">
        <f t="shared" si="18"/>
        <v>0</v>
      </c>
      <c r="Q84" s="20">
        <f t="shared" si="18"/>
        <v>437.29999999999995</v>
      </c>
      <c r="R84" s="20">
        <f t="shared" ref="R84:W84" si="19">SUM(R106:R113)</f>
        <v>206.29999999999998</v>
      </c>
      <c r="S84" s="20">
        <f t="shared" si="19"/>
        <v>206.29999999999998</v>
      </c>
      <c r="T84" s="20">
        <f t="shared" si="19"/>
        <v>0</v>
      </c>
      <c r="U84" s="20">
        <f t="shared" si="19"/>
        <v>231</v>
      </c>
      <c r="V84" s="20">
        <f t="shared" si="19"/>
        <v>0</v>
      </c>
      <c r="W84" s="20">
        <f t="shared" si="19"/>
        <v>437.29999999999995</v>
      </c>
    </row>
    <row r="85" spans="1:23" ht="15.75" hidden="1" customHeight="1" x14ac:dyDescent="0.25">
      <c r="A85" s="28"/>
      <c r="B85" s="15" t="s">
        <v>34</v>
      </c>
      <c r="C85" s="32">
        <v>211</v>
      </c>
      <c r="D85" s="32"/>
      <c r="E85" s="54">
        <f t="shared" ref="E85:E148" si="20">K85+Q85+W85</f>
        <v>0</v>
      </c>
      <c r="F85" s="6">
        <f t="shared" ref="F85:F116" si="21">G85+H85</f>
        <v>0</v>
      </c>
      <c r="G85" s="6"/>
      <c r="H85" s="6"/>
      <c r="I85" s="6"/>
      <c r="J85" s="6"/>
      <c r="K85" s="6">
        <f t="shared" ref="K85:K116" si="22">F85+I85+J85</f>
        <v>0</v>
      </c>
      <c r="L85" s="6">
        <f t="shared" ref="L85:L116" si="23">M85+N85</f>
        <v>0</v>
      </c>
      <c r="M85" s="6"/>
      <c r="N85" s="6"/>
      <c r="O85" s="6"/>
      <c r="P85" s="6"/>
      <c r="Q85" s="6">
        <f t="shared" ref="Q85:Q116" si="24">L85+O85+P85</f>
        <v>0</v>
      </c>
      <c r="R85" s="6">
        <f t="shared" ref="R85:R116" si="25">S85+T85</f>
        <v>0</v>
      </c>
      <c r="S85" s="6"/>
      <c r="T85" s="6"/>
      <c r="U85" s="6"/>
      <c r="V85" s="6"/>
      <c r="W85" s="6">
        <f t="shared" ref="W85:W116" si="26">R85+U85+V85</f>
        <v>0</v>
      </c>
    </row>
    <row r="86" spans="1:23" ht="15.75" hidden="1" customHeight="1" x14ac:dyDescent="0.25">
      <c r="A86" s="28"/>
      <c r="B86" s="6"/>
      <c r="C86" s="32" t="s">
        <v>19</v>
      </c>
      <c r="D86" s="32"/>
      <c r="E86" s="54">
        <f t="shared" si="20"/>
        <v>0</v>
      </c>
      <c r="F86" s="6">
        <f t="shared" si="21"/>
        <v>0</v>
      </c>
      <c r="G86" s="6"/>
      <c r="H86" s="6"/>
      <c r="I86" s="6"/>
      <c r="J86" s="6"/>
      <c r="K86" s="6">
        <f t="shared" si="22"/>
        <v>0</v>
      </c>
      <c r="L86" s="6">
        <f t="shared" si="23"/>
        <v>0</v>
      </c>
      <c r="M86" s="6"/>
      <c r="N86" s="6"/>
      <c r="O86" s="6"/>
      <c r="P86" s="6"/>
      <c r="Q86" s="6">
        <f t="shared" si="24"/>
        <v>0</v>
      </c>
      <c r="R86" s="6">
        <f t="shared" si="25"/>
        <v>0</v>
      </c>
      <c r="S86" s="6"/>
      <c r="T86" s="6"/>
      <c r="U86" s="6"/>
      <c r="V86" s="6"/>
      <c r="W86" s="6">
        <f t="shared" si="26"/>
        <v>0</v>
      </c>
    </row>
    <row r="87" spans="1:23" ht="15.75" hidden="1" customHeight="1" x14ac:dyDescent="0.25">
      <c r="A87" s="28"/>
      <c r="B87" s="6"/>
      <c r="C87" s="32" t="s">
        <v>14</v>
      </c>
      <c r="D87" s="32"/>
      <c r="E87" s="54">
        <f t="shared" si="20"/>
        <v>0</v>
      </c>
      <c r="F87" s="6">
        <f t="shared" si="21"/>
        <v>0</v>
      </c>
      <c r="G87" s="6"/>
      <c r="H87" s="6"/>
      <c r="I87" s="6"/>
      <c r="J87" s="6"/>
      <c r="K87" s="6">
        <f t="shared" si="22"/>
        <v>0</v>
      </c>
      <c r="L87" s="6">
        <f t="shared" si="23"/>
        <v>0</v>
      </c>
      <c r="M87" s="6"/>
      <c r="N87" s="6"/>
      <c r="O87" s="6"/>
      <c r="P87" s="6"/>
      <c r="Q87" s="6">
        <f t="shared" si="24"/>
        <v>0</v>
      </c>
      <c r="R87" s="6">
        <f t="shared" si="25"/>
        <v>0</v>
      </c>
      <c r="S87" s="6"/>
      <c r="T87" s="6"/>
      <c r="U87" s="6"/>
      <c r="V87" s="6"/>
      <c r="W87" s="6">
        <f t="shared" si="26"/>
        <v>0</v>
      </c>
    </row>
    <row r="88" spans="1:23" ht="15.75" hidden="1" customHeight="1" x14ac:dyDescent="0.25">
      <c r="A88" s="28"/>
      <c r="B88" s="6"/>
      <c r="C88" s="32" t="s">
        <v>53</v>
      </c>
      <c r="D88" s="32"/>
      <c r="E88" s="54">
        <f t="shared" si="20"/>
        <v>0</v>
      </c>
      <c r="F88" s="6">
        <f t="shared" si="21"/>
        <v>0</v>
      </c>
      <c r="G88" s="6"/>
      <c r="H88" s="6"/>
      <c r="I88" s="6"/>
      <c r="J88" s="6"/>
      <c r="K88" s="6">
        <f t="shared" si="22"/>
        <v>0</v>
      </c>
      <c r="L88" s="6">
        <f t="shared" si="23"/>
        <v>0</v>
      </c>
      <c r="M88" s="6"/>
      <c r="N88" s="6"/>
      <c r="O88" s="6"/>
      <c r="P88" s="6"/>
      <c r="Q88" s="6">
        <f t="shared" si="24"/>
        <v>0</v>
      </c>
      <c r="R88" s="6">
        <f t="shared" si="25"/>
        <v>0</v>
      </c>
      <c r="S88" s="6"/>
      <c r="T88" s="6"/>
      <c r="U88" s="6"/>
      <c r="V88" s="6"/>
      <c r="W88" s="6">
        <f t="shared" si="26"/>
        <v>0</v>
      </c>
    </row>
    <row r="89" spans="1:23" ht="15.75" hidden="1" customHeight="1" x14ac:dyDescent="0.25">
      <c r="A89" s="28"/>
      <c r="B89" s="6"/>
      <c r="C89" s="32" t="s">
        <v>33</v>
      </c>
      <c r="D89" s="32"/>
      <c r="E89" s="54">
        <f t="shared" si="20"/>
        <v>0</v>
      </c>
      <c r="F89" s="6">
        <f t="shared" si="21"/>
        <v>0</v>
      </c>
      <c r="G89" s="6"/>
      <c r="H89" s="6"/>
      <c r="I89" s="6"/>
      <c r="J89" s="6"/>
      <c r="K89" s="6">
        <f t="shared" si="22"/>
        <v>0</v>
      </c>
      <c r="L89" s="6">
        <f t="shared" si="23"/>
        <v>0</v>
      </c>
      <c r="M89" s="6"/>
      <c r="N89" s="6"/>
      <c r="O89" s="6"/>
      <c r="P89" s="6"/>
      <c r="Q89" s="6">
        <f t="shared" si="24"/>
        <v>0</v>
      </c>
      <c r="R89" s="6">
        <f t="shared" si="25"/>
        <v>0</v>
      </c>
      <c r="S89" s="6"/>
      <c r="T89" s="6"/>
      <c r="U89" s="6"/>
      <c r="V89" s="6"/>
      <c r="W89" s="6">
        <f t="shared" si="26"/>
        <v>0</v>
      </c>
    </row>
    <row r="90" spans="1:23" ht="15.75" hidden="1" customHeight="1" x14ac:dyDescent="0.25">
      <c r="A90" s="28"/>
      <c r="B90" s="6"/>
      <c r="C90" s="32" t="s">
        <v>29</v>
      </c>
      <c r="D90" s="32"/>
      <c r="E90" s="54">
        <f t="shared" si="20"/>
        <v>0</v>
      </c>
      <c r="F90" s="6">
        <f t="shared" si="21"/>
        <v>0</v>
      </c>
      <c r="G90" s="6"/>
      <c r="H90" s="6"/>
      <c r="I90" s="6"/>
      <c r="J90" s="6"/>
      <c r="K90" s="6">
        <f t="shared" si="22"/>
        <v>0</v>
      </c>
      <c r="L90" s="6">
        <f t="shared" si="23"/>
        <v>0</v>
      </c>
      <c r="M90" s="6"/>
      <c r="N90" s="6"/>
      <c r="O90" s="6"/>
      <c r="P90" s="6"/>
      <c r="Q90" s="6">
        <f t="shared" si="24"/>
        <v>0</v>
      </c>
      <c r="R90" s="6">
        <f t="shared" si="25"/>
        <v>0</v>
      </c>
      <c r="S90" s="6"/>
      <c r="T90" s="6"/>
      <c r="U90" s="6"/>
      <c r="V90" s="6"/>
      <c r="W90" s="6">
        <f t="shared" si="26"/>
        <v>0</v>
      </c>
    </row>
    <row r="91" spans="1:23" ht="15.75" hidden="1" customHeight="1" x14ac:dyDescent="0.25">
      <c r="A91" s="28"/>
      <c r="B91" s="6"/>
      <c r="C91" s="32" t="s">
        <v>30</v>
      </c>
      <c r="D91" s="32"/>
      <c r="E91" s="54">
        <f t="shared" si="20"/>
        <v>0</v>
      </c>
      <c r="F91" s="6">
        <f t="shared" si="21"/>
        <v>0</v>
      </c>
      <c r="G91" s="6"/>
      <c r="H91" s="6"/>
      <c r="I91" s="6"/>
      <c r="J91" s="6"/>
      <c r="K91" s="6">
        <f t="shared" si="22"/>
        <v>0</v>
      </c>
      <c r="L91" s="6">
        <f t="shared" si="23"/>
        <v>0</v>
      </c>
      <c r="M91" s="6"/>
      <c r="N91" s="6"/>
      <c r="O91" s="6"/>
      <c r="P91" s="6"/>
      <c r="Q91" s="6">
        <f t="shared" si="24"/>
        <v>0</v>
      </c>
      <c r="R91" s="6">
        <f t="shared" si="25"/>
        <v>0</v>
      </c>
      <c r="S91" s="6"/>
      <c r="T91" s="6"/>
      <c r="U91" s="6"/>
      <c r="V91" s="6"/>
      <c r="W91" s="6">
        <f t="shared" si="26"/>
        <v>0</v>
      </c>
    </row>
    <row r="92" spans="1:23" ht="15.75" hidden="1" customHeight="1" x14ac:dyDescent="0.25">
      <c r="A92" s="28"/>
      <c r="B92" s="6"/>
      <c r="C92" s="32">
        <v>213</v>
      </c>
      <c r="D92" s="32"/>
      <c r="E92" s="54">
        <f t="shared" si="20"/>
        <v>0</v>
      </c>
      <c r="F92" s="6">
        <f t="shared" si="21"/>
        <v>0</v>
      </c>
      <c r="G92" s="6"/>
      <c r="H92" s="6"/>
      <c r="I92" s="6"/>
      <c r="J92" s="6"/>
      <c r="K92" s="6">
        <f t="shared" si="22"/>
        <v>0</v>
      </c>
      <c r="L92" s="6">
        <f t="shared" si="23"/>
        <v>0</v>
      </c>
      <c r="M92" s="6"/>
      <c r="N92" s="6"/>
      <c r="O92" s="6"/>
      <c r="P92" s="6"/>
      <c r="Q92" s="6">
        <f t="shared" si="24"/>
        <v>0</v>
      </c>
      <c r="R92" s="6">
        <f t="shared" si="25"/>
        <v>0</v>
      </c>
      <c r="S92" s="6"/>
      <c r="T92" s="6"/>
      <c r="U92" s="6"/>
      <c r="V92" s="6"/>
      <c r="W92" s="6">
        <f t="shared" si="26"/>
        <v>0</v>
      </c>
    </row>
    <row r="93" spans="1:23" ht="15.75" hidden="1" customHeight="1" x14ac:dyDescent="0.25">
      <c r="A93" s="28"/>
      <c r="B93" s="6"/>
      <c r="C93" s="32">
        <v>221</v>
      </c>
      <c r="D93" s="32"/>
      <c r="E93" s="54">
        <f t="shared" si="20"/>
        <v>0</v>
      </c>
      <c r="F93" s="6">
        <f t="shared" si="21"/>
        <v>0</v>
      </c>
      <c r="G93" s="6"/>
      <c r="H93" s="6"/>
      <c r="I93" s="6"/>
      <c r="J93" s="6"/>
      <c r="K93" s="6">
        <f t="shared" si="22"/>
        <v>0</v>
      </c>
      <c r="L93" s="6">
        <f t="shared" si="23"/>
        <v>0</v>
      </c>
      <c r="M93" s="6"/>
      <c r="N93" s="6"/>
      <c r="O93" s="6"/>
      <c r="P93" s="6"/>
      <c r="Q93" s="6">
        <f t="shared" si="24"/>
        <v>0</v>
      </c>
      <c r="R93" s="6">
        <f t="shared" si="25"/>
        <v>0</v>
      </c>
      <c r="S93" s="6"/>
      <c r="T93" s="6"/>
      <c r="U93" s="6"/>
      <c r="V93" s="6"/>
      <c r="W93" s="6">
        <f t="shared" si="26"/>
        <v>0</v>
      </c>
    </row>
    <row r="94" spans="1:23" ht="15.75" hidden="1" customHeight="1" x14ac:dyDescent="0.25">
      <c r="A94" s="28"/>
      <c r="B94" s="6"/>
      <c r="C94" s="32" t="s">
        <v>15</v>
      </c>
      <c r="D94" s="32"/>
      <c r="E94" s="54">
        <f t="shared" si="20"/>
        <v>0</v>
      </c>
      <c r="F94" s="6">
        <f t="shared" si="21"/>
        <v>0</v>
      </c>
      <c r="G94" s="6"/>
      <c r="H94" s="6"/>
      <c r="I94" s="6"/>
      <c r="J94" s="6"/>
      <c r="K94" s="6">
        <f t="shared" si="22"/>
        <v>0</v>
      </c>
      <c r="L94" s="6">
        <f t="shared" si="23"/>
        <v>0</v>
      </c>
      <c r="M94" s="6"/>
      <c r="N94" s="6"/>
      <c r="O94" s="6"/>
      <c r="P94" s="6"/>
      <c r="Q94" s="6">
        <f t="shared" si="24"/>
        <v>0</v>
      </c>
      <c r="R94" s="6">
        <f t="shared" si="25"/>
        <v>0</v>
      </c>
      <c r="S94" s="6"/>
      <c r="T94" s="6"/>
      <c r="U94" s="6"/>
      <c r="V94" s="6"/>
      <c r="W94" s="6">
        <f t="shared" si="26"/>
        <v>0</v>
      </c>
    </row>
    <row r="95" spans="1:23" ht="15.75" hidden="1" customHeight="1" x14ac:dyDescent="0.25">
      <c r="A95" s="28"/>
      <c r="B95" s="70"/>
      <c r="C95" s="68" t="s">
        <v>16</v>
      </c>
      <c r="D95" s="68"/>
      <c r="E95" s="54">
        <f t="shared" si="20"/>
        <v>0</v>
      </c>
      <c r="F95" s="6">
        <f t="shared" si="21"/>
        <v>0</v>
      </c>
      <c r="G95" s="6"/>
      <c r="H95" s="6"/>
      <c r="I95" s="6"/>
      <c r="J95" s="6"/>
      <c r="K95" s="6">
        <f t="shared" si="22"/>
        <v>0</v>
      </c>
      <c r="L95" s="6">
        <f t="shared" si="23"/>
        <v>0</v>
      </c>
      <c r="M95" s="6"/>
      <c r="N95" s="6"/>
      <c r="O95" s="6"/>
      <c r="P95" s="6"/>
      <c r="Q95" s="6">
        <f t="shared" si="24"/>
        <v>0</v>
      </c>
      <c r="R95" s="6">
        <f t="shared" si="25"/>
        <v>0</v>
      </c>
      <c r="S95" s="6"/>
      <c r="T95" s="6"/>
      <c r="U95" s="6"/>
      <c r="V95" s="6"/>
      <c r="W95" s="6">
        <f t="shared" si="26"/>
        <v>0</v>
      </c>
    </row>
    <row r="96" spans="1:23" ht="15.75" hidden="1" customHeight="1" x14ac:dyDescent="0.25">
      <c r="A96" s="28"/>
      <c r="B96" s="70"/>
      <c r="C96" s="68" t="s">
        <v>103</v>
      </c>
      <c r="D96" s="68"/>
      <c r="E96" s="54">
        <f t="shared" si="20"/>
        <v>0</v>
      </c>
      <c r="F96" s="6">
        <f t="shared" si="21"/>
        <v>0</v>
      </c>
      <c r="G96" s="6"/>
      <c r="H96" s="6"/>
      <c r="I96" s="6"/>
      <c r="J96" s="6"/>
      <c r="K96" s="6">
        <f t="shared" si="22"/>
        <v>0</v>
      </c>
      <c r="L96" s="6">
        <f t="shared" si="23"/>
        <v>0</v>
      </c>
      <c r="M96" s="6"/>
      <c r="N96" s="6"/>
      <c r="O96" s="6"/>
      <c r="P96" s="6"/>
      <c r="Q96" s="6">
        <f t="shared" si="24"/>
        <v>0</v>
      </c>
      <c r="R96" s="6">
        <f t="shared" si="25"/>
        <v>0</v>
      </c>
      <c r="S96" s="6"/>
      <c r="T96" s="6"/>
      <c r="U96" s="6"/>
      <c r="V96" s="6"/>
      <c r="W96" s="6">
        <f t="shared" si="26"/>
        <v>0</v>
      </c>
    </row>
    <row r="97" spans="1:23" ht="15.75" hidden="1" customHeight="1" x14ac:dyDescent="0.25">
      <c r="A97" s="12"/>
      <c r="B97" s="71"/>
      <c r="C97" s="68" t="s">
        <v>70</v>
      </c>
      <c r="D97" s="68"/>
      <c r="E97" s="54">
        <f t="shared" si="20"/>
        <v>0</v>
      </c>
      <c r="F97" s="6">
        <f t="shared" si="21"/>
        <v>0</v>
      </c>
      <c r="G97" s="6"/>
      <c r="H97" s="6"/>
      <c r="I97" s="6"/>
      <c r="J97" s="6"/>
      <c r="K97" s="6">
        <f t="shared" si="22"/>
        <v>0</v>
      </c>
      <c r="L97" s="6">
        <f t="shared" si="23"/>
        <v>0</v>
      </c>
      <c r="M97" s="6"/>
      <c r="N97" s="6"/>
      <c r="O97" s="6"/>
      <c r="P97" s="6"/>
      <c r="Q97" s="6">
        <f t="shared" si="24"/>
        <v>0</v>
      </c>
      <c r="R97" s="6">
        <f t="shared" si="25"/>
        <v>0</v>
      </c>
      <c r="S97" s="6"/>
      <c r="T97" s="6"/>
      <c r="U97" s="6"/>
      <c r="V97" s="6"/>
      <c r="W97" s="6">
        <f t="shared" si="26"/>
        <v>0</v>
      </c>
    </row>
    <row r="98" spans="1:23" ht="15.75" hidden="1" customHeight="1" x14ac:dyDescent="0.25">
      <c r="A98" s="12"/>
      <c r="B98" s="71"/>
      <c r="C98" s="68" t="s">
        <v>71</v>
      </c>
      <c r="D98" s="68"/>
      <c r="E98" s="54">
        <f t="shared" si="20"/>
        <v>0</v>
      </c>
      <c r="F98" s="6">
        <f t="shared" si="21"/>
        <v>0</v>
      </c>
      <c r="G98" s="6"/>
      <c r="H98" s="6"/>
      <c r="I98" s="6"/>
      <c r="J98" s="6"/>
      <c r="K98" s="6">
        <f t="shared" si="22"/>
        <v>0</v>
      </c>
      <c r="L98" s="6">
        <f t="shared" si="23"/>
        <v>0</v>
      </c>
      <c r="M98" s="6"/>
      <c r="N98" s="6"/>
      <c r="O98" s="6"/>
      <c r="P98" s="6"/>
      <c r="Q98" s="6">
        <f t="shared" si="24"/>
        <v>0</v>
      </c>
      <c r="R98" s="6">
        <f t="shared" si="25"/>
        <v>0</v>
      </c>
      <c r="S98" s="6"/>
      <c r="T98" s="6"/>
      <c r="U98" s="6"/>
      <c r="V98" s="6"/>
      <c r="W98" s="6">
        <f t="shared" si="26"/>
        <v>0</v>
      </c>
    </row>
    <row r="99" spans="1:23" ht="15.75" hidden="1" customHeight="1" x14ac:dyDescent="0.25">
      <c r="A99" s="12"/>
      <c r="B99" s="71"/>
      <c r="C99" s="68" t="s">
        <v>72</v>
      </c>
      <c r="D99" s="68"/>
      <c r="E99" s="54">
        <f t="shared" si="20"/>
        <v>0</v>
      </c>
      <c r="F99" s="6">
        <f t="shared" si="21"/>
        <v>0</v>
      </c>
      <c r="G99" s="6"/>
      <c r="H99" s="6"/>
      <c r="I99" s="6"/>
      <c r="J99" s="6"/>
      <c r="K99" s="6">
        <f t="shared" si="22"/>
        <v>0</v>
      </c>
      <c r="L99" s="6">
        <f t="shared" si="23"/>
        <v>0</v>
      </c>
      <c r="M99" s="6"/>
      <c r="N99" s="6"/>
      <c r="O99" s="6"/>
      <c r="P99" s="6"/>
      <c r="Q99" s="6">
        <f t="shared" si="24"/>
        <v>0</v>
      </c>
      <c r="R99" s="6">
        <f t="shared" si="25"/>
        <v>0</v>
      </c>
      <c r="S99" s="6"/>
      <c r="T99" s="6"/>
      <c r="U99" s="6"/>
      <c r="V99" s="6"/>
      <c r="W99" s="6">
        <f t="shared" si="26"/>
        <v>0</v>
      </c>
    </row>
    <row r="100" spans="1:23" ht="15.75" hidden="1" customHeight="1" x14ac:dyDescent="0.25">
      <c r="A100" s="28"/>
      <c r="B100" s="70"/>
      <c r="C100" s="68">
        <v>224</v>
      </c>
      <c r="D100" s="68"/>
      <c r="E100" s="54">
        <f t="shared" si="20"/>
        <v>0</v>
      </c>
      <c r="F100" s="6">
        <f t="shared" si="21"/>
        <v>0</v>
      </c>
      <c r="G100" s="6"/>
      <c r="H100" s="6"/>
      <c r="I100" s="6"/>
      <c r="J100" s="6"/>
      <c r="K100" s="6">
        <f t="shared" si="22"/>
        <v>0</v>
      </c>
      <c r="L100" s="6">
        <f t="shared" si="23"/>
        <v>0</v>
      </c>
      <c r="M100" s="6"/>
      <c r="N100" s="6"/>
      <c r="O100" s="6"/>
      <c r="P100" s="6"/>
      <c r="Q100" s="6">
        <f t="shared" si="24"/>
        <v>0</v>
      </c>
      <c r="R100" s="6">
        <f t="shared" si="25"/>
        <v>0</v>
      </c>
      <c r="S100" s="6"/>
      <c r="T100" s="6"/>
      <c r="U100" s="6"/>
      <c r="V100" s="6"/>
      <c r="W100" s="6">
        <f t="shared" si="26"/>
        <v>0</v>
      </c>
    </row>
    <row r="101" spans="1:23" ht="15.75" hidden="1" customHeight="1" x14ac:dyDescent="0.25">
      <c r="A101" s="28"/>
      <c r="B101" s="70"/>
      <c r="C101" s="68" t="s">
        <v>20</v>
      </c>
      <c r="D101" s="68"/>
      <c r="E101" s="54">
        <f t="shared" si="20"/>
        <v>0</v>
      </c>
      <c r="F101" s="6">
        <f t="shared" si="21"/>
        <v>0</v>
      </c>
      <c r="G101" s="6"/>
      <c r="H101" s="6"/>
      <c r="I101" s="6"/>
      <c r="J101" s="6"/>
      <c r="K101" s="6">
        <f t="shared" si="22"/>
        <v>0</v>
      </c>
      <c r="L101" s="6">
        <f t="shared" si="23"/>
        <v>0</v>
      </c>
      <c r="M101" s="6"/>
      <c r="N101" s="6"/>
      <c r="O101" s="6"/>
      <c r="P101" s="6"/>
      <c r="Q101" s="6">
        <f t="shared" si="24"/>
        <v>0</v>
      </c>
      <c r="R101" s="6">
        <f t="shared" si="25"/>
        <v>0</v>
      </c>
      <c r="S101" s="6"/>
      <c r="T101" s="6"/>
      <c r="U101" s="6"/>
      <c r="V101" s="6"/>
      <c r="W101" s="6">
        <f t="shared" si="26"/>
        <v>0</v>
      </c>
    </row>
    <row r="102" spans="1:23" ht="15.75" hidden="1" customHeight="1" x14ac:dyDescent="0.25">
      <c r="A102" s="28"/>
      <c r="B102" s="70"/>
      <c r="C102" s="68" t="s">
        <v>21</v>
      </c>
      <c r="D102" s="68"/>
      <c r="E102" s="54">
        <f t="shared" si="20"/>
        <v>0</v>
      </c>
      <c r="F102" s="6">
        <f t="shared" si="21"/>
        <v>0</v>
      </c>
      <c r="G102" s="6"/>
      <c r="H102" s="6"/>
      <c r="I102" s="6"/>
      <c r="J102" s="6"/>
      <c r="K102" s="6">
        <f t="shared" si="22"/>
        <v>0</v>
      </c>
      <c r="L102" s="6">
        <f t="shared" si="23"/>
        <v>0</v>
      </c>
      <c r="M102" s="6"/>
      <c r="N102" s="6"/>
      <c r="O102" s="6"/>
      <c r="P102" s="6"/>
      <c r="Q102" s="6">
        <f t="shared" si="24"/>
        <v>0</v>
      </c>
      <c r="R102" s="6">
        <f t="shared" si="25"/>
        <v>0</v>
      </c>
      <c r="S102" s="6"/>
      <c r="T102" s="6"/>
      <c r="U102" s="6"/>
      <c r="V102" s="6"/>
      <c r="W102" s="6">
        <f t="shared" si="26"/>
        <v>0</v>
      </c>
    </row>
    <row r="103" spans="1:23" ht="15.75" hidden="1" customHeight="1" x14ac:dyDescent="0.25">
      <c r="A103" s="28"/>
      <c r="B103" s="70"/>
      <c r="C103" s="68" t="s">
        <v>22</v>
      </c>
      <c r="D103" s="68"/>
      <c r="E103" s="54">
        <f t="shared" si="20"/>
        <v>0</v>
      </c>
      <c r="F103" s="6">
        <f t="shared" si="21"/>
        <v>0</v>
      </c>
      <c r="G103" s="6"/>
      <c r="H103" s="6"/>
      <c r="I103" s="6"/>
      <c r="J103" s="6"/>
      <c r="K103" s="6">
        <f t="shared" si="22"/>
        <v>0</v>
      </c>
      <c r="L103" s="6">
        <f t="shared" si="23"/>
        <v>0</v>
      </c>
      <c r="M103" s="6"/>
      <c r="N103" s="6"/>
      <c r="O103" s="6"/>
      <c r="P103" s="6"/>
      <c r="Q103" s="6">
        <f t="shared" si="24"/>
        <v>0</v>
      </c>
      <c r="R103" s="6">
        <f t="shared" si="25"/>
        <v>0</v>
      </c>
      <c r="S103" s="6"/>
      <c r="T103" s="6"/>
      <c r="U103" s="6"/>
      <c r="V103" s="6"/>
      <c r="W103" s="6">
        <f t="shared" si="26"/>
        <v>0</v>
      </c>
    </row>
    <row r="104" spans="1:23" ht="15.75" hidden="1" customHeight="1" x14ac:dyDescent="0.25">
      <c r="A104" s="28"/>
      <c r="B104" s="70"/>
      <c r="C104" s="68" t="s">
        <v>17</v>
      </c>
      <c r="D104" s="68"/>
      <c r="E104" s="54">
        <f t="shared" si="20"/>
        <v>0</v>
      </c>
      <c r="F104" s="6">
        <f t="shared" si="21"/>
        <v>0</v>
      </c>
      <c r="G104" s="6"/>
      <c r="H104" s="6"/>
      <c r="I104" s="6"/>
      <c r="J104" s="6"/>
      <c r="K104" s="6">
        <f t="shared" si="22"/>
        <v>0</v>
      </c>
      <c r="L104" s="6">
        <f t="shared" si="23"/>
        <v>0</v>
      </c>
      <c r="M104" s="6"/>
      <c r="N104" s="6"/>
      <c r="O104" s="6"/>
      <c r="P104" s="6"/>
      <c r="Q104" s="6">
        <f t="shared" si="24"/>
        <v>0</v>
      </c>
      <c r="R104" s="6">
        <f t="shared" si="25"/>
        <v>0</v>
      </c>
      <c r="S104" s="6"/>
      <c r="T104" s="6"/>
      <c r="U104" s="6"/>
      <c r="V104" s="6"/>
      <c r="W104" s="6">
        <f t="shared" si="26"/>
        <v>0</v>
      </c>
    </row>
    <row r="105" spans="1:23" ht="15.75" hidden="1" customHeight="1" x14ac:dyDescent="0.25">
      <c r="A105" s="28"/>
      <c r="B105" s="70"/>
      <c r="C105" s="68" t="s">
        <v>23</v>
      </c>
      <c r="D105" s="68"/>
      <c r="E105" s="54">
        <f t="shared" si="20"/>
        <v>0</v>
      </c>
      <c r="F105" s="6">
        <f t="shared" si="21"/>
        <v>0</v>
      </c>
      <c r="G105" s="6"/>
      <c r="H105" s="6"/>
      <c r="I105" s="6"/>
      <c r="J105" s="6"/>
      <c r="K105" s="6">
        <f t="shared" si="22"/>
        <v>0</v>
      </c>
      <c r="L105" s="6">
        <f t="shared" si="23"/>
        <v>0</v>
      </c>
      <c r="M105" s="6"/>
      <c r="N105" s="6"/>
      <c r="O105" s="6"/>
      <c r="P105" s="6"/>
      <c r="Q105" s="6">
        <f t="shared" si="24"/>
        <v>0</v>
      </c>
      <c r="R105" s="6">
        <f t="shared" si="25"/>
        <v>0</v>
      </c>
      <c r="S105" s="6"/>
      <c r="T105" s="6"/>
      <c r="U105" s="6"/>
      <c r="V105" s="6"/>
      <c r="W105" s="6">
        <f t="shared" si="26"/>
        <v>0</v>
      </c>
    </row>
    <row r="106" spans="1:23" ht="15.75" hidden="1" customHeight="1" x14ac:dyDescent="0.25">
      <c r="A106" s="28"/>
      <c r="B106" s="71"/>
      <c r="C106" s="68" t="s">
        <v>10</v>
      </c>
      <c r="D106" s="68"/>
      <c r="E106" s="54">
        <f t="shared" si="20"/>
        <v>182.10000000000002</v>
      </c>
      <c r="F106" s="6">
        <f t="shared" si="21"/>
        <v>60.7</v>
      </c>
      <c r="G106" s="6">
        <v>60.7</v>
      </c>
      <c r="H106" s="6"/>
      <c r="I106" s="6"/>
      <c r="J106" s="6"/>
      <c r="K106" s="6">
        <f t="shared" si="22"/>
        <v>60.7</v>
      </c>
      <c r="L106" s="6">
        <f t="shared" si="23"/>
        <v>60.7</v>
      </c>
      <c r="M106" s="6">
        <v>60.7</v>
      </c>
      <c r="N106" s="6"/>
      <c r="O106" s="6"/>
      <c r="P106" s="6"/>
      <c r="Q106" s="6">
        <f t="shared" si="24"/>
        <v>60.7</v>
      </c>
      <c r="R106" s="6">
        <f t="shared" si="25"/>
        <v>60.7</v>
      </c>
      <c r="S106" s="6">
        <v>60.7</v>
      </c>
      <c r="T106" s="6"/>
      <c r="U106" s="6"/>
      <c r="V106" s="6"/>
      <c r="W106" s="6">
        <f t="shared" si="26"/>
        <v>60.7</v>
      </c>
    </row>
    <row r="107" spans="1:23" ht="15.75" hidden="1" customHeight="1" x14ac:dyDescent="0.25">
      <c r="A107" s="28"/>
      <c r="B107" s="6"/>
      <c r="C107" s="32" t="s">
        <v>18</v>
      </c>
      <c r="D107" s="32"/>
      <c r="E107" s="54">
        <f t="shared" si="20"/>
        <v>0</v>
      </c>
      <c r="F107" s="6">
        <f t="shared" si="21"/>
        <v>0</v>
      </c>
      <c r="G107" s="6"/>
      <c r="H107" s="6"/>
      <c r="I107" s="6"/>
      <c r="J107" s="6"/>
      <c r="K107" s="6">
        <f t="shared" si="22"/>
        <v>0</v>
      </c>
      <c r="L107" s="6">
        <f t="shared" si="23"/>
        <v>0</v>
      </c>
      <c r="M107" s="6"/>
      <c r="N107" s="6"/>
      <c r="O107" s="6"/>
      <c r="P107" s="6"/>
      <c r="Q107" s="6">
        <f t="shared" si="24"/>
        <v>0</v>
      </c>
      <c r="R107" s="6">
        <f t="shared" si="25"/>
        <v>0</v>
      </c>
      <c r="S107" s="6"/>
      <c r="T107" s="6"/>
      <c r="U107" s="6"/>
      <c r="V107" s="6"/>
      <c r="W107" s="6">
        <f t="shared" si="26"/>
        <v>0</v>
      </c>
    </row>
    <row r="108" spans="1:23" ht="15.75" hidden="1" customHeight="1" x14ac:dyDescent="0.25">
      <c r="A108" s="28"/>
      <c r="B108" s="6"/>
      <c r="C108" s="32" t="s">
        <v>24</v>
      </c>
      <c r="D108" s="32"/>
      <c r="E108" s="54">
        <f t="shared" si="20"/>
        <v>0</v>
      </c>
      <c r="F108" s="6">
        <f t="shared" si="21"/>
        <v>0</v>
      </c>
      <c r="G108" s="6"/>
      <c r="H108" s="6"/>
      <c r="I108" s="6"/>
      <c r="J108" s="6"/>
      <c r="K108" s="6">
        <f t="shared" si="22"/>
        <v>0</v>
      </c>
      <c r="L108" s="6">
        <f t="shared" si="23"/>
        <v>0</v>
      </c>
      <c r="M108" s="6"/>
      <c r="N108" s="6"/>
      <c r="O108" s="6"/>
      <c r="P108" s="6"/>
      <c r="Q108" s="6">
        <f t="shared" si="24"/>
        <v>0</v>
      </c>
      <c r="R108" s="6">
        <f t="shared" si="25"/>
        <v>0</v>
      </c>
      <c r="S108" s="6"/>
      <c r="T108" s="6"/>
      <c r="U108" s="6"/>
      <c r="V108" s="6"/>
      <c r="W108" s="6">
        <f t="shared" si="26"/>
        <v>0</v>
      </c>
    </row>
    <row r="109" spans="1:23" ht="15.75" hidden="1" customHeight="1" x14ac:dyDescent="0.25">
      <c r="A109" s="28"/>
      <c r="B109" s="6"/>
      <c r="C109" s="32">
        <v>262</v>
      </c>
      <c r="D109" s="32"/>
      <c r="E109" s="54">
        <f t="shared" si="20"/>
        <v>0</v>
      </c>
      <c r="F109" s="6">
        <f t="shared" si="21"/>
        <v>0</v>
      </c>
      <c r="G109" s="6"/>
      <c r="H109" s="6"/>
      <c r="I109" s="6"/>
      <c r="J109" s="6"/>
      <c r="K109" s="6">
        <f t="shared" si="22"/>
        <v>0</v>
      </c>
      <c r="L109" s="6">
        <f t="shared" si="23"/>
        <v>0</v>
      </c>
      <c r="M109" s="6"/>
      <c r="N109" s="6"/>
      <c r="O109" s="6"/>
      <c r="P109" s="6"/>
      <c r="Q109" s="6">
        <f t="shared" si="24"/>
        <v>0</v>
      </c>
      <c r="R109" s="6">
        <f t="shared" si="25"/>
        <v>0</v>
      </c>
      <c r="S109" s="6"/>
      <c r="T109" s="6"/>
      <c r="U109" s="6"/>
      <c r="V109" s="6"/>
      <c r="W109" s="6">
        <f t="shared" si="26"/>
        <v>0</v>
      </c>
    </row>
    <row r="110" spans="1:23" ht="15.75" hidden="1" customHeight="1" x14ac:dyDescent="0.25">
      <c r="A110" s="28"/>
      <c r="B110" s="6"/>
      <c r="C110" s="32" t="s">
        <v>25</v>
      </c>
      <c r="D110" s="32"/>
      <c r="E110" s="54">
        <f t="shared" si="20"/>
        <v>0</v>
      </c>
      <c r="F110" s="6">
        <f t="shared" si="21"/>
        <v>0</v>
      </c>
      <c r="G110" s="6"/>
      <c r="H110" s="6"/>
      <c r="I110" s="6"/>
      <c r="J110" s="6"/>
      <c r="K110" s="6">
        <f t="shared" si="22"/>
        <v>0</v>
      </c>
      <c r="L110" s="6">
        <f t="shared" si="23"/>
        <v>0</v>
      </c>
      <c r="M110" s="6"/>
      <c r="N110" s="6"/>
      <c r="O110" s="6"/>
      <c r="P110" s="6"/>
      <c r="Q110" s="6">
        <f t="shared" si="24"/>
        <v>0</v>
      </c>
      <c r="R110" s="6">
        <f t="shared" si="25"/>
        <v>0</v>
      </c>
      <c r="S110" s="6"/>
      <c r="T110" s="6"/>
      <c r="U110" s="6"/>
      <c r="V110" s="6"/>
      <c r="W110" s="6">
        <f t="shared" si="26"/>
        <v>0</v>
      </c>
    </row>
    <row r="111" spans="1:23" ht="15.75" hidden="1" customHeight="1" x14ac:dyDescent="0.25">
      <c r="A111" s="28"/>
      <c r="B111" s="6"/>
      <c r="C111" s="32" t="s">
        <v>11</v>
      </c>
      <c r="D111" s="32"/>
      <c r="E111" s="54">
        <f t="shared" si="20"/>
        <v>902.09999999999991</v>
      </c>
      <c r="F111" s="6">
        <f t="shared" si="21"/>
        <v>130.69999999999999</v>
      </c>
      <c r="G111" s="6">
        <v>130.69999999999999</v>
      </c>
      <c r="H111" s="6"/>
      <c r="I111" s="6">
        <v>170</v>
      </c>
      <c r="J111" s="6"/>
      <c r="K111" s="6">
        <f t="shared" si="22"/>
        <v>300.7</v>
      </c>
      <c r="L111" s="6">
        <f t="shared" si="23"/>
        <v>130.69999999999999</v>
      </c>
      <c r="M111" s="6">
        <v>130.69999999999999</v>
      </c>
      <c r="N111" s="6"/>
      <c r="O111" s="6">
        <v>170</v>
      </c>
      <c r="P111" s="6"/>
      <c r="Q111" s="6">
        <f t="shared" si="24"/>
        <v>300.7</v>
      </c>
      <c r="R111" s="6">
        <f t="shared" si="25"/>
        <v>130.69999999999999</v>
      </c>
      <c r="S111" s="6">
        <v>130.69999999999999</v>
      </c>
      <c r="T111" s="6"/>
      <c r="U111" s="6">
        <v>170</v>
      </c>
      <c r="V111" s="6"/>
      <c r="W111" s="6">
        <f t="shared" si="26"/>
        <v>300.7</v>
      </c>
    </row>
    <row r="112" spans="1:23" ht="15.75" hidden="1" customHeight="1" x14ac:dyDescent="0.25">
      <c r="A112" s="28"/>
      <c r="B112" s="6"/>
      <c r="C112" s="32" t="s">
        <v>13</v>
      </c>
      <c r="D112" s="32"/>
      <c r="E112" s="54">
        <f t="shared" si="20"/>
        <v>0</v>
      </c>
      <c r="F112" s="6">
        <f t="shared" si="21"/>
        <v>0</v>
      </c>
      <c r="G112" s="6"/>
      <c r="H112" s="6"/>
      <c r="I112" s="6"/>
      <c r="J112" s="6"/>
      <c r="K112" s="6">
        <f t="shared" si="22"/>
        <v>0</v>
      </c>
      <c r="L112" s="6">
        <f t="shared" si="23"/>
        <v>0</v>
      </c>
      <c r="M112" s="6"/>
      <c r="N112" s="6"/>
      <c r="O112" s="6"/>
      <c r="P112" s="6"/>
      <c r="Q112" s="6">
        <f t="shared" si="24"/>
        <v>0</v>
      </c>
      <c r="R112" s="6">
        <f t="shared" si="25"/>
        <v>0</v>
      </c>
      <c r="S112" s="6"/>
      <c r="T112" s="6"/>
      <c r="U112" s="6"/>
      <c r="V112" s="6"/>
      <c r="W112" s="6">
        <f t="shared" si="26"/>
        <v>0</v>
      </c>
    </row>
    <row r="113" spans="1:23" ht="15.75" hidden="1" customHeight="1" x14ac:dyDescent="0.25">
      <c r="A113" s="28"/>
      <c r="B113" s="6"/>
      <c r="C113" s="32" t="s">
        <v>12</v>
      </c>
      <c r="D113" s="32"/>
      <c r="E113" s="54">
        <f t="shared" si="20"/>
        <v>227.70000000000002</v>
      </c>
      <c r="F113" s="6">
        <f t="shared" si="21"/>
        <v>14.9</v>
      </c>
      <c r="G113" s="6">
        <v>14.9</v>
      </c>
      <c r="H113" s="6"/>
      <c r="I113" s="6">
        <v>61</v>
      </c>
      <c r="J113" s="6"/>
      <c r="K113" s="6">
        <f t="shared" si="22"/>
        <v>75.900000000000006</v>
      </c>
      <c r="L113" s="6">
        <f t="shared" si="23"/>
        <v>14.9</v>
      </c>
      <c r="M113" s="6">
        <v>14.9</v>
      </c>
      <c r="N113" s="6"/>
      <c r="O113" s="6">
        <v>61</v>
      </c>
      <c r="P113" s="6"/>
      <c r="Q113" s="6">
        <f t="shared" si="24"/>
        <v>75.900000000000006</v>
      </c>
      <c r="R113" s="6">
        <f t="shared" si="25"/>
        <v>14.9</v>
      </c>
      <c r="S113" s="6">
        <v>14.9</v>
      </c>
      <c r="T113" s="6"/>
      <c r="U113" s="6">
        <v>61</v>
      </c>
      <c r="V113" s="6"/>
      <c r="W113" s="6">
        <f t="shared" si="26"/>
        <v>75.900000000000006</v>
      </c>
    </row>
    <row r="114" spans="1:23" ht="15.75" hidden="1" customHeight="1" x14ac:dyDescent="0.25">
      <c r="A114" s="28"/>
      <c r="B114" s="6"/>
      <c r="C114" s="32" t="s">
        <v>26</v>
      </c>
      <c r="D114" s="32"/>
      <c r="E114" s="54">
        <f t="shared" si="20"/>
        <v>0</v>
      </c>
      <c r="F114" s="6">
        <f t="shared" si="21"/>
        <v>0</v>
      </c>
      <c r="G114" s="6"/>
      <c r="H114" s="6"/>
      <c r="I114" s="6"/>
      <c r="J114" s="6"/>
      <c r="K114" s="6">
        <f t="shared" si="22"/>
        <v>0</v>
      </c>
      <c r="L114" s="6">
        <f t="shared" si="23"/>
        <v>0</v>
      </c>
      <c r="M114" s="6"/>
      <c r="N114" s="6"/>
      <c r="O114" s="6"/>
      <c r="P114" s="6"/>
      <c r="Q114" s="6">
        <f t="shared" si="24"/>
        <v>0</v>
      </c>
      <c r="R114" s="6">
        <f t="shared" si="25"/>
        <v>0</v>
      </c>
      <c r="S114" s="6"/>
      <c r="T114" s="6"/>
      <c r="U114" s="6"/>
      <c r="V114" s="6"/>
      <c r="W114" s="6">
        <f t="shared" si="26"/>
        <v>0</v>
      </c>
    </row>
    <row r="115" spans="1:23" ht="15.75" hidden="1" customHeight="1" x14ac:dyDescent="0.25">
      <c r="A115" s="28"/>
      <c r="B115" s="6"/>
      <c r="C115" s="32" t="s">
        <v>28</v>
      </c>
      <c r="D115" s="32"/>
      <c r="E115" s="54">
        <f t="shared" si="20"/>
        <v>0</v>
      </c>
      <c r="F115" s="6">
        <f t="shared" si="21"/>
        <v>0</v>
      </c>
      <c r="G115" s="6"/>
      <c r="H115" s="6"/>
      <c r="I115" s="6"/>
      <c r="J115" s="6"/>
      <c r="K115" s="6">
        <f t="shared" si="22"/>
        <v>0</v>
      </c>
      <c r="L115" s="6">
        <f t="shared" si="23"/>
        <v>0</v>
      </c>
      <c r="M115" s="6"/>
      <c r="N115" s="6"/>
      <c r="O115" s="6"/>
      <c r="P115" s="6"/>
      <c r="Q115" s="6">
        <f t="shared" si="24"/>
        <v>0</v>
      </c>
      <c r="R115" s="6">
        <f t="shared" si="25"/>
        <v>0</v>
      </c>
      <c r="S115" s="6"/>
      <c r="T115" s="6"/>
      <c r="U115" s="6"/>
      <c r="V115" s="6"/>
      <c r="W115" s="6">
        <f t="shared" si="26"/>
        <v>0</v>
      </c>
    </row>
    <row r="116" spans="1:23" ht="15.75" hidden="1" customHeight="1" x14ac:dyDescent="0.25">
      <c r="A116" s="28"/>
      <c r="B116" s="6"/>
      <c r="C116" s="32" t="s">
        <v>27</v>
      </c>
      <c r="D116" s="32"/>
      <c r="E116" s="54">
        <f t="shared" si="20"/>
        <v>0</v>
      </c>
      <c r="F116" s="6">
        <f t="shared" si="21"/>
        <v>0</v>
      </c>
      <c r="G116" s="6"/>
      <c r="H116" s="6"/>
      <c r="I116" s="6"/>
      <c r="J116" s="6"/>
      <c r="K116" s="6">
        <f t="shared" si="22"/>
        <v>0</v>
      </c>
      <c r="L116" s="6">
        <f t="shared" si="23"/>
        <v>0</v>
      </c>
      <c r="M116" s="6"/>
      <c r="N116" s="6"/>
      <c r="O116" s="6"/>
      <c r="P116" s="6"/>
      <c r="Q116" s="6">
        <f t="shared" si="24"/>
        <v>0</v>
      </c>
      <c r="R116" s="6">
        <f t="shared" si="25"/>
        <v>0</v>
      </c>
      <c r="S116" s="6"/>
      <c r="T116" s="6"/>
      <c r="U116" s="6"/>
      <c r="V116" s="6"/>
      <c r="W116" s="6">
        <f t="shared" si="26"/>
        <v>0</v>
      </c>
    </row>
    <row r="117" spans="1:23" s="10" customFormat="1" ht="108" customHeight="1" x14ac:dyDescent="0.25">
      <c r="A117" s="12" t="s">
        <v>45</v>
      </c>
      <c r="B117" s="124" t="s">
        <v>94</v>
      </c>
      <c r="C117" s="37" t="s">
        <v>52</v>
      </c>
      <c r="D117" s="37">
        <v>71515</v>
      </c>
      <c r="E117" s="20">
        <f>SUM(E139:E146)</f>
        <v>2029.2</v>
      </c>
      <c r="F117" s="20">
        <f t="shared" ref="F117:K117" si="27">SUM(F139:F146)</f>
        <v>483.4</v>
      </c>
      <c r="G117" s="20">
        <f t="shared" si="27"/>
        <v>483.4</v>
      </c>
      <c r="H117" s="20">
        <f t="shared" si="27"/>
        <v>0</v>
      </c>
      <c r="I117" s="20">
        <f t="shared" si="27"/>
        <v>193</v>
      </c>
      <c r="J117" s="20">
        <f t="shared" si="27"/>
        <v>0</v>
      </c>
      <c r="K117" s="20">
        <f t="shared" si="27"/>
        <v>676.4</v>
      </c>
      <c r="L117" s="20">
        <f t="shared" ref="L117:Q117" si="28">SUM(L139:L146)</f>
        <v>483.4</v>
      </c>
      <c r="M117" s="20">
        <f t="shared" si="28"/>
        <v>483.4</v>
      </c>
      <c r="N117" s="20">
        <f t="shared" si="28"/>
        <v>0</v>
      </c>
      <c r="O117" s="20">
        <f t="shared" si="28"/>
        <v>193</v>
      </c>
      <c r="P117" s="20">
        <f t="shared" si="28"/>
        <v>0</v>
      </c>
      <c r="Q117" s="20">
        <f t="shared" si="28"/>
        <v>676.4</v>
      </c>
      <c r="R117" s="20">
        <f t="shared" ref="R117:W117" si="29">SUM(R139:R146)</f>
        <v>483.4</v>
      </c>
      <c r="S117" s="20">
        <f t="shared" si="29"/>
        <v>483.4</v>
      </c>
      <c r="T117" s="20">
        <f t="shared" si="29"/>
        <v>0</v>
      </c>
      <c r="U117" s="20">
        <f t="shared" si="29"/>
        <v>193</v>
      </c>
      <c r="V117" s="20">
        <f t="shared" si="29"/>
        <v>0</v>
      </c>
      <c r="W117" s="20">
        <f t="shared" si="29"/>
        <v>676.4</v>
      </c>
    </row>
    <row r="118" spans="1:23" ht="15.75" hidden="1" customHeight="1" x14ac:dyDescent="0.25">
      <c r="A118" s="12"/>
      <c r="B118" s="15" t="s">
        <v>34</v>
      </c>
      <c r="C118" s="32">
        <v>211</v>
      </c>
      <c r="D118" s="32"/>
      <c r="E118" s="54">
        <f t="shared" si="20"/>
        <v>0</v>
      </c>
      <c r="F118" s="6">
        <f t="shared" ref="F118:F148" si="30">G118+H118</f>
        <v>0</v>
      </c>
      <c r="G118" s="6"/>
      <c r="H118" s="6"/>
      <c r="I118" s="6"/>
      <c r="J118" s="6"/>
      <c r="K118" s="6">
        <f t="shared" ref="K118:K148" si="31">F118+I118+J118</f>
        <v>0</v>
      </c>
      <c r="L118" s="6">
        <f t="shared" ref="L118:L149" si="32">M118+N118</f>
        <v>0</v>
      </c>
      <c r="M118" s="6"/>
      <c r="N118" s="6"/>
      <c r="O118" s="6"/>
      <c r="P118" s="6"/>
      <c r="Q118" s="6">
        <f t="shared" ref="Q118:Q149" si="33">L118+O118+P118</f>
        <v>0</v>
      </c>
      <c r="R118" s="6">
        <f t="shared" ref="R118:R149" si="34">S118+T118</f>
        <v>0</v>
      </c>
      <c r="S118" s="6"/>
      <c r="T118" s="6"/>
      <c r="U118" s="6"/>
      <c r="V118" s="6"/>
      <c r="W118" s="6">
        <f t="shared" ref="W118:W149" si="35">R118+U118+V118</f>
        <v>0</v>
      </c>
    </row>
    <row r="119" spans="1:23" ht="15.75" hidden="1" customHeight="1" x14ac:dyDescent="0.25">
      <c r="A119" s="28"/>
      <c r="B119" s="6"/>
      <c r="C119" s="32" t="s">
        <v>19</v>
      </c>
      <c r="D119" s="32"/>
      <c r="E119" s="54">
        <f t="shared" si="20"/>
        <v>0</v>
      </c>
      <c r="F119" s="6">
        <f t="shared" si="30"/>
        <v>0</v>
      </c>
      <c r="G119" s="6"/>
      <c r="H119" s="6"/>
      <c r="I119" s="6"/>
      <c r="J119" s="6"/>
      <c r="K119" s="6">
        <f t="shared" si="31"/>
        <v>0</v>
      </c>
      <c r="L119" s="6">
        <f t="shared" si="32"/>
        <v>0</v>
      </c>
      <c r="M119" s="6"/>
      <c r="N119" s="6"/>
      <c r="O119" s="6"/>
      <c r="P119" s="6"/>
      <c r="Q119" s="6">
        <f t="shared" si="33"/>
        <v>0</v>
      </c>
      <c r="R119" s="6">
        <f t="shared" si="34"/>
        <v>0</v>
      </c>
      <c r="S119" s="6"/>
      <c r="T119" s="6"/>
      <c r="U119" s="6"/>
      <c r="V119" s="6"/>
      <c r="W119" s="6">
        <f t="shared" si="35"/>
        <v>0</v>
      </c>
    </row>
    <row r="120" spans="1:23" ht="15.75" hidden="1" customHeight="1" x14ac:dyDescent="0.25">
      <c r="A120" s="28"/>
      <c r="B120" s="6"/>
      <c r="C120" s="32" t="s">
        <v>14</v>
      </c>
      <c r="D120" s="32"/>
      <c r="E120" s="54">
        <f t="shared" si="20"/>
        <v>0</v>
      </c>
      <c r="F120" s="6">
        <f t="shared" si="30"/>
        <v>0</v>
      </c>
      <c r="G120" s="6"/>
      <c r="H120" s="6"/>
      <c r="I120" s="6"/>
      <c r="J120" s="6"/>
      <c r="K120" s="6">
        <f t="shared" si="31"/>
        <v>0</v>
      </c>
      <c r="L120" s="6">
        <f t="shared" si="32"/>
        <v>0</v>
      </c>
      <c r="M120" s="6"/>
      <c r="N120" s="6"/>
      <c r="O120" s="6"/>
      <c r="P120" s="6"/>
      <c r="Q120" s="6">
        <f t="shared" si="33"/>
        <v>0</v>
      </c>
      <c r="R120" s="6">
        <f t="shared" si="34"/>
        <v>0</v>
      </c>
      <c r="S120" s="6"/>
      <c r="T120" s="6"/>
      <c r="U120" s="6"/>
      <c r="V120" s="6"/>
      <c r="W120" s="6">
        <f t="shared" si="35"/>
        <v>0</v>
      </c>
    </row>
    <row r="121" spans="1:23" ht="15.75" hidden="1" customHeight="1" x14ac:dyDescent="0.25">
      <c r="A121" s="28"/>
      <c r="B121" s="6"/>
      <c r="C121" s="32" t="s">
        <v>53</v>
      </c>
      <c r="D121" s="32"/>
      <c r="E121" s="54">
        <f t="shared" si="20"/>
        <v>0</v>
      </c>
      <c r="F121" s="6">
        <f t="shared" si="30"/>
        <v>0</v>
      </c>
      <c r="G121" s="6"/>
      <c r="H121" s="6"/>
      <c r="I121" s="6"/>
      <c r="J121" s="6"/>
      <c r="K121" s="6">
        <f t="shared" si="31"/>
        <v>0</v>
      </c>
      <c r="L121" s="6">
        <f t="shared" si="32"/>
        <v>0</v>
      </c>
      <c r="M121" s="6"/>
      <c r="N121" s="6"/>
      <c r="O121" s="6"/>
      <c r="P121" s="6"/>
      <c r="Q121" s="6">
        <f t="shared" si="33"/>
        <v>0</v>
      </c>
      <c r="R121" s="6">
        <f t="shared" si="34"/>
        <v>0</v>
      </c>
      <c r="S121" s="6"/>
      <c r="T121" s="6"/>
      <c r="U121" s="6"/>
      <c r="V121" s="6"/>
      <c r="W121" s="6">
        <f t="shared" si="35"/>
        <v>0</v>
      </c>
    </row>
    <row r="122" spans="1:23" ht="15.75" hidden="1" customHeight="1" x14ac:dyDescent="0.25">
      <c r="A122" s="28"/>
      <c r="B122" s="6"/>
      <c r="C122" s="32" t="s">
        <v>33</v>
      </c>
      <c r="D122" s="32"/>
      <c r="E122" s="54">
        <f t="shared" si="20"/>
        <v>0</v>
      </c>
      <c r="F122" s="6">
        <f t="shared" si="30"/>
        <v>0</v>
      </c>
      <c r="G122" s="6"/>
      <c r="H122" s="6"/>
      <c r="I122" s="6"/>
      <c r="J122" s="6"/>
      <c r="K122" s="6">
        <f t="shared" si="31"/>
        <v>0</v>
      </c>
      <c r="L122" s="6">
        <f t="shared" si="32"/>
        <v>0</v>
      </c>
      <c r="M122" s="6"/>
      <c r="N122" s="6"/>
      <c r="O122" s="6"/>
      <c r="P122" s="6"/>
      <c r="Q122" s="6">
        <f t="shared" si="33"/>
        <v>0</v>
      </c>
      <c r="R122" s="6">
        <f t="shared" si="34"/>
        <v>0</v>
      </c>
      <c r="S122" s="6"/>
      <c r="T122" s="6"/>
      <c r="U122" s="6"/>
      <c r="V122" s="6"/>
      <c r="W122" s="6">
        <f t="shared" si="35"/>
        <v>0</v>
      </c>
    </row>
    <row r="123" spans="1:23" ht="15.75" hidden="1" customHeight="1" x14ac:dyDescent="0.25">
      <c r="A123" s="28"/>
      <c r="B123" s="6"/>
      <c r="C123" s="32" t="s">
        <v>29</v>
      </c>
      <c r="D123" s="32"/>
      <c r="E123" s="54">
        <f t="shared" si="20"/>
        <v>0</v>
      </c>
      <c r="F123" s="6">
        <f t="shared" si="30"/>
        <v>0</v>
      </c>
      <c r="G123" s="6"/>
      <c r="H123" s="6"/>
      <c r="I123" s="6"/>
      <c r="J123" s="6"/>
      <c r="K123" s="6">
        <f t="shared" si="31"/>
        <v>0</v>
      </c>
      <c r="L123" s="6">
        <f t="shared" si="32"/>
        <v>0</v>
      </c>
      <c r="M123" s="6"/>
      <c r="N123" s="6"/>
      <c r="O123" s="6"/>
      <c r="P123" s="6"/>
      <c r="Q123" s="6">
        <f t="shared" si="33"/>
        <v>0</v>
      </c>
      <c r="R123" s="6">
        <f t="shared" si="34"/>
        <v>0</v>
      </c>
      <c r="S123" s="6"/>
      <c r="T123" s="6"/>
      <c r="U123" s="6"/>
      <c r="V123" s="6"/>
      <c r="W123" s="6">
        <f t="shared" si="35"/>
        <v>0</v>
      </c>
    </row>
    <row r="124" spans="1:23" ht="15.75" hidden="1" customHeight="1" x14ac:dyDescent="0.25">
      <c r="A124" s="28"/>
      <c r="B124" s="6"/>
      <c r="C124" s="32" t="s">
        <v>30</v>
      </c>
      <c r="D124" s="32"/>
      <c r="E124" s="54">
        <f t="shared" si="20"/>
        <v>0</v>
      </c>
      <c r="F124" s="6">
        <f t="shared" si="30"/>
        <v>0</v>
      </c>
      <c r="G124" s="6"/>
      <c r="H124" s="6"/>
      <c r="I124" s="6"/>
      <c r="J124" s="6"/>
      <c r="K124" s="6">
        <f t="shared" si="31"/>
        <v>0</v>
      </c>
      <c r="L124" s="6">
        <f t="shared" si="32"/>
        <v>0</v>
      </c>
      <c r="M124" s="6"/>
      <c r="N124" s="6"/>
      <c r="O124" s="6"/>
      <c r="P124" s="6"/>
      <c r="Q124" s="6">
        <f t="shared" si="33"/>
        <v>0</v>
      </c>
      <c r="R124" s="6">
        <f t="shared" si="34"/>
        <v>0</v>
      </c>
      <c r="S124" s="6"/>
      <c r="T124" s="6"/>
      <c r="U124" s="6"/>
      <c r="V124" s="6"/>
      <c r="W124" s="6">
        <f t="shared" si="35"/>
        <v>0</v>
      </c>
    </row>
    <row r="125" spans="1:23" ht="15.75" hidden="1" customHeight="1" x14ac:dyDescent="0.25">
      <c r="A125" s="28"/>
      <c r="B125" s="6"/>
      <c r="C125" s="32">
        <v>213</v>
      </c>
      <c r="D125" s="32"/>
      <c r="E125" s="54">
        <f t="shared" si="20"/>
        <v>0</v>
      </c>
      <c r="F125" s="6">
        <f t="shared" si="30"/>
        <v>0</v>
      </c>
      <c r="G125" s="6"/>
      <c r="H125" s="6"/>
      <c r="I125" s="6"/>
      <c r="J125" s="6"/>
      <c r="K125" s="6">
        <f t="shared" si="31"/>
        <v>0</v>
      </c>
      <c r="L125" s="6">
        <f t="shared" si="32"/>
        <v>0</v>
      </c>
      <c r="M125" s="6"/>
      <c r="N125" s="6"/>
      <c r="O125" s="6"/>
      <c r="P125" s="6"/>
      <c r="Q125" s="6">
        <f t="shared" si="33"/>
        <v>0</v>
      </c>
      <c r="R125" s="6">
        <f t="shared" si="34"/>
        <v>0</v>
      </c>
      <c r="S125" s="6"/>
      <c r="T125" s="6"/>
      <c r="U125" s="6"/>
      <c r="V125" s="6"/>
      <c r="W125" s="6">
        <f t="shared" si="35"/>
        <v>0</v>
      </c>
    </row>
    <row r="126" spans="1:23" ht="15.75" hidden="1" customHeight="1" x14ac:dyDescent="0.25">
      <c r="A126" s="28"/>
      <c r="B126" s="6"/>
      <c r="C126" s="32">
        <v>221</v>
      </c>
      <c r="D126" s="32"/>
      <c r="E126" s="54">
        <f t="shared" si="20"/>
        <v>0</v>
      </c>
      <c r="F126" s="6">
        <f t="shared" si="30"/>
        <v>0</v>
      </c>
      <c r="G126" s="6"/>
      <c r="H126" s="6"/>
      <c r="I126" s="6"/>
      <c r="J126" s="6"/>
      <c r="K126" s="6">
        <f t="shared" si="31"/>
        <v>0</v>
      </c>
      <c r="L126" s="6">
        <f t="shared" si="32"/>
        <v>0</v>
      </c>
      <c r="M126" s="6"/>
      <c r="N126" s="6"/>
      <c r="O126" s="6"/>
      <c r="P126" s="6"/>
      <c r="Q126" s="6">
        <f t="shared" si="33"/>
        <v>0</v>
      </c>
      <c r="R126" s="6">
        <f t="shared" si="34"/>
        <v>0</v>
      </c>
      <c r="S126" s="6"/>
      <c r="T126" s="6"/>
      <c r="U126" s="6"/>
      <c r="V126" s="6"/>
      <c r="W126" s="6">
        <f t="shared" si="35"/>
        <v>0</v>
      </c>
    </row>
    <row r="127" spans="1:23" ht="15.75" hidden="1" customHeight="1" x14ac:dyDescent="0.25">
      <c r="A127" s="28"/>
      <c r="B127" s="70"/>
      <c r="C127" s="68" t="s">
        <v>15</v>
      </c>
      <c r="D127" s="68"/>
      <c r="E127" s="54">
        <f t="shared" si="20"/>
        <v>0</v>
      </c>
      <c r="F127" s="6">
        <f t="shared" si="30"/>
        <v>0</v>
      </c>
      <c r="G127" s="6"/>
      <c r="H127" s="6"/>
      <c r="I127" s="6"/>
      <c r="J127" s="6"/>
      <c r="K127" s="6">
        <f t="shared" si="31"/>
        <v>0</v>
      </c>
      <c r="L127" s="6">
        <f t="shared" si="32"/>
        <v>0</v>
      </c>
      <c r="M127" s="6"/>
      <c r="N127" s="6"/>
      <c r="O127" s="6"/>
      <c r="P127" s="6"/>
      <c r="Q127" s="6">
        <f t="shared" si="33"/>
        <v>0</v>
      </c>
      <c r="R127" s="6">
        <f t="shared" si="34"/>
        <v>0</v>
      </c>
      <c r="S127" s="6"/>
      <c r="T127" s="6"/>
      <c r="U127" s="6"/>
      <c r="V127" s="6"/>
      <c r="W127" s="6">
        <f t="shared" si="35"/>
        <v>0</v>
      </c>
    </row>
    <row r="128" spans="1:23" ht="15.75" hidden="1" customHeight="1" x14ac:dyDescent="0.25">
      <c r="A128" s="28"/>
      <c r="B128" s="70"/>
      <c r="C128" s="68" t="s">
        <v>16</v>
      </c>
      <c r="D128" s="68"/>
      <c r="E128" s="54">
        <f t="shared" si="20"/>
        <v>0</v>
      </c>
      <c r="F128" s="6">
        <f t="shared" si="30"/>
        <v>0</v>
      </c>
      <c r="G128" s="6"/>
      <c r="H128" s="6"/>
      <c r="I128" s="6"/>
      <c r="J128" s="6"/>
      <c r="K128" s="6">
        <f t="shared" si="31"/>
        <v>0</v>
      </c>
      <c r="L128" s="6">
        <f t="shared" si="32"/>
        <v>0</v>
      </c>
      <c r="M128" s="6"/>
      <c r="N128" s="6"/>
      <c r="O128" s="6"/>
      <c r="P128" s="6"/>
      <c r="Q128" s="6">
        <f t="shared" si="33"/>
        <v>0</v>
      </c>
      <c r="R128" s="6">
        <f t="shared" si="34"/>
        <v>0</v>
      </c>
      <c r="S128" s="6"/>
      <c r="T128" s="6"/>
      <c r="U128" s="6"/>
      <c r="V128" s="6"/>
      <c r="W128" s="6">
        <f t="shared" si="35"/>
        <v>0</v>
      </c>
    </row>
    <row r="129" spans="1:23" ht="15.75" hidden="1" customHeight="1" x14ac:dyDescent="0.25">
      <c r="A129" s="28"/>
      <c r="B129" s="70"/>
      <c r="C129" s="68" t="s">
        <v>103</v>
      </c>
      <c r="D129" s="68"/>
      <c r="E129" s="54">
        <f t="shared" si="20"/>
        <v>0</v>
      </c>
      <c r="F129" s="6">
        <f t="shared" si="30"/>
        <v>0</v>
      </c>
      <c r="G129" s="6"/>
      <c r="H129" s="6"/>
      <c r="I129" s="6"/>
      <c r="J129" s="6"/>
      <c r="K129" s="6">
        <f t="shared" si="31"/>
        <v>0</v>
      </c>
      <c r="L129" s="6">
        <f t="shared" si="32"/>
        <v>0</v>
      </c>
      <c r="M129" s="6"/>
      <c r="N129" s="6"/>
      <c r="O129" s="6"/>
      <c r="P129" s="6"/>
      <c r="Q129" s="6">
        <f t="shared" si="33"/>
        <v>0</v>
      </c>
      <c r="R129" s="6">
        <f t="shared" si="34"/>
        <v>0</v>
      </c>
      <c r="S129" s="6"/>
      <c r="T129" s="6"/>
      <c r="U129" s="6"/>
      <c r="V129" s="6"/>
      <c r="W129" s="6">
        <f t="shared" si="35"/>
        <v>0</v>
      </c>
    </row>
    <row r="130" spans="1:23" ht="15.75" hidden="1" customHeight="1" x14ac:dyDescent="0.25">
      <c r="A130" s="12"/>
      <c r="B130" s="71"/>
      <c r="C130" s="68" t="s">
        <v>70</v>
      </c>
      <c r="D130" s="68"/>
      <c r="E130" s="54">
        <f t="shared" si="20"/>
        <v>0</v>
      </c>
      <c r="F130" s="6">
        <f t="shared" si="30"/>
        <v>0</v>
      </c>
      <c r="G130" s="6"/>
      <c r="H130" s="6"/>
      <c r="I130" s="6"/>
      <c r="J130" s="6"/>
      <c r="K130" s="6">
        <f t="shared" si="31"/>
        <v>0</v>
      </c>
      <c r="L130" s="6">
        <f t="shared" si="32"/>
        <v>0</v>
      </c>
      <c r="M130" s="6"/>
      <c r="N130" s="6"/>
      <c r="O130" s="6"/>
      <c r="P130" s="6"/>
      <c r="Q130" s="6">
        <f t="shared" si="33"/>
        <v>0</v>
      </c>
      <c r="R130" s="6">
        <f t="shared" si="34"/>
        <v>0</v>
      </c>
      <c r="S130" s="6"/>
      <c r="T130" s="6"/>
      <c r="U130" s="6"/>
      <c r="V130" s="6"/>
      <c r="W130" s="6">
        <f t="shared" si="35"/>
        <v>0</v>
      </c>
    </row>
    <row r="131" spans="1:23" ht="15.75" hidden="1" customHeight="1" x14ac:dyDescent="0.25">
      <c r="A131" s="12"/>
      <c r="B131" s="71"/>
      <c r="C131" s="68" t="s">
        <v>71</v>
      </c>
      <c r="D131" s="68"/>
      <c r="E131" s="54">
        <f t="shared" si="20"/>
        <v>0</v>
      </c>
      <c r="F131" s="6">
        <f t="shared" si="30"/>
        <v>0</v>
      </c>
      <c r="G131" s="6"/>
      <c r="H131" s="6"/>
      <c r="I131" s="6"/>
      <c r="J131" s="6"/>
      <c r="K131" s="6">
        <f t="shared" si="31"/>
        <v>0</v>
      </c>
      <c r="L131" s="6">
        <f t="shared" si="32"/>
        <v>0</v>
      </c>
      <c r="M131" s="6"/>
      <c r="N131" s="6"/>
      <c r="O131" s="6"/>
      <c r="P131" s="6"/>
      <c r="Q131" s="6">
        <f t="shared" si="33"/>
        <v>0</v>
      </c>
      <c r="R131" s="6">
        <f t="shared" si="34"/>
        <v>0</v>
      </c>
      <c r="S131" s="6"/>
      <c r="T131" s="6"/>
      <c r="U131" s="6"/>
      <c r="V131" s="6"/>
      <c r="W131" s="6">
        <f t="shared" si="35"/>
        <v>0</v>
      </c>
    </row>
    <row r="132" spans="1:23" ht="15.75" hidden="1" customHeight="1" x14ac:dyDescent="0.25">
      <c r="A132" s="12"/>
      <c r="B132" s="71"/>
      <c r="C132" s="68" t="s">
        <v>72</v>
      </c>
      <c r="D132" s="68"/>
      <c r="E132" s="54">
        <f t="shared" si="20"/>
        <v>0</v>
      </c>
      <c r="F132" s="6">
        <f t="shared" si="30"/>
        <v>0</v>
      </c>
      <c r="G132" s="6"/>
      <c r="H132" s="6"/>
      <c r="I132" s="6"/>
      <c r="J132" s="6"/>
      <c r="K132" s="6">
        <f t="shared" si="31"/>
        <v>0</v>
      </c>
      <c r="L132" s="6">
        <f t="shared" si="32"/>
        <v>0</v>
      </c>
      <c r="M132" s="6"/>
      <c r="N132" s="6"/>
      <c r="O132" s="6"/>
      <c r="P132" s="6"/>
      <c r="Q132" s="6">
        <f t="shared" si="33"/>
        <v>0</v>
      </c>
      <c r="R132" s="6">
        <f t="shared" si="34"/>
        <v>0</v>
      </c>
      <c r="S132" s="6"/>
      <c r="T132" s="6"/>
      <c r="U132" s="6"/>
      <c r="V132" s="6"/>
      <c r="W132" s="6">
        <f t="shared" si="35"/>
        <v>0</v>
      </c>
    </row>
    <row r="133" spans="1:23" ht="15.75" hidden="1" customHeight="1" x14ac:dyDescent="0.25">
      <c r="A133" s="28"/>
      <c r="B133" s="70"/>
      <c r="C133" s="68">
        <v>224</v>
      </c>
      <c r="D133" s="68"/>
      <c r="E133" s="54">
        <f t="shared" si="20"/>
        <v>0</v>
      </c>
      <c r="F133" s="6">
        <f t="shared" si="30"/>
        <v>0</v>
      </c>
      <c r="G133" s="6"/>
      <c r="H133" s="6"/>
      <c r="I133" s="6"/>
      <c r="J133" s="6"/>
      <c r="K133" s="6">
        <f t="shared" si="31"/>
        <v>0</v>
      </c>
      <c r="L133" s="6">
        <f t="shared" si="32"/>
        <v>0</v>
      </c>
      <c r="M133" s="6"/>
      <c r="N133" s="6"/>
      <c r="O133" s="6"/>
      <c r="P133" s="6"/>
      <c r="Q133" s="6">
        <f t="shared" si="33"/>
        <v>0</v>
      </c>
      <c r="R133" s="6">
        <f t="shared" si="34"/>
        <v>0</v>
      </c>
      <c r="S133" s="6"/>
      <c r="T133" s="6"/>
      <c r="U133" s="6"/>
      <c r="V133" s="6"/>
      <c r="W133" s="6">
        <f t="shared" si="35"/>
        <v>0</v>
      </c>
    </row>
    <row r="134" spans="1:23" ht="15.75" hidden="1" customHeight="1" x14ac:dyDescent="0.25">
      <c r="A134" s="28"/>
      <c r="B134" s="70"/>
      <c r="C134" s="68" t="s">
        <v>20</v>
      </c>
      <c r="D134" s="68"/>
      <c r="E134" s="54">
        <f t="shared" si="20"/>
        <v>0</v>
      </c>
      <c r="F134" s="6">
        <f t="shared" si="30"/>
        <v>0</v>
      </c>
      <c r="G134" s="6"/>
      <c r="H134" s="6"/>
      <c r="I134" s="6"/>
      <c r="J134" s="6"/>
      <c r="K134" s="6">
        <f t="shared" si="31"/>
        <v>0</v>
      </c>
      <c r="L134" s="6">
        <f t="shared" si="32"/>
        <v>0</v>
      </c>
      <c r="M134" s="6"/>
      <c r="N134" s="6"/>
      <c r="O134" s="6"/>
      <c r="P134" s="6"/>
      <c r="Q134" s="6">
        <f t="shared" si="33"/>
        <v>0</v>
      </c>
      <c r="R134" s="6">
        <f t="shared" si="34"/>
        <v>0</v>
      </c>
      <c r="S134" s="6"/>
      <c r="T134" s="6"/>
      <c r="U134" s="6"/>
      <c r="V134" s="6"/>
      <c r="W134" s="6">
        <f t="shared" si="35"/>
        <v>0</v>
      </c>
    </row>
    <row r="135" spans="1:23" ht="15.75" hidden="1" customHeight="1" x14ac:dyDescent="0.25">
      <c r="A135" s="28"/>
      <c r="B135" s="70"/>
      <c r="C135" s="68" t="s">
        <v>21</v>
      </c>
      <c r="D135" s="68"/>
      <c r="E135" s="54">
        <f t="shared" si="20"/>
        <v>0</v>
      </c>
      <c r="F135" s="6">
        <f t="shared" si="30"/>
        <v>0</v>
      </c>
      <c r="G135" s="6"/>
      <c r="H135" s="6"/>
      <c r="I135" s="6"/>
      <c r="J135" s="6"/>
      <c r="K135" s="6">
        <f t="shared" si="31"/>
        <v>0</v>
      </c>
      <c r="L135" s="6">
        <f t="shared" si="32"/>
        <v>0</v>
      </c>
      <c r="M135" s="6"/>
      <c r="N135" s="6"/>
      <c r="O135" s="6"/>
      <c r="P135" s="6"/>
      <c r="Q135" s="6">
        <f t="shared" si="33"/>
        <v>0</v>
      </c>
      <c r="R135" s="6">
        <f t="shared" si="34"/>
        <v>0</v>
      </c>
      <c r="S135" s="6"/>
      <c r="T135" s="6"/>
      <c r="U135" s="6"/>
      <c r="V135" s="6"/>
      <c r="W135" s="6">
        <f t="shared" si="35"/>
        <v>0</v>
      </c>
    </row>
    <row r="136" spans="1:23" ht="15.75" hidden="1" customHeight="1" x14ac:dyDescent="0.25">
      <c r="A136" s="28"/>
      <c r="B136" s="70"/>
      <c r="C136" s="68" t="s">
        <v>22</v>
      </c>
      <c r="D136" s="68"/>
      <c r="E136" s="54">
        <f t="shared" si="20"/>
        <v>0</v>
      </c>
      <c r="F136" s="6">
        <f t="shared" si="30"/>
        <v>0</v>
      </c>
      <c r="G136" s="6"/>
      <c r="H136" s="6"/>
      <c r="I136" s="6"/>
      <c r="J136" s="6"/>
      <c r="K136" s="6">
        <f t="shared" si="31"/>
        <v>0</v>
      </c>
      <c r="L136" s="6">
        <f t="shared" si="32"/>
        <v>0</v>
      </c>
      <c r="M136" s="6"/>
      <c r="N136" s="6"/>
      <c r="O136" s="6"/>
      <c r="P136" s="6"/>
      <c r="Q136" s="6">
        <f t="shared" si="33"/>
        <v>0</v>
      </c>
      <c r="R136" s="6">
        <f t="shared" si="34"/>
        <v>0</v>
      </c>
      <c r="S136" s="6"/>
      <c r="T136" s="6"/>
      <c r="U136" s="6"/>
      <c r="V136" s="6"/>
      <c r="W136" s="6">
        <f t="shared" si="35"/>
        <v>0</v>
      </c>
    </row>
    <row r="137" spans="1:23" ht="15.75" hidden="1" customHeight="1" x14ac:dyDescent="0.25">
      <c r="A137" s="28"/>
      <c r="B137" s="70"/>
      <c r="C137" s="68" t="s">
        <v>17</v>
      </c>
      <c r="D137" s="68"/>
      <c r="E137" s="54">
        <f t="shared" si="20"/>
        <v>0</v>
      </c>
      <c r="F137" s="6">
        <f t="shared" si="30"/>
        <v>0</v>
      </c>
      <c r="G137" s="6"/>
      <c r="H137" s="6"/>
      <c r="I137" s="6"/>
      <c r="J137" s="6"/>
      <c r="K137" s="6">
        <f t="shared" si="31"/>
        <v>0</v>
      </c>
      <c r="L137" s="6">
        <f t="shared" si="32"/>
        <v>0</v>
      </c>
      <c r="M137" s="6"/>
      <c r="N137" s="6"/>
      <c r="O137" s="6"/>
      <c r="P137" s="6"/>
      <c r="Q137" s="6">
        <f t="shared" si="33"/>
        <v>0</v>
      </c>
      <c r="R137" s="6">
        <f t="shared" si="34"/>
        <v>0</v>
      </c>
      <c r="S137" s="6"/>
      <c r="T137" s="6"/>
      <c r="U137" s="6"/>
      <c r="V137" s="6"/>
      <c r="W137" s="6">
        <f t="shared" si="35"/>
        <v>0</v>
      </c>
    </row>
    <row r="138" spans="1:23" ht="15.75" hidden="1" customHeight="1" x14ac:dyDescent="0.25">
      <c r="A138" s="28"/>
      <c r="B138" s="70"/>
      <c r="C138" s="68" t="s">
        <v>23</v>
      </c>
      <c r="D138" s="68"/>
      <c r="E138" s="54">
        <f t="shared" si="20"/>
        <v>0</v>
      </c>
      <c r="F138" s="6">
        <f t="shared" si="30"/>
        <v>0</v>
      </c>
      <c r="G138" s="6"/>
      <c r="H138" s="6"/>
      <c r="I138" s="6"/>
      <c r="J138" s="6"/>
      <c r="K138" s="6">
        <f t="shared" si="31"/>
        <v>0</v>
      </c>
      <c r="L138" s="6">
        <f t="shared" si="32"/>
        <v>0</v>
      </c>
      <c r="M138" s="6"/>
      <c r="N138" s="6"/>
      <c r="O138" s="6"/>
      <c r="P138" s="6"/>
      <c r="Q138" s="6">
        <f t="shared" si="33"/>
        <v>0</v>
      </c>
      <c r="R138" s="6">
        <f t="shared" si="34"/>
        <v>0</v>
      </c>
      <c r="S138" s="6"/>
      <c r="T138" s="6"/>
      <c r="U138" s="6"/>
      <c r="V138" s="6"/>
      <c r="W138" s="6">
        <f t="shared" si="35"/>
        <v>0</v>
      </c>
    </row>
    <row r="139" spans="1:23" ht="15.75" hidden="1" customHeight="1" x14ac:dyDescent="0.25">
      <c r="A139" s="28"/>
      <c r="B139" s="71"/>
      <c r="C139" s="68" t="s">
        <v>10</v>
      </c>
      <c r="D139" s="68"/>
      <c r="E139" s="54">
        <f t="shared" si="20"/>
        <v>922.80000000000007</v>
      </c>
      <c r="F139" s="6">
        <f t="shared" si="30"/>
        <v>307.60000000000002</v>
      </c>
      <c r="G139" s="6">
        <v>307.60000000000002</v>
      </c>
      <c r="H139" s="6"/>
      <c r="I139" s="6"/>
      <c r="J139" s="6"/>
      <c r="K139" s="6">
        <f t="shared" si="31"/>
        <v>307.60000000000002</v>
      </c>
      <c r="L139" s="6">
        <f t="shared" si="32"/>
        <v>307.60000000000002</v>
      </c>
      <c r="M139" s="6">
        <v>307.60000000000002</v>
      </c>
      <c r="N139" s="6"/>
      <c r="O139" s="6"/>
      <c r="P139" s="6"/>
      <c r="Q139" s="6">
        <f t="shared" si="33"/>
        <v>307.60000000000002</v>
      </c>
      <c r="R139" s="6">
        <f t="shared" si="34"/>
        <v>307.60000000000002</v>
      </c>
      <c r="S139" s="6">
        <v>307.60000000000002</v>
      </c>
      <c r="T139" s="6"/>
      <c r="U139" s="6"/>
      <c r="V139" s="6"/>
      <c r="W139" s="6">
        <f t="shared" si="35"/>
        <v>307.60000000000002</v>
      </c>
    </row>
    <row r="140" spans="1:23" ht="15.75" hidden="1" customHeight="1" x14ac:dyDescent="0.25">
      <c r="A140" s="28"/>
      <c r="B140" s="70"/>
      <c r="C140" s="68" t="s">
        <v>18</v>
      </c>
      <c r="D140" s="68"/>
      <c r="E140" s="54">
        <f t="shared" si="20"/>
        <v>0</v>
      </c>
      <c r="F140" s="6">
        <f t="shared" si="30"/>
        <v>0</v>
      </c>
      <c r="G140" s="6"/>
      <c r="H140" s="6"/>
      <c r="I140" s="6"/>
      <c r="J140" s="6"/>
      <c r="K140" s="6">
        <f t="shared" si="31"/>
        <v>0</v>
      </c>
      <c r="L140" s="6">
        <f t="shared" si="32"/>
        <v>0</v>
      </c>
      <c r="M140" s="6"/>
      <c r="N140" s="6"/>
      <c r="O140" s="6"/>
      <c r="P140" s="6"/>
      <c r="Q140" s="6">
        <f t="shared" si="33"/>
        <v>0</v>
      </c>
      <c r="R140" s="6">
        <f t="shared" si="34"/>
        <v>0</v>
      </c>
      <c r="S140" s="6"/>
      <c r="T140" s="6"/>
      <c r="U140" s="6"/>
      <c r="V140" s="6"/>
      <c r="W140" s="6">
        <f t="shared" si="35"/>
        <v>0</v>
      </c>
    </row>
    <row r="141" spans="1:23" ht="15.75" hidden="1" customHeight="1" x14ac:dyDescent="0.25">
      <c r="A141" s="28"/>
      <c r="B141" s="70"/>
      <c r="C141" s="68" t="s">
        <v>24</v>
      </c>
      <c r="D141" s="68"/>
      <c r="E141" s="54">
        <f t="shared" si="20"/>
        <v>0</v>
      </c>
      <c r="F141" s="6">
        <f t="shared" si="30"/>
        <v>0</v>
      </c>
      <c r="G141" s="6"/>
      <c r="H141" s="6"/>
      <c r="I141" s="6"/>
      <c r="J141" s="6"/>
      <c r="K141" s="6">
        <f t="shared" si="31"/>
        <v>0</v>
      </c>
      <c r="L141" s="6">
        <f t="shared" si="32"/>
        <v>0</v>
      </c>
      <c r="M141" s="6"/>
      <c r="N141" s="6"/>
      <c r="O141" s="6"/>
      <c r="P141" s="6"/>
      <c r="Q141" s="6">
        <f t="shared" si="33"/>
        <v>0</v>
      </c>
      <c r="R141" s="6">
        <f t="shared" si="34"/>
        <v>0</v>
      </c>
      <c r="S141" s="6"/>
      <c r="T141" s="6"/>
      <c r="U141" s="6"/>
      <c r="V141" s="6"/>
      <c r="W141" s="6">
        <f t="shared" si="35"/>
        <v>0</v>
      </c>
    </row>
    <row r="142" spans="1:23" ht="15.75" hidden="1" customHeight="1" x14ac:dyDescent="0.25">
      <c r="A142" s="28"/>
      <c r="B142" s="6"/>
      <c r="C142" s="32">
        <v>262</v>
      </c>
      <c r="D142" s="32"/>
      <c r="E142" s="54">
        <f t="shared" si="20"/>
        <v>0</v>
      </c>
      <c r="F142" s="6">
        <f t="shared" si="30"/>
        <v>0</v>
      </c>
      <c r="G142" s="6"/>
      <c r="H142" s="6"/>
      <c r="I142" s="6"/>
      <c r="J142" s="6"/>
      <c r="K142" s="6">
        <f t="shared" si="31"/>
        <v>0</v>
      </c>
      <c r="L142" s="6">
        <f t="shared" si="32"/>
        <v>0</v>
      </c>
      <c r="M142" s="6"/>
      <c r="N142" s="6"/>
      <c r="O142" s="6"/>
      <c r="P142" s="6"/>
      <c r="Q142" s="6">
        <f t="shared" si="33"/>
        <v>0</v>
      </c>
      <c r="R142" s="6">
        <f t="shared" si="34"/>
        <v>0</v>
      </c>
      <c r="S142" s="6"/>
      <c r="T142" s="6"/>
      <c r="U142" s="6"/>
      <c r="V142" s="6"/>
      <c r="W142" s="6">
        <f t="shared" si="35"/>
        <v>0</v>
      </c>
    </row>
    <row r="143" spans="1:23" ht="15.75" hidden="1" customHeight="1" x14ac:dyDescent="0.25">
      <c r="A143" s="28"/>
      <c r="B143" s="6"/>
      <c r="C143" s="32" t="s">
        <v>25</v>
      </c>
      <c r="D143" s="32"/>
      <c r="E143" s="54">
        <f t="shared" si="20"/>
        <v>0</v>
      </c>
      <c r="F143" s="6">
        <f t="shared" si="30"/>
        <v>0</v>
      </c>
      <c r="G143" s="6"/>
      <c r="H143" s="6"/>
      <c r="I143" s="6"/>
      <c r="J143" s="6"/>
      <c r="K143" s="6">
        <f t="shared" si="31"/>
        <v>0</v>
      </c>
      <c r="L143" s="6">
        <f t="shared" si="32"/>
        <v>0</v>
      </c>
      <c r="M143" s="6"/>
      <c r="N143" s="6"/>
      <c r="O143" s="6"/>
      <c r="P143" s="6"/>
      <c r="Q143" s="6">
        <f t="shared" si="33"/>
        <v>0</v>
      </c>
      <c r="R143" s="6">
        <f t="shared" si="34"/>
        <v>0</v>
      </c>
      <c r="S143" s="6"/>
      <c r="T143" s="6"/>
      <c r="U143" s="6"/>
      <c r="V143" s="6"/>
      <c r="W143" s="6">
        <f t="shared" si="35"/>
        <v>0</v>
      </c>
    </row>
    <row r="144" spans="1:23" ht="15.75" hidden="1" customHeight="1" x14ac:dyDescent="0.25">
      <c r="A144" s="28"/>
      <c r="B144" s="6"/>
      <c r="C144" s="32" t="s">
        <v>11</v>
      </c>
      <c r="D144" s="32"/>
      <c r="E144" s="54">
        <f t="shared" si="20"/>
        <v>494.09999999999997</v>
      </c>
      <c r="F144" s="6">
        <f t="shared" si="30"/>
        <v>84.7</v>
      </c>
      <c r="G144" s="6">
        <v>84.7</v>
      </c>
      <c r="H144" s="6"/>
      <c r="I144" s="6">
        <v>80</v>
      </c>
      <c r="J144" s="6"/>
      <c r="K144" s="6">
        <f t="shared" si="31"/>
        <v>164.7</v>
      </c>
      <c r="L144" s="6">
        <f t="shared" si="32"/>
        <v>84.7</v>
      </c>
      <c r="M144" s="6">
        <v>84.7</v>
      </c>
      <c r="N144" s="6"/>
      <c r="O144" s="6">
        <v>80</v>
      </c>
      <c r="P144" s="6"/>
      <c r="Q144" s="6">
        <f t="shared" si="33"/>
        <v>164.7</v>
      </c>
      <c r="R144" s="6">
        <f t="shared" si="34"/>
        <v>84.7</v>
      </c>
      <c r="S144" s="6">
        <v>84.7</v>
      </c>
      <c r="T144" s="6"/>
      <c r="U144" s="6">
        <v>80</v>
      </c>
      <c r="V144" s="6"/>
      <c r="W144" s="6">
        <f t="shared" si="35"/>
        <v>164.7</v>
      </c>
    </row>
    <row r="145" spans="1:23" ht="15.75" hidden="1" customHeight="1" x14ac:dyDescent="0.25">
      <c r="A145" s="28"/>
      <c r="B145" s="6"/>
      <c r="C145" s="32" t="s">
        <v>13</v>
      </c>
      <c r="D145" s="32"/>
      <c r="E145" s="54">
        <f t="shared" si="20"/>
        <v>0</v>
      </c>
      <c r="F145" s="6">
        <f t="shared" si="30"/>
        <v>0</v>
      </c>
      <c r="G145" s="6"/>
      <c r="H145" s="6"/>
      <c r="I145" s="6"/>
      <c r="J145" s="6"/>
      <c r="K145" s="6">
        <f t="shared" si="31"/>
        <v>0</v>
      </c>
      <c r="L145" s="6">
        <f t="shared" si="32"/>
        <v>0</v>
      </c>
      <c r="M145" s="6"/>
      <c r="N145" s="6"/>
      <c r="O145" s="6"/>
      <c r="P145" s="6"/>
      <c r="Q145" s="6">
        <f t="shared" si="33"/>
        <v>0</v>
      </c>
      <c r="R145" s="6">
        <f t="shared" si="34"/>
        <v>0</v>
      </c>
      <c r="S145" s="6"/>
      <c r="T145" s="6"/>
      <c r="U145" s="6"/>
      <c r="V145" s="6"/>
      <c r="W145" s="6">
        <f t="shared" si="35"/>
        <v>0</v>
      </c>
    </row>
    <row r="146" spans="1:23" ht="15.75" hidden="1" customHeight="1" x14ac:dyDescent="0.25">
      <c r="A146" s="28"/>
      <c r="B146" s="6"/>
      <c r="C146" s="32" t="s">
        <v>12</v>
      </c>
      <c r="D146" s="32"/>
      <c r="E146" s="54">
        <f t="shared" si="20"/>
        <v>612.29999999999995</v>
      </c>
      <c r="F146" s="6">
        <f t="shared" si="30"/>
        <v>91.1</v>
      </c>
      <c r="G146" s="6">
        <v>91.1</v>
      </c>
      <c r="H146" s="6"/>
      <c r="I146" s="6">
        <v>113</v>
      </c>
      <c r="J146" s="6"/>
      <c r="K146" s="6">
        <f t="shared" si="31"/>
        <v>204.1</v>
      </c>
      <c r="L146" s="6">
        <f t="shared" si="32"/>
        <v>91.1</v>
      </c>
      <c r="M146" s="6">
        <v>91.1</v>
      </c>
      <c r="N146" s="6"/>
      <c r="O146" s="6">
        <v>113</v>
      </c>
      <c r="P146" s="6"/>
      <c r="Q146" s="6">
        <f t="shared" si="33"/>
        <v>204.1</v>
      </c>
      <c r="R146" s="6">
        <f t="shared" si="34"/>
        <v>91.1</v>
      </c>
      <c r="S146" s="6">
        <v>91.1</v>
      </c>
      <c r="T146" s="6"/>
      <c r="U146" s="6">
        <v>113</v>
      </c>
      <c r="V146" s="6"/>
      <c r="W146" s="6">
        <f t="shared" si="35"/>
        <v>204.1</v>
      </c>
    </row>
    <row r="147" spans="1:23" ht="15.75" hidden="1" customHeight="1" x14ac:dyDescent="0.25">
      <c r="A147" s="28"/>
      <c r="B147" s="6"/>
      <c r="C147" s="32" t="s">
        <v>26</v>
      </c>
      <c r="D147" s="32"/>
      <c r="E147" s="54">
        <f t="shared" si="20"/>
        <v>0</v>
      </c>
      <c r="F147" s="6">
        <f t="shared" si="30"/>
        <v>0</v>
      </c>
      <c r="G147" s="6"/>
      <c r="H147" s="6"/>
      <c r="I147" s="6"/>
      <c r="J147" s="6"/>
      <c r="K147" s="6">
        <f t="shared" si="31"/>
        <v>0</v>
      </c>
      <c r="L147" s="6">
        <f t="shared" si="32"/>
        <v>0</v>
      </c>
      <c r="M147" s="6"/>
      <c r="N147" s="6"/>
      <c r="O147" s="6"/>
      <c r="P147" s="6"/>
      <c r="Q147" s="6">
        <f t="shared" si="33"/>
        <v>0</v>
      </c>
      <c r="R147" s="6">
        <f t="shared" si="34"/>
        <v>0</v>
      </c>
      <c r="S147" s="6"/>
      <c r="T147" s="6"/>
      <c r="U147" s="6"/>
      <c r="V147" s="6"/>
      <c r="W147" s="6">
        <f t="shared" si="35"/>
        <v>0</v>
      </c>
    </row>
    <row r="148" spans="1:23" ht="15.75" hidden="1" customHeight="1" x14ac:dyDescent="0.25">
      <c r="A148" s="28"/>
      <c r="B148" s="6"/>
      <c r="C148" s="32" t="s">
        <v>28</v>
      </c>
      <c r="D148" s="32"/>
      <c r="E148" s="54">
        <f t="shared" si="20"/>
        <v>0</v>
      </c>
      <c r="F148" s="6">
        <f t="shared" si="30"/>
        <v>0</v>
      </c>
      <c r="G148" s="6"/>
      <c r="H148" s="6"/>
      <c r="I148" s="6"/>
      <c r="J148" s="6"/>
      <c r="K148" s="6">
        <f t="shared" si="31"/>
        <v>0</v>
      </c>
      <c r="L148" s="6">
        <f t="shared" si="32"/>
        <v>0</v>
      </c>
      <c r="M148" s="6"/>
      <c r="N148" s="6"/>
      <c r="O148" s="6"/>
      <c r="P148" s="6"/>
      <c r="Q148" s="6">
        <f t="shared" si="33"/>
        <v>0</v>
      </c>
      <c r="R148" s="6">
        <f t="shared" si="34"/>
        <v>0</v>
      </c>
      <c r="S148" s="6"/>
      <c r="T148" s="6"/>
      <c r="U148" s="6"/>
      <c r="V148" s="6"/>
      <c r="W148" s="6">
        <f t="shared" si="35"/>
        <v>0</v>
      </c>
    </row>
    <row r="149" spans="1:23" ht="15.75" hidden="1" customHeight="1" x14ac:dyDescent="0.25">
      <c r="A149" s="28"/>
      <c r="B149" s="6"/>
      <c r="C149" s="32" t="s">
        <v>27</v>
      </c>
      <c r="D149" s="32"/>
      <c r="E149" s="54">
        <f t="shared" ref="E149:E212" si="36">K149+Q149+W149</f>
        <v>0</v>
      </c>
      <c r="F149" s="6">
        <f>G149+H149</f>
        <v>0</v>
      </c>
      <c r="G149" s="6"/>
      <c r="H149" s="6"/>
      <c r="I149" s="6"/>
      <c r="J149" s="6"/>
      <c r="K149" s="6">
        <f>F149+I149+J149</f>
        <v>0</v>
      </c>
      <c r="L149" s="6">
        <f t="shared" si="32"/>
        <v>0</v>
      </c>
      <c r="M149" s="6"/>
      <c r="N149" s="6"/>
      <c r="O149" s="6"/>
      <c r="P149" s="6"/>
      <c r="Q149" s="6">
        <f t="shared" si="33"/>
        <v>0</v>
      </c>
      <c r="R149" s="6">
        <f t="shared" si="34"/>
        <v>0</v>
      </c>
      <c r="S149" s="6"/>
      <c r="T149" s="6"/>
      <c r="U149" s="6"/>
      <c r="V149" s="6"/>
      <c r="W149" s="6">
        <f t="shared" si="35"/>
        <v>0</v>
      </c>
    </row>
    <row r="150" spans="1:23" s="10" customFormat="1" ht="108.75" customHeight="1" x14ac:dyDescent="0.25">
      <c r="A150" s="12" t="s">
        <v>46</v>
      </c>
      <c r="B150" s="15" t="s">
        <v>100</v>
      </c>
      <c r="C150" s="37" t="s">
        <v>52</v>
      </c>
      <c r="D150" s="37">
        <v>71511</v>
      </c>
      <c r="E150" s="20">
        <f t="shared" ref="E150:W150" si="37">SUM(E151:E184)</f>
        <v>139107.06</v>
      </c>
      <c r="F150" s="20">
        <f t="shared" si="37"/>
        <v>35947.800000000003</v>
      </c>
      <c r="G150" s="20">
        <f t="shared" si="37"/>
        <v>35947.800000000003</v>
      </c>
      <c r="H150" s="20">
        <f t="shared" si="37"/>
        <v>0</v>
      </c>
      <c r="I150" s="20">
        <f t="shared" si="37"/>
        <v>7068.4</v>
      </c>
      <c r="J150" s="20">
        <f t="shared" si="37"/>
        <v>0</v>
      </c>
      <c r="K150" s="20">
        <f t="shared" si="37"/>
        <v>43016.199999999983</v>
      </c>
      <c r="L150" s="20">
        <f t="shared" si="37"/>
        <v>40977.03</v>
      </c>
      <c r="M150" s="20">
        <f t="shared" si="37"/>
        <v>40977.03</v>
      </c>
      <c r="N150" s="20">
        <f t="shared" si="37"/>
        <v>0</v>
      </c>
      <c r="O150" s="20">
        <f t="shared" si="37"/>
        <v>7068.4</v>
      </c>
      <c r="P150" s="20">
        <f t="shared" si="37"/>
        <v>0</v>
      </c>
      <c r="Q150" s="20">
        <f t="shared" si="37"/>
        <v>48045.429999999986</v>
      </c>
      <c r="R150" s="20">
        <f t="shared" si="37"/>
        <v>40977.03</v>
      </c>
      <c r="S150" s="20">
        <f t="shared" si="37"/>
        <v>40977.03</v>
      </c>
      <c r="T150" s="20">
        <f t="shared" si="37"/>
        <v>0</v>
      </c>
      <c r="U150" s="20">
        <f t="shared" si="37"/>
        <v>7068.4</v>
      </c>
      <c r="V150" s="20">
        <f t="shared" si="37"/>
        <v>0</v>
      </c>
      <c r="W150" s="20">
        <f t="shared" si="37"/>
        <v>48045.429999999986</v>
      </c>
    </row>
    <row r="151" spans="1:23" ht="15.75" hidden="1" customHeight="1" x14ac:dyDescent="0.25">
      <c r="A151" s="12"/>
      <c r="B151" s="15" t="s">
        <v>34</v>
      </c>
      <c r="C151" s="32">
        <v>211</v>
      </c>
      <c r="D151" s="32"/>
      <c r="E151" s="54">
        <f t="shared" si="36"/>
        <v>58614.399999999994</v>
      </c>
      <c r="F151" s="6">
        <f t="shared" ref="F151:F184" si="38">G151+H151</f>
        <v>18515.599999999999</v>
      </c>
      <c r="G151" s="6">
        <v>18515.599999999999</v>
      </c>
      <c r="H151" s="6"/>
      <c r="I151" s="6">
        <v>474.4</v>
      </c>
      <c r="J151" s="6"/>
      <c r="K151" s="6">
        <f t="shared" ref="K151:K184" si="39">F151+I151+J151</f>
        <v>18990</v>
      </c>
      <c r="L151" s="6">
        <f t="shared" ref="L151:L184" si="40">M151+N151</f>
        <v>19337.8</v>
      </c>
      <c r="M151" s="6">
        <v>19337.8</v>
      </c>
      <c r="N151" s="6"/>
      <c r="O151" s="6">
        <v>474.4</v>
      </c>
      <c r="P151" s="6"/>
      <c r="Q151" s="6">
        <f t="shared" ref="Q151:Q184" si="41">L151+O151+P151</f>
        <v>19812.2</v>
      </c>
      <c r="R151" s="6">
        <f t="shared" ref="R151:R184" si="42">S151+T151</f>
        <v>19337.8</v>
      </c>
      <c r="S151" s="6">
        <v>19337.8</v>
      </c>
      <c r="T151" s="6"/>
      <c r="U151" s="6">
        <v>474.4</v>
      </c>
      <c r="V151" s="6"/>
      <c r="W151" s="6">
        <f t="shared" ref="W151:W184" si="43">R151+U151+V151</f>
        <v>19812.2</v>
      </c>
    </row>
    <row r="152" spans="1:23" ht="15.75" hidden="1" customHeight="1" x14ac:dyDescent="0.25">
      <c r="A152" s="28"/>
      <c r="B152" s="6"/>
      <c r="C152" s="32" t="s">
        <v>19</v>
      </c>
      <c r="D152" s="32"/>
      <c r="E152" s="54">
        <f t="shared" si="36"/>
        <v>7785.7000000000007</v>
      </c>
      <c r="F152" s="6">
        <f t="shared" si="38"/>
        <v>2740.9</v>
      </c>
      <c r="G152" s="6">
        <v>2740.9</v>
      </c>
      <c r="H152" s="6"/>
      <c r="I152" s="6"/>
      <c r="J152" s="6"/>
      <c r="K152" s="6">
        <f t="shared" si="39"/>
        <v>2740.9</v>
      </c>
      <c r="L152" s="6">
        <f t="shared" si="40"/>
        <v>2522.4</v>
      </c>
      <c r="M152" s="6">
        <v>2522.4</v>
      </c>
      <c r="N152" s="6"/>
      <c r="O152" s="6"/>
      <c r="P152" s="6"/>
      <c r="Q152" s="6">
        <f t="shared" si="41"/>
        <v>2522.4</v>
      </c>
      <c r="R152" s="6">
        <f t="shared" si="42"/>
        <v>2522.4</v>
      </c>
      <c r="S152" s="6">
        <v>2522.4</v>
      </c>
      <c r="T152" s="6"/>
      <c r="U152" s="6"/>
      <c r="V152" s="6"/>
      <c r="W152" s="6">
        <f t="shared" si="43"/>
        <v>2522.4</v>
      </c>
    </row>
    <row r="153" spans="1:23" ht="15.75" hidden="1" customHeight="1" x14ac:dyDescent="0.25">
      <c r="A153" s="28"/>
      <c r="B153" s="6"/>
      <c r="C153" s="32" t="s">
        <v>14</v>
      </c>
      <c r="D153" s="32"/>
      <c r="E153" s="54">
        <f t="shared" si="36"/>
        <v>69</v>
      </c>
      <c r="F153" s="6">
        <f t="shared" si="38"/>
        <v>0</v>
      </c>
      <c r="G153" s="6"/>
      <c r="H153" s="6"/>
      <c r="I153" s="6">
        <v>23</v>
      </c>
      <c r="J153" s="6"/>
      <c r="K153" s="6">
        <f t="shared" si="39"/>
        <v>23</v>
      </c>
      <c r="L153" s="6">
        <f t="shared" si="40"/>
        <v>0</v>
      </c>
      <c r="M153" s="6"/>
      <c r="N153" s="6"/>
      <c r="O153" s="6">
        <v>23</v>
      </c>
      <c r="P153" s="6"/>
      <c r="Q153" s="6">
        <f t="shared" si="41"/>
        <v>23</v>
      </c>
      <c r="R153" s="6">
        <f t="shared" si="42"/>
        <v>0</v>
      </c>
      <c r="S153" s="6"/>
      <c r="T153" s="6"/>
      <c r="U153" s="6">
        <v>23</v>
      </c>
      <c r="V153" s="6"/>
      <c r="W153" s="6">
        <f t="shared" si="43"/>
        <v>23</v>
      </c>
    </row>
    <row r="154" spans="1:23" ht="15.75" hidden="1" customHeight="1" x14ac:dyDescent="0.25">
      <c r="A154" s="28"/>
      <c r="B154" s="6"/>
      <c r="C154" s="32" t="s">
        <v>53</v>
      </c>
      <c r="D154" s="32"/>
      <c r="E154" s="54">
        <f t="shared" si="36"/>
        <v>0</v>
      </c>
      <c r="F154" s="6">
        <f t="shared" si="38"/>
        <v>0</v>
      </c>
      <c r="G154" s="6"/>
      <c r="H154" s="6"/>
      <c r="I154" s="6"/>
      <c r="J154" s="6"/>
      <c r="K154" s="6">
        <f t="shared" si="39"/>
        <v>0</v>
      </c>
      <c r="L154" s="6">
        <f t="shared" si="40"/>
        <v>0</v>
      </c>
      <c r="M154" s="6"/>
      <c r="N154" s="6"/>
      <c r="O154" s="6"/>
      <c r="P154" s="6"/>
      <c r="Q154" s="6">
        <f t="shared" si="41"/>
        <v>0</v>
      </c>
      <c r="R154" s="6">
        <f t="shared" si="42"/>
        <v>0</v>
      </c>
      <c r="S154" s="6"/>
      <c r="T154" s="6"/>
      <c r="U154" s="6"/>
      <c r="V154" s="6"/>
      <c r="W154" s="6">
        <f t="shared" si="43"/>
        <v>0</v>
      </c>
    </row>
    <row r="155" spans="1:23" ht="15.75" hidden="1" customHeight="1" x14ac:dyDescent="0.25">
      <c r="A155" s="28"/>
      <c r="B155" s="6"/>
      <c r="C155" s="32" t="s">
        <v>33</v>
      </c>
      <c r="D155" s="32"/>
      <c r="E155" s="54">
        <f t="shared" si="36"/>
        <v>0</v>
      </c>
      <c r="F155" s="6">
        <f t="shared" si="38"/>
        <v>0</v>
      </c>
      <c r="G155" s="6"/>
      <c r="H155" s="6"/>
      <c r="I155" s="6"/>
      <c r="J155" s="6"/>
      <c r="K155" s="6">
        <f t="shared" si="39"/>
        <v>0</v>
      </c>
      <c r="L155" s="6">
        <f t="shared" si="40"/>
        <v>0</v>
      </c>
      <c r="M155" s="6"/>
      <c r="N155" s="6"/>
      <c r="O155" s="6"/>
      <c r="P155" s="6"/>
      <c r="Q155" s="6">
        <f t="shared" si="41"/>
        <v>0</v>
      </c>
      <c r="R155" s="6">
        <f t="shared" si="42"/>
        <v>0</v>
      </c>
      <c r="S155" s="6"/>
      <c r="T155" s="6"/>
      <c r="U155" s="6"/>
      <c r="V155" s="6"/>
      <c r="W155" s="6">
        <f t="shared" si="43"/>
        <v>0</v>
      </c>
    </row>
    <row r="156" spans="1:23" ht="15.75" hidden="1" customHeight="1" x14ac:dyDescent="0.25">
      <c r="A156" s="28"/>
      <c r="B156" s="6"/>
      <c r="C156" s="32" t="s">
        <v>29</v>
      </c>
      <c r="D156" s="32"/>
      <c r="E156" s="54">
        <f t="shared" si="36"/>
        <v>600</v>
      </c>
      <c r="F156" s="6">
        <f t="shared" si="38"/>
        <v>360</v>
      </c>
      <c r="G156" s="6">
        <v>360</v>
      </c>
      <c r="H156" s="6"/>
      <c r="I156" s="6"/>
      <c r="J156" s="6"/>
      <c r="K156" s="6">
        <f t="shared" si="39"/>
        <v>360</v>
      </c>
      <c r="L156" s="6">
        <f t="shared" si="40"/>
        <v>120</v>
      </c>
      <c r="M156" s="6">
        <v>120</v>
      </c>
      <c r="N156" s="6"/>
      <c r="O156" s="6"/>
      <c r="P156" s="6"/>
      <c r="Q156" s="6">
        <f t="shared" si="41"/>
        <v>120</v>
      </c>
      <c r="R156" s="6">
        <f t="shared" si="42"/>
        <v>120</v>
      </c>
      <c r="S156" s="6">
        <v>120</v>
      </c>
      <c r="T156" s="6"/>
      <c r="U156" s="6"/>
      <c r="V156" s="6"/>
      <c r="W156" s="6">
        <f t="shared" si="43"/>
        <v>120</v>
      </c>
    </row>
    <row r="157" spans="1:23" ht="15.75" hidden="1" customHeight="1" x14ac:dyDescent="0.25">
      <c r="A157" s="28"/>
      <c r="B157" s="6"/>
      <c r="C157" s="32" t="s">
        <v>30</v>
      </c>
      <c r="D157" s="32"/>
      <c r="E157" s="54">
        <f t="shared" si="36"/>
        <v>58.5</v>
      </c>
      <c r="F157" s="6">
        <f t="shared" si="38"/>
        <v>19.5</v>
      </c>
      <c r="G157" s="6">
        <v>19.5</v>
      </c>
      <c r="H157" s="6"/>
      <c r="I157" s="6"/>
      <c r="J157" s="6"/>
      <c r="K157" s="6">
        <f t="shared" si="39"/>
        <v>19.5</v>
      </c>
      <c r="L157" s="6">
        <f t="shared" si="40"/>
        <v>19.5</v>
      </c>
      <c r="M157" s="6">
        <v>19.5</v>
      </c>
      <c r="N157" s="6"/>
      <c r="O157" s="6"/>
      <c r="P157" s="6"/>
      <c r="Q157" s="6">
        <f t="shared" si="41"/>
        <v>19.5</v>
      </c>
      <c r="R157" s="6">
        <f t="shared" si="42"/>
        <v>19.5</v>
      </c>
      <c r="S157" s="6">
        <v>19.5</v>
      </c>
      <c r="T157" s="6"/>
      <c r="U157" s="6"/>
      <c r="V157" s="6"/>
      <c r="W157" s="6">
        <f t="shared" si="43"/>
        <v>19.5</v>
      </c>
    </row>
    <row r="158" spans="1:23" ht="15.75" hidden="1" customHeight="1" x14ac:dyDescent="0.25">
      <c r="A158" s="28"/>
      <c r="B158" s="6"/>
      <c r="C158" s="32">
        <v>213</v>
      </c>
      <c r="D158" s="32"/>
      <c r="E158" s="54">
        <f t="shared" si="36"/>
        <v>17395.5</v>
      </c>
      <c r="F158" s="6">
        <f t="shared" si="38"/>
        <v>5474.2</v>
      </c>
      <c r="G158" s="6">
        <v>5474.2</v>
      </c>
      <c r="H158" s="6"/>
      <c r="I158" s="6">
        <v>162.5</v>
      </c>
      <c r="J158" s="6"/>
      <c r="K158" s="6">
        <f t="shared" si="39"/>
        <v>5636.7</v>
      </c>
      <c r="L158" s="6">
        <f t="shared" si="40"/>
        <v>5716.9</v>
      </c>
      <c r="M158" s="6">
        <v>5716.9</v>
      </c>
      <c r="N158" s="6"/>
      <c r="O158" s="6">
        <v>162.5</v>
      </c>
      <c r="P158" s="6"/>
      <c r="Q158" s="6">
        <f t="shared" si="41"/>
        <v>5879.4</v>
      </c>
      <c r="R158" s="6">
        <f t="shared" si="42"/>
        <v>5716.9</v>
      </c>
      <c r="S158" s="6">
        <v>5716.9</v>
      </c>
      <c r="T158" s="6"/>
      <c r="U158" s="6">
        <v>162.5</v>
      </c>
      <c r="V158" s="6"/>
      <c r="W158" s="6">
        <f t="shared" si="43"/>
        <v>5879.4</v>
      </c>
    </row>
    <row r="159" spans="1:23" ht="15.75" hidden="1" customHeight="1" x14ac:dyDescent="0.25">
      <c r="A159" s="28"/>
      <c r="B159" s="6"/>
      <c r="C159" s="32">
        <v>221</v>
      </c>
      <c r="D159" s="32"/>
      <c r="E159" s="54">
        <f t="shared" si="36"/>
        <v>729.2</v>
      </c>
      <c r="F159" s="6">
        <f t="shared" si="38"/>
        <v>185.7</v>
      </c>
      <c r="G159" s="6">
        <v>185.7</v>
      </c>
      <c r="H159" s="6"/>
      <c r="I159" s="6">
        <v>50.5</v>
      </c>
      <c r="J159" s="6"/>
      <c r="K159" s="6">
        <f t="shared" si="39"/>
        <v>236.2</v>
      </c>
      <c r="L159" s="6">
        <f t="shared" si="40"/>
        <v>196</v>
      </c>
      <c r="M159" s="6">
        <v>196</v>
      </c>
      <c r="N159" s="6"/>
      <c r="O159" s="6">
        <v>50.5</v>
      </c>
      <c r="P159" s="6"/>
      <c r="Q159" s="6">
        <f t="shared" si="41"/>
        <v>246.5</v>
      </c>
      <c r="R159" s="6">
        <f t="shared" si="42"/>
        <v>196</v>
      </c>
      <c r="S159" s="6">
        <v>196</v>
      </c>
      <c r="T159" s="6"/>
      <c r="U159" s="6">
        <v>50.5</v>
      </c>
      <c r="V159" s="6"/>
      <c r="W159" s="6">
        <f t="shared" si="43"/>
        <v>246.5</v>
      </c>
    </row>
    <row r="160" spans="1:23" ht="15.75" hidden="1" customHeight="1" x14ac:dyDescent="0.25">
      <c r="A160" s="28"/>
      <c r="B160" s="70"/>
      <c r="C160" s="68" t="s">
        <v>15</v>
      </c>
      <c r="D160" s="68"/>
      <c r="E160" s="69">
        <f t="shared" si="36"/>
        <v>816</v>
      </c>
      <c r="F160" s="70">
        <f t="shared" si="38"/>
        <v>100</v>
      </c>
      <c r="G160" s="70">
        <v>100</v>
      </c>
      <c r="H160" s="70"/>
      <c r="I160" s="6">
        <v>172</v>
      </c>
      <c r="J160" s="6"/>
      <c r="K160" s="6">
        <f t="shared" si="39"/>
        <v>272</v>
      </c>
      <c r="L160" s="6">
        <f t="shared" si="40"/>
        <v>100</v>
      </c>
      <c r="M160" s="6">
        <v>100</v>
      </c>
      <c r="N160" s="6"/>
      <c r="O160" s="6">
        <v>172</v>
      </c>
      <c r="P160" s="6"/>
      <c r="Q160" s="6">
        <f t="shared" si="41"/>
        <v>272</v>
      </c>
      <c r="R160" s="6">
        <f t="shared" si="42"/>
        <v>100</v>
      </c>
      <c r="S160" s="6">
        <v>100</v>
      </c>
      <c r="T160" s="6"/>
      <c r="U160" s="6">
        <v>172</v>
      </c>
      <c r="V160" s="6"/>
      <c r="W160" s="6">
        <f t="shared" si="43"/>
        <v>272</v>
      </c>
    </row>
    <row r="161" spans="1:23" ht="15.75" hidden="1" customHeight="1" x14ac:dyDescent="0.25">
      <c r="A161" s="28"/>
      <c r="B161" s="70"/>
      <c r="C161" s="68" t="s">
        <v>16</v>
      </c>
      <c r="D161" s="68"/>
      <c r="E161" s="69">
        <f t="shared" si="36"/>
        <v>472.90000000000003</v>
      </c>
      <c r="F161" s="70">
        <f t="shared" si="38"/>
        <v>0</v>
      </c>
      <c r="G161" s="70"/>
      <c r="H161" s="70"/>
      <c r="I161" s="6">
        <v>69.3</v>
      </c>
      <c r="J161" s="6"/>
      <c r="K161" s="6">
        <f t="shared" si="39"/>
        <v>69.3</v>
      </c>
      <c r="L161" s="6">
        <f t="shared" si="40"/>
        <v>132.5</v>
      </c>
      <c r="M161" s="6">
        <v>132.5</v>
      </c>
      <c r="N161" s="6"/>
      <c r="O161" s="6">
        <v>69.3</v>
      </c>
      <c r="P161" s="6"/>
      <c r="Q161" s="6">
        <f t="shared" si="41"/>
        <v>201.8</v>
      </c>
      <c r="R161" s="6">
        <f t="shared" si="42"/>
        <v>132.5</v>
      </c>
      <c r="S161" s="6">
        <v>132.5</v>
      </c>
      <c r="T161" s="6"/>
      <c r="U161" s="6">
        <v>69.3</v>
      </c>
      <c r="V161" s="6"/>
      <c r="W161" s="6">
        <f t="shared" si="43"/>
        <v>201.8</v>
      </c>
    </row>
    <row r="162" spans="1:23" ht="15.75" hidden="1" customHeight="1" x14ac:dyDescent="0.25">
      <c r="A162" s="28"/>
      <c r="B162" s="70"/>
      <c r="C162" s="68" t="s">
        <v>103</v>
      </c>
      <c r="D162" s="68"/>
      <c r="E162" s="69">
        <f t="shared" si="36"/>
        <v>0</v>
      </c>
      <c r="F162" s="70">
        <f t="shared" si="38"/>
        <v>0</v>
      </c>
      <c r="G162" s="70"/>
      <c r="H162" s="70"/>
      <c r="I162" s="6"/>
      <c r="J162" s="6"/>
      <c r="K162" s="6">
        <f t="shared" si="39"/>
        <v>0</v>
      </c>
      <c r="L162" s="6">
        <f t="shared" si="40"/>
        <v>0</v>
      </c>
      <c r="M162" s="6"/>
      <c r="N162" s="6"/>
      <c r="O162" s="6"/>
      <c r="P162" s="6"/>
      <c r="Q162" s="6">
        <f t="shared" si="41"/>
        <v>0</v>
      </c>
      <c r="R162" s="6">
        <f t="shared" si="42"/>
        <v>0</v>
      </c>
      <c r="S162" s="6"/>
      <c r="T162" s="6"/>
      <c r="U162" s="6"/>
      <c r="V162" s="6"/>
      <c r="W162" s="6">
        <f t="shared" si="43"/>
        <v>0</v>
      </c>
    </row>
    <row r="163" spans="1:23" ht="15.75" hidden="1" customHeight="1" x14ac:dyDescent="0.25">
      <c r="A163" s="12"/>
      <c r="B163" s="71"/>
      <c r="C163" s="68" t="s">
        <v>70</v>
      </c>
      <c r="D163" s="68"/>
      <c r="E163" s="69">
        <f t="shared" si="36"/>
        <v>9304.7000000000007</v>
      </c>
      <c r="F163" s="70">
        <f t="shared" si="38"/>
        <v>1947.8</v>
      </c>
      <c r="G163" s="70">
        <v>1947.8</v>
      </c>
      <c r="H163" s="70"/>
      <c r="I163" s="6">
        <v>277.5</v>
      </c>
      <c r="J163" s="6"/>
      <c r="K163" s="6">
        <f t="shared" si="39"/>
        <v>2225.3000000000002</v>
      </c>
      <c r="L163" s="6">
        <f t="shared" si="40"/>
        <v>3262.2</v>
      </c>
      <c r="M163" s="6">
        <v>3262.2</v>
      </c>
      <c r="N163" s="6"/>
      <c r="O163" s="6">
        <v>277.5</v>
      </c>
      <c r="P163" s="6"/>
      <c r="Q163" s="6">
        <f t="shared" si="41"/>
        <v>3539.7</v>
      </c>
      <c r="R163" s="6">
        <f t="shared" si="42"/>
        <v>3262.2</v>
      </c>
      <c r="S163" s="6">
        <v>3262.2</v>
      </c>
      <c r="T163" s="6"/>
      <c r="U163" s="6">
        <v>277.5</v>
      </c>
      <c r="V163" s="6"/>
      <c r="W163" s="6">
        <f t="shared" si="43"/>
        <v>3539.7</v>
      </c>
    </row>
    <row r="164" spans="1:23" ht="15.75" hidden="1" customHeight="1" x14ac:dyDescent="0.25">
      <c r="A164" s="12"/>
      <c r="B164" s="71"/>
      <c r="C164" s="68" t="s">
        <v>71</v>
      </c>
      <c r="D164" s="68"/>
      <c r="E164" s="69">
        <f t="shared" si="36"/>
        <v>3690.6</v>
      </c>
      <c r="F164" s="70">
        <f t="shared" si="38"/>
        <v>979.4</v>
      </c>
      <c r="G164" s="70">
        <v>979.4</v>
      </c>
      <c r="H164" s="70"/>
      <c r="I164" s="6">
        <v>114.2</v>
      </c>
      <c r="J164" s="6"/>
      <c r="K164" s="6">
        <f t="shared" si="39"/>
        <v>1093.5999999999999</v>
      </c>
      <c r="L164" s="6">
        <f t="shared" si="40"/>
        <v>1184.3</v>
      </c>
      <c r="M164" s="6">
        <v>1184.3</v>
      </c>
      <c r="N164" s="6"/>
      <c r="O164" s="6">
        <v>114.2</v>
      </c>
      <c r="P164" s="6"/>
      <c r="Q164" s="6">
        <f t="shared" si="41"/>
        <v>1298.5</v>
      </c>
      <c r="R164" s="6">
        <f t="shared" si="42"/>
        <v>1184.3</v>
      </c>
      <c r="S164" s="6">
        <v>1184.3</v>
      </c>
      <c r="T164" s="6"/>
      <c r="U164" s="6">
        <v>114.2</v>
      </c>
      <c r="V164" s="6"/>
      <c r="W164" s="6">
        <f t="shared" si="43"/>
        <v>1298.5</v>
      </c>
    </row>
    <row r="165" spans="1:23" ht="15.75" hidden="1" customHeight="1" x14ac:dyDescent="0.25">
      <c r="A165" s="12"/>
      <c r="B165" s="71"/>
      <c r="C165" s="68" t="s">
        <v>72</v>
      </c>
      <c r="D165" s="68"/>
      <c r="E165" s="69">
        <f t="shared" si="36"/>
        <v>1130.8</v>
      </c>
      <c r="F165" s="70">
        <f t="shared" si="38"/>
        <v>297.39999999999998</v>
      </c>
      <c r="G165" s="70">
        <v>297.39999999999998</v>
      </c>
      <c r="H165" s="70"/>
      <c r="I165" s="6">
        <v>38</v>
      </c>
      <c r="J165" s="6"/>
      <c r="K165" s="6">
        <f t="shared" si="39"/>
        <v>335.4</v>
      </c>
      <c r="L165" s="6">
        <f t="shared" si="40"/>
        <v>359.7</v>
      </c>
      <c r="M165" s="6">
        <v>359.7</v>
      </c>
      <c r="N165" s="6"/>
      <c r="O165" s="6">
        <v>38</v>
      </c>
      <c r="P165" s="6"/>
      <c r="Q165" s="6">
        <f t="shared" si="41"/>
        <v>397.7</v>
      </c>
      <c r="R165" s="6">
        <f t="shared" si="42"/>
        <v>359.7</v>
      </c>
      <c r="S165" s="6">
        <v>359.7</v>
      </c>
      <c r="T165" s="6"/>
      <c r="U165" s="6">
        <v>38</v>
      </c>
      <c r="V165" s="6"/>
      <c r="W165" s="6">
        <f t="shared" si="43"/>
        <v>397.7</v>
      </c>
    </row>
    <row r="166" spans="1:23" ht="15.75" hidden="1" customHeight="1" x14ac:dyDescent="0.25">
      <c r="A166" s="28"/>
      <c r="B166" s="70"/>
      <c r="C166" s="68">
        <v>224</v>
      </c>
      <c r="D166" s="68"/>
      <c r="E166" s="69">
        <f t="shared" si="36"/>
        <v>150</v>
      </c>
      <c r="F166" s="70">
        <f t="shared" si="38"/>
        <v>0</v>
      </c>
      <c r="G166" s="70"/>
      <c r="H166" s="70"/>
      <c r="I166" s="6">
        <v>50</v>
      </c>
      <c r="J166" s="6"/>
      <c r="K166" s="6">
        <f t="shared" si="39"/>
        <v>50</v>
      </c>
      <c r="L166" s="6">
        <f t="shared" si="40"/>
        <v>0</v>
      </c>
      <c r="M166" s="6"/>
      <c r="N166" s="6"/>
      <c r="O166" s="6">
        <v>50</v>
      </c>
      <c r="P166" s="6"/>
      <c r="Q166" s="6">
        <f t="shared" si="41"/>
        <v>50</v>
      </c>
      <c r="R166" s="6">
        <f t="shared" si="42"/>
        <v>0</v>
      </c>
      <c r="S166" s="6"/>
      <c r="T166" s="6"/>
      <c r="U166" s="6">
        <v>50</v>
      </c>
      <c r="V166" s="6"/>
      <c r="W166" s="6">
        <f t="shared" si="43"/>
        <v>50</v>
      </c>
    </row>
    <row r="167" spans="1:23" ht="15.75" hidden="1" customHeight="1" x14ac:dyDescent="0.25">
      <c r="A167" s="28"/>
      <c r="B167" s="70"/>
      <c r="C167" s="68" t="s">
        <v>20</v>
      </c>
      <c r="D167" s="68"/>
      <c r="E167" s="69">
        <f t="shared" si="36"/>
        <v>11179</v>
      </c>
      <c r="F167" s="70">
        <f t="shared" si="38"/>
        <v>2177.1999999999998</v>
      </c>
      <c r="G167" s="70">
        <v>2177.1999999999998</v>
      </c>
      <c r="H167" s="70"/>
      <c r="I167" s="6">
        <v>395.4</v>
      </c>
      <c r="J167" s="6"/>
      <c r="K167" s="6">
        <f t="shared" si="39"/>
        <v>2572.6</v>
      </c>
      <c r="L167" s="6">
        <f t="shared" si="40"/>
        <v>3907.8</v>
      </c>
      <c r="M167" s="6">
        <v>3907.8</v>
      </c>
      <c r="N167" s="6"/>
      <c r="O167" s="6">
        <v>395.4</v>
      </c>
      <c r="P167" s="6"/>
      <c r="Q167" s="6">
        <f t="shared" si="41"/>
        <v>4303.2</v>
      </c>
      <c r="R167" s="6">
        <f t="shared" si="42"/>
        <v>3907.8</v>
      </c>
      <c r="S167" s="6">
        <v>3907.8</v>
      </c>
      <c r="T167" s="6"/>
      <c r="U167" s="6">
        <v>395.4</v>
      </c>
      <c r="V167" s="6"/>
      <c r="W167" s="6">
        <f t="shared" si="43"/>
        <v>4303.2</v>
      </c>
    </row>
    <row r="168" spans="1:23" ht="15.75" hidden="1" customHeight="1" x14ac:dyDescent="0.25">
      <c r="A168" s="28"/>
      <c r="B168" s="70"/>
      <c r="C168" s="68" t="s">
        <v>21</v>
      </c>
      <c r="D168" s="68"/>
      <c r="E168" s="69">
        <f t="shared" si="36"/>
        <v>271.2</v>
      </c>
      <c r="F168" s="70">
        <f t="shared" si="38"/>
        <v>36.299999999999997</v>
      </c>
      <c r="G168" s="70">
        <v>36.299999999999997</v>
      </c>
      <c r="H168" s="70"/>
      <c r="I168" s="6">
        <v>52.7</v>
      </c>
      <c r="J168" s="6"/>
      <c r="K168" s="6">
        <f t="shared" si="39"/>
        <v>89</v>
      </c>
      <c r="L168" s="6">
        <f t="shared" si="40"/>
        <v>38.4</v>
      </c>
      <c r="M168" s="6">
        <v>38.4</v>
      </c>
      <c r="N168" s="6"/>
      <c r="O168" s="6">
        <v>52.7</v>
      </c>
      <c r="P168" s="6"/>
      <c r="Q168" s="6">
        <f t="shared" si="41"/>
        <v>91.1</v>
      </c>
      <c r="R168" s="6">
        <f t="shared" si="42"/>
        <v>38.4</v>
      </c>
      <c r="S168" s="6">
        <v>38.4</v>
      </c>
      <c r="T168" s="6"/>
      <c r="U168" s="6">
        <v>52.7</v>
      </c>
      <c r="V168" s="6"/>
      <c r="W168" s="6">
        <f t="shared" si="43"/>
        <v>91.1</v>
      </c>
    </row>
    <row r="169" spans="1:23" ht="15.75" hidden="1" customHeight="1" x14ac:dyDescent="0.25">
      <c r="A169" s="28"/>
      <c r="B169" s="70"/>
      <c r="C169" s="68" t="s">
        <v>22</v>
      </c>
      <c r="D169" s="68"/>
      <c r="E169" s="69">
        <f t="shared" si="36"/>
        <v>2058.06</v>
      </c>
      <c r="F169" s="70">
        <f t="shared" si="38"/>
        <v>424.3</v>
      </c>
      <c r="G169" s="70">
        <v>424.3</v>
      </c>
      <c r="H169" s="70"/>
      <c r="I169" s="6">
        <v>234.9</v>
      </c>
      <c r="J169" s="6"/>
      <c r="K169" s="6">
        <f t="shared" si="39"/>
        <v>659.2</v>
      </c>
      <c r="L169" s="6">
        <f t="shared" si="40"/>
        <v>464.53</v>
      </c>
      <c r="M169" s="6">
        <v>464.53</v>
      </c>
      <c r="N169" s="6"/>
      <c r="O169" s="6">
        <v>234.9</v>
      </c>
      <c r="P169" s="6"/>
      <c r="Q169" s="6">
        <f t="shared" si="41"/>
        <v>699.43</v>
      </c>
      <c r="R169" s="6">
        <f t="shared" si="42"/>
        <v>464.53</v>
      </c>
      <c r="S169" s="6">
        <v>464.53</v>
      </c>
      <c r="T169" s="6"/>
      <c r="U169" s="6">
        <v>234.9</v>
      </c>
      <c r="V169" s="6"/>
      <c r="W169" s="6">
        <f t="shared" si="43"/>
        <v>699.43</v>
      </c>
    </row>
    <row r="170" spans="1:23" ht="15.75" hidden="1" customHeight="1" x14ac:dyDescent="0.25">
      <c r="A170" s="28"/>
      <c r="B170" s="70"/>
      <c r="C170" s="68" t="s">
        <v>113</v>
      </c>
      <c r="D170" s="68"/>
      <c r="E170" s="69">
        <f t="shared" si="36"/>
        <v>2.0999999999999996</v>
      </c>
      <c r="F170" s="70">
        <f t="shared" si="38"/>
        <v>0.7</v>
      </c>
      <c r="G170" s="70">
        <v>0.7</v>
      </c>
      <c r="H170" s="70"/>
      <c r="I170" s="6"/>
      <c r="J170" s="6"/>
      <c r="K170" s="6">
        <f t="shared" si="39"/>
        <v>0.7</v>
      </c>
      <c r="L170" s="6">
        <f t="shared" si="40"/>
        <v>0.7</v>
      </c>
      <c r="M170" s="6">
        <v>0.7</v>
      </c>
      <c r="N170" s="6"/>
      <c r="O170" s="6"/>
      <c r="P170" s="6"/>
      <c r="Q170" s="6">
        <f>L170+O170+P170</f>
        <v>0.7</v>
      </c>
      <c r="R170" s="6">
        <f>S170+T170</f>
        <v>0.7</v>
      </c>
      <c r="S170" s="6">
        <v>0.7</v>
      </c>
      <c r="T170" s="6"/>
      <c r="U170" s="6"/>
      <c r="V170" s="6"/>
      <c r="W170" s="6">
        <f t="shared" si="43"/>
        <v>0.7</v>
      </c>
    </row>
    <row r="171" spans="1:23" ht="15.75" hidden="1" customHeight="1" x14ac:dyDescent="0.25">
      <c r="A171" s="28"/>
      <c r="B171" s="70"/>
      <c r="C171" s="68" t="s">
        <v>17</v>
      </c>
      <c r="D171" s="68"/>
      <c r="E171" s="69">
        <f t="shared" si="36"/>
        <v>301.5</v>
      </c>
      <c r="F171" s="70">
        <f t="shared" si="38"/>
        <v>0</v>
      </c>
      <c r="G171" s="70"/>
      <c r="H171" s="70"/>
      <c r="I171" s="6">
        <v>100.5</v>
      </c>
      <c r="J171" s="6"/>
      <c r="K171" s="6">
        <f t="shared" si="39"/>
        <v>100.5</v>
      </c>
      <c r="L171" s="6">
        <f t="shared" si="40"/>
        <v>0</v>
      </c>
      <c r="M171" s="6"/>
      <c r="N171" s="6"/>
      <c r="O171" s="6">
        <v>100.5</v>
      </c>
      <c r="P171" s="6"/>
      <c r="Q171" s="6">
        <f t="shared" si="41"/>
        <v>100.5</v>
      </c>
      <c r="R171" s="6">
        <f t="shared" si="42"/>
        <v>0</v>
      </c>
      <c r="S171" s="6"/>
      <c r="T171" s="6"/>
      <c r="U171" s="6">
        <v>100.5</v>
      </c>
      <c r="V171" s="6"/>
      <c r="W171" s="6">
        <f t="shared" si="43"/>
        <v>100.5</v>
      </c>
    </row>
    <row r="172" spans="1:23" ht="15.75" hidden="1" customHeight="1" x14ac:dyDescent="0.25">
      <c r="A172" s="28"/>
      <c r="B172" s="70"/>
      <c r="C172" s="68" t="s">
        <v>23</v>
      </c>
      <c r="D172" s="68"/>
      <c r="E172" s="69">
        <f t="shared" si="36"/>
        <v>3012.4</v>
      </c>
      <c r="F172" s="70">
        <f t="shared" si="38"/>
        <v>659.6</v>
      </c>
      <c r="G172" s="70">
        <v>659.6</v>
      </c>
      <c r="H172" s="70"/>
      <c r="I172" s="6"/>
      <c r="J172" s="6"/>
      <c r="K172" s="6">
        <f t="shared" si="39"/>
        <v>659.6</v>
      </c>
      <c r="L172" s="6">
        <f t="shared" si="40"/>
        <v>1176.4000000000001</v>
      </c>
      <c r="M172" s="6">
        <v>1176.4000000000001</v>
      </c>
      <c r="N172" s="6"/>
      <c r="O172" s="6"/>
      <c r="P172" s="6"/>
      <c r="Q172" s="6">
        <f t="shared" si="41"/>
        <v>1176.4000000000001</v>
      </c>
      <c r="R172" s="6">
        <f t="shared" si="42"/>
        <v>1176.4000000000001</v>
      </c>
      <c r="S172" s="6">
        <v>1176.4000000000001</v>
      </c>
      <c r="T172" s="6"/>
      <c r="U172" s="6"/>
      <c r="V172" s="6"/>
      <c r="W172" s="6">
        <f t="shared" si="43"/>
        <v>1176.4000000000001</v>
      </c>
    </row>
    <row r="173" spans="1:23" ht="15.75" hidden="1" customHeight="1" x14ac:dyDescent="0.25">
      <c r="A173" s="28"/>
      <c r="B173" s="70"/>
      <c r="C173" s="68" t="s">
        <v>10</v>
      </c>
      <c r="D173" s="68"/>
      <c r="E173" s="69">
        <f t="shared" si="36"/>
        <v>7772.2</v>
      </c>
      <c r="F173" s="70">
        <f t="shared" si="38"/>
        <v>1241.2</v>
      </c>
      <c r="G173" s="70">
        <v>1241.2</v>
      </c>
      <c r="H173" s="70"/>
      <c r="I173" s="6">
        <v>1265</v>
      </c>
      <c r="J173" s="6"/>
      <c r="K173" s="6">
        <f t="shared" si="39"/>
        <v>2506.1999999999998</v>
      </c>
      <c r="L173" s="6">
        <f t="shared" si="40"/>
        <v>1368</v>
      </c>
      <c r="M173" s="6">
        <v>1368</v>
      </c>
      <c r="N173" s="6"/>
      <c r="O173" s="6">
        <v>1265</v>
      </c>
      <c r="P173" s="6"/>
      <c r="Q173" s="6">
        <f t="shared" si="41"/>
        <v>2633</v>
      </c>
      <c r="R173" s="6">
        <f t="shared" si="42"/>
        <v>1368</v>
      </c>
      <c r="S173" s="6">
        <v>1368</v>
      </c>
      <c r="T173" s="6"/>
      <c r="U173" s="6">
        <v>1265</v>
      </c>
      <c r="V173" s="6"/>
      <c r="W173" s="6">
        <f t="shared" si="43"/>
        <v>2633</v>
      </c>
    </row>
    <row r="174" spans="1:23" ht="15.75" hidden="1" customHeight="1" x14ac:dyDescent="0.25">
      <c r="A174" s="28"/>
      <c r="B174" s="70"/>
      <c r="C174" s="68" t="s">
        <v>18</v>
      </c>
      <c r="D174" s="68"/>
      <c r="E174" s="69">
        <f t="shared" si="36"/>
        <v>2684.1000000000004</v>
      </c>
      <c r="F174" s="70">
        <f t="shared" si="38"/>
        <v>362.3</v>
      </c>
      <c r="G174" s="70">
        <v>362.3</v>
      </c>
      <c r="H174" s="70"/>
      <c r="I174" s="6">
        <f>540.1-7.7</f>
        <v>532.4</v>
      </c>
      <c r="J174" s="6"/>
      <c r="K174" s="6">
        <f t="shared" si="39"/>
        <v>894.7</v>
      </c>
      <c r="L174" s="6">
        <f t="shared" si="40"/>
        <v>362.3</v>
      </c>
      <c r="M174" s="6">
        <v>362.3</v>
      </c>
      <c r="N174" s="6"/>
      <c r="O174" s="6">
        <f>540.1-7.7</f>
        <v>532.4</v>
      </c>
      <c r="P174" s="6"/>
      <c r="Q174" s="6">
        <f t="shared" si="41"/>
        <v>894.7</v>
      </c>
      <c r="R174" s="6">
        <f t="shared" si="42"/>
        <v>362.3</v>
      </c>
      <c r="S174" s="6">
        <v>362.3</v>
      </c>
      <c r="T174" s="6"/>
      <c r="U174" s="6">
        <f>540.1-7.7</f>
        <v>532.4</v>
      </c>
      <c r="V174" s="6"/>
      <c r="W174" s="6">
        <f t="shared" si="43"/>
        <v>894.7</v>
      </c>
    </row>
    <row r="175" spans="1:23" hidden="1" x14ac:dyDescent="0.25">
      <c r="A175" s="28"/>
      <c r="B175" s="6"/>
      <c r="C175" s="32" t="s">
        <v>24</v>
      </c>
      <c r="D175" s="32"/>
      <c r="E175" s="54">
        <f t="shared" si="36"/>
        <v>210</v>
      </c>
      <c r="F175" s="6">
        <f t="shared" si="38"/>
        <v>0</v>
      </c>
      <c r="G175" s="6"/>
      <c r="H175" s="6"/>
      <c r="I175" s="6">
        <v>70</v>
      </c>
      <c r="J175" s="6"/>
      <c r="K175" s="6">
        <f t="shared" si="39"/>
        <v>70</v>
      </c>
      <c r="L175" s="6">
        <f t="shared" si="40"/>
        <v>0</v>
      </c>
      <c r="M175" s="6"/>
      <c r="N175" s="6"/>
      <c r="O175" s="6">
        <v>70</v>
      </c>
      <c r="P175" s="6"/>
      <c r="Q175" s="6">
        <f t="shared" si="41"/>
        <v>70</v>
      </c>
      <c r="R175" s="6">
        <f t="shared" si="42"/>
        <v>0</v>
      </c>
      <c r="S175" s="6"/>
      <c r="T175" s="6"/>
      <c r="U175" s="6">
        <v>70</v>
      </c>
      <c r="V175" s="6"/>
      <c r="W175" s="6">
        <f t="shared" si="43"/>
        <v>70</v>
      </c>
    </row>
    <row r="176" spans="1:23" hidden="1" x14ac:dyDescent="0.25">
      <c r="A176" s="28"/>
      <c r="B176" s="6"/>
      <c r="C176" s="32" t="s">
        <v>102</v>
      </c>
      <c r="D176" s="32"/>
      <c r="E176" s="54">
        <f t="shared" si="36"/>
        <v>0</v>
      </c>
      <c r="F176" s="6">
        <f t="shared" si="38"/>
        <v>0</v>
      </c>
      <c r="G176" s="6"/>
      <c r="H176" s="6"/>
      <c r="I176" s="6"/>
      <c r="J176" s="6"/>
      <c r="K176" s="6">
        <f t="shared" si="39"/>
        <v>0</v>
      </c>
      <c r="L176" s="6">
        <f t="shared" si="40"/>
        <v>0</v>
      </c>
      <c r="M176" s="6"/>
      <c r="N176" s="6"/>
      <c r="O176" s="6"/>
      <c r="P176" s="6"/>
      <c r="Q176" s="6">
        <f t="shared" si="41"/>
        <v>0</v>
      </c>
      <c r="R176" s="6">
        <f t="shared" si="42"/>
        <v>0</v>
      </c>
      <c r="S176" s="6"/>
      <c r="T176" s="6"/>
      <c r="U176" s="6"/>
      <c r="V176" s="6"/>
      <c r="W176" s="6">
        <f t="shared" si="43"/>
        <v>0</v>
      </c>
    </row>
    <row r="177" spans="1:23" hidden="1" x14ac:dyDescent="0.25">
      <c r="A177" s="28"/>
      <c r="B177" s="6"/>
      <c r="C177" s="32" t="s">
        <v>114</v>
      </c>
      <c r="D177" s="32"/>
      <c r="E177" s="54">
        <f t="shared" si="36"/>
        <v>0</v>
      </c>
      <c r="F177" s="6">
        <f t="shared" si="38"/>
        <v>0</v>
      </c>
      <c r="G177" s="6"/>
      <c r="H177" s="6"/>
      <c r="I177" s="6"/>
      <c r="J177" s="6"/>
      <c r="K177" s="6">
        <f t="shared" si="39"/>
        <v>0</v>
      </c>
      <c r="L177" s="6">
        <f t="shared" si="40"/>
        <v>0</v>
      </c>
      <c r="M177" s="6"/>
      <c r="N177" s="6"/>
      <c r="O177" s="6"/>
      <c r="P177" s="6"/>
      <c r="Q177" s="6">
        <f t="shared" si="41"/>
        <v>0</v>
      </c>
      <c r="R177" s="6">
        <f t="shared" si="42"/>
        <v>0</v>
      </c>
      <c r="S177" s="6"/>
      <c r="T177" s="6"/>
      <c r="U177" s="6"/>
      <c r="V177" s="6"/>
      <c r="W177" s="6">
        <f t="shared" si="43"/>
        <v>0</v>
      </c>
    </row>
    <row r="178" spans="1:23" hidden="1" x14ac:dyDescent="0.25">
      <c r="A178" s="28"/>
      <c r="B178" s="6"/>
      <c r="C178" s="32" t="s">
        <v>25</v>
      </c>
      <c r="D178" s="32"/>
      <c r="E178" s="54">
        <f t="shared" si="36"/>
        <v>2160.3000000000002</v>
      </c>
      <c r="F178" s="6">
        <f t="shared" si="38"/>
        <v>0</v>
      </c>
      <c r="G178" s="6"/>
      <c r="H178" s="6"/>
      <c r="I178" s="6">
        <v>720.1</v>
      </c>
      <c r="J178" s="6"/>
      <c r="K178" s="6">
        <f t="shared" si="39"/>
        <v>720.1</v>
      </c>
      <c r="L178" s="6">
        <f t="shared" si="40"/>
        <v>0</v>
      </c>
      <c r="M178" s="6"/>
      <c r="N178" s="6"/>
      <c r="O178" s="6">
        <v>720.1</v>
      </c>
      <c r="P178" s="6"/>
      <c r="Q178" s="6">
        <f t="shared" si="41"/>
        <v>720.1</v>
      </c>
      <c r="R178" s="6">
        <f t="shared" si="42"/>
        <v>0</v>
      </c>
      <c r="S178" s="6"/>
      <c r="T178" s="6"/>
      <c r="U178" s="6">
        <v>720.1</v>
      </c>
      <c r="V178" s="6"/>
      <c r="W178" s="6">
        <f t="shared" si="43"/>
        <v>720.1</v>
      </c>
    </row>
    <row r="179" spans="1:23" ht="15.75" hidden="1" customHeight="1" x14ac:dyDescent="0.25">
      <c r="A179" s="28"/>
      <c r="B179" s="6"/>
      <c r="C179" s="32" t="s">
        <v>11</v>
      </c>
      <c r="D179" s="32"/>
      <c r="E179" s="54">
        <f t="shared" si="36"/>
        <v>4595.8999999999996</v>
      </c>
      <c r="F179" s="6">
        <f t="shared" si="38"/>
        <v>177.8</v>
      </c>
      <c r="G179" s="6">
        <v>177.8</v>
      </c>
      <c r="H179" s="6"/>
      <c r="I179" s="6">
        <f>1393.3-39</f>
        <v>1354.3</v>
      </c>
      <c r="J179" s="6"/>
      <c r="K179" s="6">
        <f t="shared" si="39"/>
        <v>1532.1</v>
      </c>
      <c r="L179" s="6">
        <f t="shared" si="40"/>
        <v>177.6</v>
      </c>
      <c r="M179" s="6">
        <v>177.6</v>
      </c>
      <c r="N179" s="6"/>
      <c r="O179" s="6">
        <f>1393.3-39</f>
        <v>1354.3</v>
      </c>
      <c r="P179" s="6"/>
      <c r="Q179" s="6">
        <f t="shared" si="41"/>
        <v>1531.8999999999999</v>
      </c>
      <c r="R179" s="6">
        <f t="shared" si="42"/>
        <v>177.6</v>
      </c>
      <c r="S179" s="6">
        <v>177.6</v>
      </c>
      <c r="T179" s="6"/>
      <c r="U179" s="6">
        <f>1393.3-39</f>
        <v>1354.3</v>
      </c>
      <c r="V179" s="6"/>
      <c r="W179" s="6">
        <f t="shared" si="43"/>
        <v>1531.8999999999999</v>
      </c>
    </row>
    <row r="180" spans="1:23" ht="15.75" hidden="1" customHeight="1" x14ac:dyDescent="0.25">
      <c r="A180" s="28"/>
      <c r="B180" s="6"/>
      <c r="C180" s="32" t="s">
        <v>13</v>
      </c>
      <c r="D180" s="32"/>
      <c r="E180" s="54">
        <f t="shared" si="36"/>
        <v>0</v>
      </c>
      <c r="F180" s="6">
        <f t="shared" si="38"/>
        <v>0</v>
      </c>
      <c r="G180" s="6"/>
      <c r="H180" s="6"/>
      <c r="I180" s="6"/>
      <c r="J180" s="6"/>
      <c r="K180" s="6">
        <f t="shared" si="39"/>
        <v>0</v>
      </c>
      <c r="L180" s="6">
        <f t="shared" si="40"/>
        <v>0</v>
      </c>
      <c r="M180" s="6"/>
      <c r="N180" s="6"/>
      <c r="O180" s="6"/>
      <c r="P180" s="6"/>
      <c r="Q180" s="6">
        <f t="shared" si="41"/>
        <v>0</v>
      </c>
      <c r="R180" s="6">
        <f t="shared" si="42"/>
        <v>0</v>
      </c>
      <c r="S180" s="6"/>
      <c r="T180" s="6"/>
      <c r="U180" s="6"/>
      <c r="V180" s="6"/>
      <c r="W180" s="6">
        <f t="shared" si="43"/>
        <v>0</v>
      </c>
    </row>
    <row r="181" spans="1:23" ht="15.75" hidden="1" customHeight="1" x14ac:dyDescent="0.25">
      <c r="A181" s="28"/>
      <c r="B181" s="6"/>
      <c r="C181" s="32" t="s">
        <v>12</v>
      </c>
      <c r="D181" s="32"/>
      <c r="E181" s="54">
        <f t="shared" si="36"/>
        <v>3526.4</v>
      </c>
      <c r="F181" s="6">
        <f t="shared" si="38"/>
        <v>172.2</v>
      </c>
      <c r="G181" s="6">
        <v>172.2</v>
      </c>
      <c r="H181" s="6"/>
      <c r="I181" s="6">
        <f>818.5-3.3</f>
        <v>815.2</v>
      </c>
      <c r="J181" s="6"/>
      <c r="K181" s="6">
        <f t="shared" si="39"/>
        <v>987.40000000000009</v>
      </c>
      <c r="L181" s="6">
        <f t="shared" si="40"/>
        <v>454.3</v>
      </c>
      <c r="M181" s="6">
        <v>454.3</v>
      </c>
      <c r="N181" s="6"/>
      <c r="O181" s="6">
        <f>818.5-3.3</f>
        <v>815.2</v>
      </c>
      <c r="P181" s="6"/>
      <c r="Q181" s="6">
        <f t="shared" si="41"/>
        <v>1269.5</v>
      </c>
      <c r="R181" s="6">
        <f t="shared" si="42"/>
        <v>454.3</v>
      </c>
      <c r="S181" s="6">
        <v>454.3</v>
      </c>
      <c r="T181" s="6"/>
      <c r="U181" s="6">
        <f>818.5-3.3</f>
        <v>815.2</v>
      </c>
      <c r="V181" s="6"/>
      <c r="W181" s="6">
        <f t="shared" si="43"/>
        <v>1269.5</v>
      </c>
    </row>
    <row r="182" spans="1:23" ht="15.75" hidden="1" customHeight="1" x14ac:dyDescent="0.25">
      <c r="A182" s="28"/>
      <c r="B182" s="6"/>
      <c r="C182" s="32" t="s">
        <v>26</v>
      </c>
      <c r="D182" s="32"/>
      <c r="E182" s="54">
        <f t="shared" si="36"/>
        <v>70.5</v>
      </c>
      <c r="F182" s="6">
        <f t="shared" si="38"/>
        <v>0</v>
      </c>
      <c r="G182" s="6"/>
      <c r="H182" s="6"/>
      <c r="I182" s="6">
        <v>23.5</v>
      </c>
      <c r="J182" s="6"/>
      <c r="K182" s="6">
        <f t="shared" si="39"/>
        <v>23.5</v>
      </c>
      <c r="L182" s="6">
        <f t="shared" si="40"/>
        <v>0</v>
      </c>
      <c r="M182" s="6"/>
      <c r="N182" s="6"/>
      <c r="O182" s="6">
        <v>23.5</v>
      </c>
      <c r="P182" s="6"/>
      <c r="Q182" s="6">
        <f t="shared" si="41"/>
        <v>23.5</v>
      </c>
      <c r="R182" s="6">
        <f t="shared" si="42"/>
        <v>0</v>
      </c>
      <c r="S182" s="6"/>
      <c r="T182" s="6"/>
      <c r="U182" s="6">
        <v>23.5</v>
      </c>
      <c r="V182" s="6"/>
      <c r="W182" s="6">
        <f t="shared" si="43"/>
        <v>23.5</v>
      </c>
    </row>
    <row r="183" spans="1:23" ht="15.75" hidden="1" customHeight="1" x14ac:dyDescent="0.25">
      <c r="A183" s="28"/>
      <c r="B183" s="6"/>
      <c r="C183" s="32" t="s">
        <v>28</v>
      </c>
      <c r="D183" s="32"/>
      <c r="E183" s="54">
        <f t="shared" si="36"/>
        <v>0</v>
      </c>
      <c r="F183" s="6">
        <f t="shared" si="38"/>
        <v>0</v>
      </c>
      <c r="G183" s="6"/>
      <c r="H183" s="6"/>
      <c r="I183" s="6"/>
      <c r="J183" s="6"/>
      <c r="K183" s="6">
        <f t="shared" si="39"/>
        <v>0</v>
      </c>
      <c r="L183" s="6">
        <f t="shared" si="40"/>
        <v>0</v>
      </c>
      <c r="M183" s="6"/>
      <c r="N183" s="6"/>
      <c r="O183" s="6"/>
      <c r="P183" s="6"/>
      <c r="Q183" s="6">
        <f t="shared" si="41"/>
        <v>0</v>
      </c>
      <c r="R183" s="6">
        <f t="shared" si="42"/>
        <v>0</v>
      </c>
      <c r="S183" s="6"/>
      <c r="T183" s="6"/>
      <c r="U183" s="6"/>
      <c r="V183" s="6"/>
      <c r="W183" s="6">
        <f t="shared" si="43"/>
        <v>0</v>
      </c>
    </row>
    <row r="184" spans="1:23" ht="15.75" hidden="1" customHeight="1" x14ac:dyDescent="0.25">
      <c r="A184" s="28"/>
      <c r="B184" s="6"/>
      <c r="C184" s="32" t="s">
        <v>27</v>
      </c>
      <c r="D184" s="32"/>
      <c r="E184" s="54">
        <f t="shared" si="36"/>
        <v>446.09999999999997</v>
      </c>
      <c r="F184" s="6">
        <f t="shared" si="38"/>
        <v>75.7</v>
      </c>
      <c r="G184" s="6">
        <v>75.7</v>
      </c>
      <c r="H184" s="6"/>
      <c r="I184" s="6">
        <v>73</v>
      </c>
      <c r="J184" s="6"/>
      <c r="K184" s="6">
        <f t="shared" si="39"/>
        <v>148.69999999999999</v>
      </c>
      <c r="L184" s="6">
        <f t="shared" si="40"/>
        <v>75.7</v>
      </c>
      <c r="M184" s="6">
        <v>75.7</v>
      </c>
      <c r="N184" s="6"/>
      <c r="O184" s="6">
        <v>73</v>
      </c>
      <c r="P184" s="6"/>
      <c r="Q184" s="6">
        <f t="shared" si="41"/>
        <v>148.69999999999999</v>
      </c>
      <c r="R184" s="6">
        <f t="shared" si="42"/>
        <v>75.7</v>
      </c>
      <c r="S184" s="6">
        <v>75.7</v>
      </c>
      <c r="T184" s="6"/>
      <c r="U184" s="6">
        <v>73</v>
      </c>
      <c r="V184" s="6"/>
      <c r="W184" s="6">
        <f t="shared" si="43"/>
        <v>148.69999999999999</v>
      </c>
    </row>
    <row r="185" spans="1:23" s="10" customFormat="1" ht="138" x14ac:dyDescent="0.25">
      <c r="A185" s="12" t="s">
        <v>47</v>
      </c>
      <c r="B185" s="15" t="s">
        <v>95</v>
      </c>
      <c r="C185" s="37" t="s">
        <v>52</v>
      </c>
      <c r="D185" s="37">
        <v>71514</v>
      </c>
      <c r="E185" s="20">
        <f>SUM(E186:E217)</f>
        <v>6454.5</v>
      </c>
      <c r="F185" s="20">
        <f>SUM(F186:F217)</f>
        <v>1449.6000000000001</v>
      </c>
      <c r="G185" s="20">
        <f>SUM(G186:G217)</f>
        <v>1449.6000000000001</v>
      </c>
      <c r="H185" s="20">
        <f>SUM(H196:H214)</f>
        <v>0</v>
      </c>
      <c r="I185" s="20">
        <f>SUM(I196:I214)</f>
        <v>701.9</v>
      </c>
      <c r="J185" s="20">
        <f>SUM(J196:J214)</f>
        <v>0</v>
      </c>
      <c r="K185" s="20">
        <f>SUM(K186:K217)</f>
        <v>2151.5</v>
      </c>
      <c r="L185" s="20">
        <f>SUM(L186:L217)</f>
        <v>1449.6000000000001</v>
      </c>
      <c r="M185" s="20">
        <f>SUM(M186:M217)</f>
        <v>1449.6000000000001</v>
      </c>
      <c r="N185" s="20">
        <f>SUM(N196:N214)</f>
        <v>0</v>
      </c>
      <c r="O185" s="20">
        <f>SUM(O196:O214)</f>
        <v>701.9</v>
      </c>
      <c r="P185" s="20">
        <f>SUM(P196:P214)</f>
        <v>0</v>
      </c>
      <c r="Q185" s="20">
        <f>SUM(Q186:Q217)</f>
        <v>2151.5</v>
      </c>
      <c r="R185" s="20">
        <f>SUM(R186:R217)</f>
        <v>1449.6000000000001</v>
      </c>
      <c r="S185" s="20">
        <f>SUM(S186:S217)</f>
        <v>1449.6000000000001</v>
      </c>
      <c r="T185" s="20">
        <f>SUM(T196:T214)</f>
        <v>0</v>
      </c>
      <c r="U185" s="20">
        <f>SUM(U196:U214)</f>
        <v>701.9</v>
      </c>
      <c r="V185" s="20">
        <f>SUM(V196:V214)</f>
        <v>0</v>
      </c>
      <c r="W185" s="20">
        <f>SUM(W186:W217)</f>
        <v>2151.5</v>
      </c>
    </row>
    <row r="186" spans="1:23" hidden="1" x14ac:dyDescent="0.25">
      <c r="A186" s="12"/>
      <c r="B186" s="15" t="s">
        <v>34</v>
      </c>
      <c r="C186" s="32">
        <v>211</v>
      </c>
      <c r="D186" s="32"/>
      <c r="E186" s="54">
        <f t="shared" si="36"/>
        <v>0</v>
      </c>
      <c r="F186" s="6">
        <f>G186+H186</f>
        <v>0</v>
      </c>
      <c r="G186" s="6"/>
      <c r="H186" s="6"/>
      <c r="I186" s="6"/>
      <c r="J186" s="6"/>
      <c r="K186" s="6">
        <f>F186+I186+J186</f>
        <v>0</v>
      </c>
      <c r="L186" s="6">
        <f t="shared" ref="L186:L217" si="44">M186+N186</f>
        <v>0</v>
      </c>
      <c r="M186" s="6"/>
      <c r="N186" s="6"/>
      <c r="O186" s="6"/>
      <c r="P186" s="6"/>
      <c r="Q186" s="6">
        <f t="shared" ref="Q186:Q217" si="45">L186+O186+P186</f>
        <v>0</v>
      </c>
      <c r="R186" s="6">
        <f t="shared" ref="R186:R217" si="46">S186+T186</f>
        <v>0</v>
      </c>
      <c r="S186" s="6"/>
      <c r="T186" s="6"/>
      <c r="U186" s="6"/>
      <c r="V186" s="6"/>
      <c r="W186" s="6">
        <f t="shared" ref="W186:W217" si="47">R186+U186+V186</f>
        <v>0</v>
      </c>
    </row>
    <row r="187" spans="1:23" hidden="1" x14ac:dyDescent="0.25">
      <c r="A187" s="28"/>
      <c r="B187" s="6"/>
      <c r="C187" s="32" t="s">
        <v>19</v>
      </c>
      <c r="D187" s="32"/>
      <c r="E187" s="54">
        <f t="shared" si="36"/>
        <v>0</v>
      </c>
      <c r="F187" s="6">
        <f t="shared" ref="F187:F217" si="48">G187+H187</f>
        <v>0</v>
      </c>
      <c r="G187" s="6"/>
      <c r="H187" s="6"/>
      <c r="I187" s="6"/>
      <c r="J187" s="6"/>
      <c r="K187" s="6">
        <f t="shared" ref="K187:K217" si="49">F187+I187+J187</f>
        <v>0</v>
      </c>
      <c r="L187" s="6">
        <f t="shared" si="44"/>
        <v>0</v>
      </c>
      <c r="M187" s="6"/>
      <c r="N187" s="6"/>
      <c r="O187" s="6"/>
      <c r="P187" s="6"/>
      <c r="Q187" s="6">
        <f t="shared" si="45"/>
        <v>0</v>
      </c>
      <c r="R187" s="6">
        <f t="shared" si="46"/>
        <v>0</v>
      </c>
      <c r="S187" s="6"/>
      <c r="T187" s="6"/>
      <c r="U187" s="6"/>
      <c r="V187" s="6"/>
      <c r="W187" s="6">
        <f t="shared" si="47"/>
        <v>0</v>
      </c>
    </row>
    <row r="188" spans="1:23" hidden="1" x14ac:dyDescent="0.25">
      <c r="A188" s="28"/>
      <c r="B188" s="6"/>
      <c r="C188" s="32" t="s">
        <v>14</v>
      </c>
      <c r="D188" s="32"/>
      <c r="E188" s="54">
        <f t="shared" si="36"/>
        <v>0</v>
      </c>
      <c r="F188" s="6">
        <f t="shared" si="48"/>
        <v>0</v>
      </c>
      <c r="G188" s="6"/>
      <c r="H188" s="6"/>
      <c r="I188" s="6"/>
      <c r="J188" s="6"/>
      <c r="K188" s="6">
        <f t="shared" si="49"/>
        <v>0</v>
      </c>
      <c r="L188" s="6">
        <f t="shared" si="44"/>
        <v>0</v>
      </c>
      <c r="M188" s="6"/>
      <c r="N188" s="6"/>
      <c r="O188" s="6"/>
      <c r="P188" s="6"/>
      <c r="Q188" s="6">
        <f t="shared" si="45"/>
        <v>0</v>
      </c>
      <c r="R188" s="6">
        <f t="shared" si="46"/>
        <v>0</v>
      </c>
      <c r="S188" s="6"/>
      <c r="T188" s="6"/>
      <c r="U188" s="6"/>
      <c r="V188" s="6"/>
      <c r="W188" s="6">
        <f t="shared" si="47"/>
        <v>0</v>
      </c>
    </row>
    <row r="189" spans="1:23" hidden="1" x14ac:dyDescent="0.25">
      <c r="A189" s="28"/>
      <c r="B189" s="6"/>
      <c r="C189" s="32" t="s">
        <v>53</v>
      </c>
      <c r="D189" s="32"/>
      <c r="E189" s="54">
        <f t="shared" si="36"/>
        <v>0</v>
      </c>
      <c r="F189" s="6">
        <f t="shared" si="48"/>
        <v>0</v>
      </c>
      <c r="G189" s="6"/>
      <c r="H189" s="6"/>
      <c r="I189" s="6"/>
      <c r="J189" s="6"/>
      <c r="K189" s="6">
        <f t="shared" si="49"/>
        <v>0</v>
      </c>
      <c r="L189" s="6">
        <f t="shared" si="44"/>
        <v>0</v>
      </c>
      <c r="M189" s="6"/>
      <c r="N189" s="6"/>
      <c r="O189" s="6"/>
      <c r="P189" s="6"/>
      <c r="Q189" s="6">
        <f t="shared" si="45"/>
        <v>0</v>
      </c>
      <c r="R189" s="6">
        <f t="shared" si="46"/>
        <v>0</v>
      </c>
      <c r="S189" s="6"/>
      <c r="T189" s="6"/>
      <c r="U189" s="6"/>
      <c r="V189" s="6"/>
      <c r="W189" s="6">
        <f t="shared" si="47"/>
        <v>0</v>
      </c>
    </row>
    <row r="190" spans="1:23" hidden="1" x14ac:dyDescent="0.25">
      <c r="A190" s="28"/>
      <c r="B190" s="6"/>
      <c r="C190" s="32" t="s">
        <v>33</v>
      </c>
      <c r="D190" s="32"/>
      <c r="E190" s="54">
        <f t="shared" si="36"/>
        <v>0</v>
      </c>
      <c r="F190" s="6">
        <f t="shared" si="48"/>
        <v>0</v>
      </c>
      <c r="G190" s="6"/>
      <c r="H190" s="6"/>
      <c r="I190" s="6"/>
      <c r="J190" s="6"/>
      <c r="K190" s="6">
        <f t="shared" si="49"/>
        <v>0</v>
      </c>
      <c r="L190" s="6">
        <f t="shared" si="44"/>
        <v>0</v>
      </c>
      <c r="M190" s="6"/>
      <c r="N190" s="6"/>
      <c r="O190" s="6"/>
      <c r="P190" s="6"/>
      <c r="Q190" s="6">
        <f t="shared" si="45"/>
        <v>0</v>
      </c>
      <c r="R190" s="6">
        <f t="shared" si="46"/>
        <v>0</v>
      </c>
      <c r="S190" s="6"/>
      <c r="T190" s="6"/>
      <c r="U190" s="6"/>
      <c r="V190" s="6"/>
      <c r="W190" s="6">
        <f t="shared" si="47"/>
        <v>0</v>
      </c>
    </row>
    <row r="191" spans="1:23" hidden="1" x14ac:dyDescent="0.25">
      <c r="A191" s="28"/>
      <c r="B191" s="6"/>
      <c r="C191" s="32" t="s">
        <v>29</v>
      </c>
      <c r="D191" s="32"/>
      <c r="E191" s="54">
        <f t="shared" si="36"/>
        <v>0</v>
      </c>
      <c r="F191" s="6">
        <f t="shared" si="48"/>
        <v>0</v>
      </c>
      <c r="G191" s="6"/>
      <c r="H191" s="6"/>
      <c r="I191" s="6"/>
      <c r="J191" s="6"/>
      <c r="K191" s="6">
        <f t="shared" si="49"/>
        <v>0</v>
      </c>
      <c r="L191" s="6">
        <f t="shared" si="44"/>
        <v>0</v>
      </c>
      <c r="M191" s="6"/>
      <c r="N191" s="6"/>
      <c r="O191" s="6"/>
      <c r="P191" s="6"/>
      <c r="Q191" s="6">
        <f t="shared" si="45"/>
        <v>0</v>
      </c>
      <c r="R191" s="6">
        <f t="shared" si="46"/>
        <v>0</v>
      </c>
      <c r="S191" s="6"/>
      <c r="T191" s="6"/>
      <c r="U191" s="6"/>
      <c r="V191" s="6"/>
      <c r="W191" s="6">
        <f t="shared" si="47"/>
        <v>0</v>
      </c>
    </row>
    <row r="192" spans="1:23" hidden="1" x14ac:dyDescent="0.25">
      <c r="A192" s="28"/>
      <c r="B192" s="6"/>
      <c r="C192" s="32" t="s">
        <v>30</v>
      </c>
      <c r="D192" s="32"/>
      <c r="E192" s="54">
        <f t="shared" si="36"/>
        <v>0</v>
      </c>
      <c r="F192" s="6">
        <f t="shared" si="48"/>
        <v>0</v>
      </c>
      <c r="G192" s="6"/>
      <c r="H192" s="6"/>
      <c r="I192" s="6"/>
      <c r="J192" s="6"/>
      <c r="K192" s="6">
        <f t="shared" si="49"/>
        <v>0</v>
      </c>
      <c r="L192" s="6">
        <f t="shared" si="44"/>
        <v>0</v>
      </c>
      <c r="M192" s="6"/>
      <c r="N192" s="6"/>
      <c r="O192" s="6"/>
      <c r="P192" s="6"/>
      <c r="Q192" s="6">
        <f t="shared" si="45"/>
        <v>0</v>
      </c>
      <c r="R192" s="6">
        <f t="shared" si="46"/>
        <v>0</v>
      </c>
      <c r="S192" s="6"/>
      <c r="T192" s="6"/>
      <c r="U192" s="6"/>
      <c r="V192" s="6"/>
      <c r="W192" s="6">
        <f t="shared" si="47"/>
        <v>0</v>
      </c>
    </row>
    <row r="193" spans="1:23" hidden="1" x14ac:dyDescent="0.25">
      <c r="A193" s="28"/>
      <c r="B193" s="6"/>
      <c r="C193" s="32">
        <v>213</v>
      </c>
      <c r="D193" s="32"/>
      <c r="E193" s="54">
        <f t="shared" si="36"/>
        <v>0</v>
      </c>
      <c r="F193" s="6">
        <f t="shared" si="48"/>
        <v>0</v>
      </c>
      <c r="G193" s="6"/>
      <c r="H193" s="6"/>
      <c r="I193" s="6"/>
      <c r="J193" s="6"/>
      <c r="K193" s="6">
        <f t="shared" si="49"/>
        <v>0</v>
      </c>
      <c r="L193" s="6">
        <f t="shared" si="44"/>
        <v>0</v>
      </c>
      <c r="M193" s="6"/>
      <c r="N193" s="6"/>
      <c r="O193" s="6"/>
      <c r="P193" s="6"/>
      <c r="Q193" s="6">
        <f t="shared" si="45"/>
        <v>0</v>
      </c>
      <c r="R193" s="6">
        <f t="shared" si="46"/>
        <v>0</v>
      </c>
      <c r="S193" s="6"/>
      <c r="T193" s="6"/>
      <c r="U193" s="6"/>
      <c r="V193" s="6"/>
      <c r="W193" s="6">
        <f t="shared" si="47"/>
        <v>0</v>
      </c>
    </row>
    <row r="194" spans="1:23" hidden="1" x14ac:dyDescent="0.25">
      <c r="A194" s="28"/>
      <c r="B194" s="6"/>
      <c r="C194" s="32">
        <v>221</v>
      </c>
      <c r="D194" s="32"/>
      <c r="E194" s="54">
        <f t="shared" si="36"/>
        <v>0</v>
      </c>
      <c r="F194" s="6">
        <f t="shared" si="48"/>
        <v>0</v>
      </c>
      <c r="G194" s="6"/>
      <c r="H194" s="6"/>
      <c r="I194" s="6"/>
      <c r="J194" s="6"/>
      <c r="K194" s="6">
        <f t="shared" si="49"/>
        <v>0</v>
      </c>
      <c r="L194" s="6">
        <f t="shared" si="44"/>
        <v>0</v>
      </c>
      <c r="M194" s="6"/>
      <c r="N194" s="6"/>
      <c r="O194" s="6"/>
      <c r="P194" s="6"/>
      <c r="Q194" s="6">
        <f t="shared" si="45"/>
        <v>0</v>
      </c>
      <c r="R194" s="6">
        <f t="shared" si="46"/>
        <v>0</v>
      </c>
      <c r="S194" s="6"/>
      <c r="T194" s="6"/>
      <c r="U194" s="6"/>
      <c r="V194" s="6"/>
      <c r="W194" s="6">
        <f t="shared" si="47"/>
        <v>0</v>
      </c>
    </row>
    <row r="195" spans="1:23" hidden="1" x14ac:dyDescent="0.25">
      <c r="A195" s="28"/>
      <c r="B195" s="70"/>
      <c r="C195" s="68" t="s">
        <v>15</v>
      </c>
      <c r="D195" s="68"/>
      <c r="E195" s="69">
        <f t="shared" si="36"/>
        <v>0</v>
      </c>
      <c r="F195" s="70">
        <f t="shared" si="48"/>
        <v>0</v>
      </c>
      <c r="G195" s="6"/>
      <c r="H195" s="6"/>
      <c r="I195" s="6"/>
      <c r="J195" s="6"/>
      <c r="K195" s="6">
        <f t="shared" si="49"/>
        <v>0</v>
      </c>
      <c r="L195" s="6">
        <f t="shared" si="44"/>
        <v>0</v>
      </c>
      <c r="M195" s="6"/>
      <c r="N195" s="6"/>
      <c r="O195" s="6"/>
      <c r="P195" s="6"/>
      <c r="Q195" s="6">
        <f t="shared" si="45"/>
        <v>0</v>
      </c>
      <c r="R195" s="6">
        <f t="shared" si="46"/>
        <v>0</v>
      </c>
      <c r="S195" s="6"/>
      <c r="T195" s="6"/>
      <c r="U195" s="6"/>
      <c r="V195" s="6"/>
      <c r="W195" s="6">
        <f t="shared" si="47"/>
        <v>0</v>
      </c>
    </row>
    <row r="196" spans="1:23" hidden="1" x14ac:dyDescent="0.25">
      <c r="A196" s="28"/>
      <c r="B196" s="71"/>
      <c r="C196" s="68" t="s">
        <v>16</v>
      </c>
      <c r="D196" s="68"/>
      <c r="E196" s="69">
        <f t="shared" si="36"/>
        <v>143.69999999999999</v>
      </c>
      <c r="F196" s="70">
        <f t="shared" si="48"/>
        <v>0</v>
      </c>
      <c r="G196" s="6"/>
      <c r="H196" s="6"/>
      <c r="I196" s="6">
        <v>47.9</v>
      </c>
      <c r="J196" s="6"/>
      <c r="K196" s="6">
        <f t="shared" si="49"/>
        <v>47.9</v>
      </c>
      <c r="L196" s="6">
        <f t="shared" si="44"/>
        <v>0</v>
      </c>
      <c r="M196" s="6"/>
      <c r="N196" s="6"/>
      <c r="O196" s="6">
        <v>47.9</v>
      </c>
      <c r="P196" s="6"/>
      <c r="Q196" s="6">
        <f t="shared" si="45"/>
        <v>47.9</v>
      </c>
      <c r="R196" s="6">
        <f t="shared" si="46"/>
        <v>0</v>
      </c>
      <c r="S196" s="6"/>
      <c r="T196" s="6"/>
      <c r="U196" s="6">
        <v>47.9</v>
      </c>
      <c r="V196" s="6"/>
      <c r="W196" s="6">
        <f t="shared" si="47"/>
        <v>47.9</v>
      </c>
    </row>
    <row r="197" spans="1:23" hidden="1" x14ac:dyDescent="0.25">
      <c r="A197" s="28"/>
      <c r="B197" s="70"/>
      <c r="C197" s="68" t="s">
        <v>103</v>
      </c>
      <c r="D197" s="68"/>
      <c r="E197" s="69">
        <f t="shared" si="36"/>
        <v>0</v>
      </c>
      <c r="F197" s="70">
        <f t="shared" si="48"/>
        <v>0</v>
      </c>
      <c r="G197" s="6"/>
      <c r="H197" s="6"/>
      <c r="I197" s="6"/>
      <c r="J197" s="6"/>
      <c r="K197" s="6">
        <f t="shared" si="49"/>
        <v>0</v>
      </c>
      <c r="L197" s="6">
        <f t="shared" si="44"/>
        <v>0</v>
      </c>
      <c r="M197" s="6"/>
      <c r="N197" s="6"/>
      <c r="O197" s="6"/>
      <c r="P197" s="6"/>
      <c r="Q197" s="6">
        <f t="shared" si="45"/>
        <v>0</v>
      </c>
      <c r="R197" s="6">
        <f t="shared" si="46"/>
        <v>0</v>
      </c>
      <c r="S197" s="6"/>
      <c r="T197" s="6"/>
      <c r="U197" s="6"/>
      <c r="V197" s="6"/>
      <c r="W197" s="6">
        <f t="shared" si="47"/>
        <v>0</v>
      </c>
    </row>
    <row r="198" spans="1:23" hidden="1" x14ac:dyDescent="0.25">
      <c r="A198" s="12"/>
      <c r="B198" s="71"/>
      <c r="C198" s="68" t="s">
        <v>70</v>
      </c>
      <c r="D198" s="68"/>
      <c r="E198" s="69">
        <f t="shared" si="36"/>
        <v>0</v>
      </c>
      <c r="F198" s="70">
        <f t="shared" si="48"/>
        <v>0</v>
      </c>
      <c r="G198" s="6"/>
      <c r="H198" s="6"/>
      <c r="I198" s="6"/>
      <c r="J198" s="6"/>
      <c r="K198" s="6">
        <f t="shared" si="49"/>
        <v>0</v>
      </c>
      <c r="L198" s="6">
        <f t="shared" si="44"/>
        <v>0</v>
      </c>
      <c r="M198" s="6"/>
      <c r="N198" s="6"/>
      <c r="O198" s="6"/>
      <c r="P198" s="6"/>
      <c r="Q198" s="6">
        <f t="shared" si="45"/>
        <v>0</v>
      </c>
      <c r="R198" s="6">
        <f t="shared" si="46"/>
        <v>0</v>
      </c>
      <c r="S198" s="6"/>
      <c r="T198" s="6"/>
      <c r="U198" s="6"/>
      <c r="V198" s="6"/>
      <c r="W198" s="6">
        <f t="shared" si="47"/>
        <v>0</v>
      </c>
    </row>
    <row r="199" spans="1:23" hidden="1" x14ac:dyDescent="0.25">
      <c r="A199" s="12"/>
      <c r="B199" s="71"/>
      <c r="C199" s="68" t="s">
        <v>71</v>
      </c>
      <c r="D199" s="68"/>
      <c r="E199" s="69">
        <f t="shared" si="36"/>
        <v>0</v>
      </c>
      <c r="F199" s="70">
        <f t="shared" si="48"/>
        <v>0</v>
      </c>
      <c r="G199" s="6"/>
      <c r="H199" s="6"/>
      <c r="I199" s="6"/>
      <c r="J199" s="6"/>
      <c r="K199" s="6">
        <f t="shared" si="49"/>
        <v>0</v>
      </c>
      <c r="L199" s="6">
        <f t="shared" si="44"/>
        <v>0</v>
      </c>
      <c r="M199" s="6"/>
      <c r="N199" s="6"/>
      <c r="O199" s="6"/>
      <c r="P199" s="6"/>
      <c r="Q199" s="6">
        <f t="shared" si="45"/>
        <v>0</v>
      </c>
      <c r="R199" s="6">
        <f t="shared" si="46"/>
        <v>0</v>
      </c>
      <c r="S199" s="6"/>
      <c r="T199" s="6"/>
      <c r="U199" s="6"/>
      <c r="V199" s="6"/>
      <c r="W199" s="6">
        <f t="shared" si="47"/>
        <v>0</v>
      </c>
    </row>
    <row r="200" spans="1:23" hidden="1" x14ac:dyDescent="0.25">
      <c r="A200" s="12"/>
      <c r="B200" s="71"/>
      <c r="C200" s="68" t="s">
        <v>72</v>
      </c>
      <c r="D200" s="68"/>
      <c r="E200" s="69">
        <f t="shared" si="36"/>
        <v>0</v>
      </c>
      <c r="F200" s="70">
        <f t="shared" si="48"/>
        <v>0</v>
      </c>
      <c r="G200" s="6"/>
      <c r="H200" s="6"/>
      <c r="I200" s="6"/>
      <c r="J200" s="6"/>
      <c r="K200" s="6">
        <f t="shared" si="49"/>
        <v>0</v>
      </c>
      <c r="L200" s="6">
        <f t="shared" si="44"/>
        <v>0</v>
      </c>
      <c r="M200" s="6"/>
      <c r="N200" s="6"/>
      <c r="O200" s="6"/>
      <c r="P200" s="6"/>
      <c r="Q200" s="6">
        <f t="shared" si="45"/>
        <v>0</v>
      </c>
      <c r="R200" s="6">
        <f t="shared" si="46"/>
        <v>0</v>
      </c>
      <c r="S200" s="6"/>
      <c r="T200" s="6"/>
      <c r="U200" s="6"/>
      <c r="V200" s="6"/>
      <c r="W200" s="6">
        <f t="shared" si="47"/>
        <v>0</v>
      </c>
    </row>
    <row r="201" spans="1:23" hidden="1" x14ac:dyDescent="0.25">
      <c r="A201" s="28"/>
      <c r="B201" s="70"/>
      <c r="C201" s="68">
        <v>224</v>
      </c>
      <c r="D201" s="68"/>
      <c r="E201" s="69">
        <f t="shared" si="36"/>
        <v>0</v>
      </c>
      <c r="F201" s="70">
        <f t="shared" si="48"/>
        <v>0</v>
      </c>
      <c r="G201" s="6"/>
      <c r="H201" s="6"/>
      <c r="I201" s="6"/>
      <c r="J201" s="6"/>
      <c r="K201" s="6">
        <f t="shared" si="49"/>
        <v>0</v>
      </c>
      <c r="L201" s="6">
        <f t="shared" si="44"/>
        <v>0</v>
      </c>
      <c r="M201" s="6"/>
      <c r="N201" s="6"/>
      <c r="O201" s="6"/>
      <c r="P201" s="6"/>
      <c r="Q201" s="6">
        <f t="shared" si="45"/>
        <v>0</v>
      </c>
      <c r="R201" s="6">
        <f t="shared" si="46"/>
        <v>0</v>
      </c>
      <c r="S201" s="6"/>
      <c r="T201" s="6"/>
      <c r="U201" s="6"/>
      <c r="V201" s="6"/>
      <c r="W201" s="6">
        <f t="shared" si="47"/>
        <v>0</v>
      </c>
    </row>
    <row r="202" spans="1:23" hidden="1" x14ac:dyDescent="0.25">
      <c r="A202" s="28"/>
      <c r="B202" s="70"/>
      <c r="C202" s="68" t="s">
        <v>20</v>
      </c>
      <c r="D202" s="68"/>
      <c r="E202" s="69">
        <f t="shared" si="36"/>
        <v>0</v>
      </c>
      <c r="F202" s="70">
        <f t="shared" si="48"/>
        <v>0</v>
      </c>
      <c r="G202" s="6"/>
      <c r="H202" s="6"/>
      <c r="I202" s="6"/>
      <c r="J202" s="6"/>
      <c r="K202" s="6">
        <f t="shared" si="49"/>
        <v>0</v>
      </c>
      <c r="L202" s="6">
        <f t="shared" si="44"/>
        <v>0</v>
      </c>
      <c r="M202" s="6"/>
      <c r="N202" s="6"/>
      <c r="O202" s="6"/>
      <c r="P202" s="6"/>
      <c r="Q202" s="6">
        <f t="shared" si="45"/>
        <v>0</v>
      </c>
      <c r="R202" s="6">
        <f t="shared" si="46"/>
        <v>0</v>
      </c>
      <c r="S202" s="6"/>
      <c r="T202" s="6"/>
      <c r="U202" s="6"/>
      <c r="V202" s="6"/>
      <c r="W202" s="6">
        <f t="shared" si="47"/>
        <v>0</v>
      </c>
    </row>
    <row r="203" spans="1:23" hidden="1" x14ac:dyDescent="0.25">
      <c r="A203" s="28"/>
      <c r="B203" s="70"/>
      <c r="C203" s="68" t="s">
        <v>21</v>
      </c>
      <c r="D203" s="68"/>
      <c r="E203" s="69">
        <f t="shared" si="36"/>
        <v>0</v>
      </c>
      <c r="F203" s="70">
        <f t="shared" si="48"/>
        <v>0</v>
      </c>
      <c r="G203" s="6"/>
      <c r="H203" s="6"/>
      <c r="I203" s="6"/>
      <c r="J203" s="6"/>
      <c r="K203" s="6">
        <f t="shared" si="49"/>
        <v>0</v>
      </c>
      <c r="L203" s="6">
        <f t="shared" si="44"/>
        <v>0</v>
      </c>
      <c r="M203" s="6"/>
      <c r="N203" s="6"/>
      <c r="O203" s="6"/>
      <c r="P203" s="6"/>
      <c r="Q203" s="6">
        <f t="shared" si="45"/>
        <v>0</v>
      </c>
      <c r="R203" s="6">
        <f t="shared" si="46"/>
        <v>0</v>
      </c>
      <c r="S203" s="6"/>
      <c r="T203" s="6"/>
      <c r="U203" s="6"/>
      <c r="V203" s="6"/>
      <c r="W203" s="6">
        <f t="shared" si="47"/>
        <v>0</v>
      </c>
    </row>
    <row r="204" spans="1:23" hidden="1" x14ac:dyDescent="0.25">
      <c r="A204" s="28"/>
      <c r="B204" s="70"/>
      <c r="C204" s="68" t="s">
        <v>22</v>
      </c>
      <c r="D204" s="68"/>
      <c r="E204" s="69">
        <f t="shared" si="36"/>
        <v>0</v>
      </c>
      <c r="F204" s="70">
        <f t="shared" si="48"/>
        <v>0</v>
      </c>
      <c r="G204" s="6"/>
      <c r="H204" s="6"/>
      <c r="I204" s="6"/>
      <c r="J204" s="6"/>
      <c r="K204" s="6">
        <f t="shared" si="49"/>
        <v>0</v>
      </c>
      <c r="L204" s="6">
        <f t="shared" si="44"/>
        <v>0</v>
      </c>
      <c r="M204" s="6"/>
      <c r="N204" s="6"/>
      <c r="O204" s="6"/>
      <c r="P204" s="6"/>
      <c r="Q204" s="6">
        <f t="shared" si="45"/>
        <v>0</v>
      </c>
      <c r="R204" s="6">
        <f t="shared" si="46"/>
        <v>0</v>
      </c>
      <c r="S204" s="6"/>
      <c r="T204" s="6"/>
      <c r="U204" s="6"/>
      <c r="V204" s="6"/>
      <c r="W204" s="6">
        <f t="shared" si="47"/>
        <v>0</v>
      </c>
    </row>
    <row r="205" spans="1:23" hidden="1" x14ac:dyDescent="0.25">
      <c r="A205" s="28"/>
      <c r="B205" s="70"/>
      <c r="C205" s="68" t="s">
        <v>17</v>
      </c>
      <c r="D205" s="68"/>
      <c r="E205" s="69">
        <f t="shared" si="36"/>
        <v>0</v>
      </c>
      <c r="F205" s="70">
        <f t="shared" si="48"/>
        <v>0</v>
      </c>
      <c r="G205" s="6"/>
      <c r="H205" s="6"/>
      <c r="I205" s="6"/>
      <c r="J205" s="6"/>
      <c r="K205" s="6">
        <f t="shared" si="49"/>
        <v>0</v>
      </c>
      <c r="L205" s="6">
        <f t="shared" si="44"/>
        <v>0</v>
      </c>
      <c r="M205" s="6"/>
      <c r="N205" s="6"/>
      <c r="O205" s="6"/>
      <c r="P205" s="6"/>
      <c r="Q205" s="6">
        <f t="shared" si="45"/>
        <v>0</v>
      </c>
      <c r="R205" s="6">
        <f t="shared" si="46"/>
        <v>0</v>
      </c>
      <c r="S205" s="6"/>
      <c r="T205" s="6"/>
      <c r="U205" s="6"/>
      <c r="V205" s="6"/>
      <c r="W205" s="6">
        <f t="shared" si="47"/>
        <v>0</v>
      </c>
    </row>
    <row r="206" spans="1:23" hidden="1" x14ac:dyDescent="0.25">
      <c r="A206" s="28"/>
      <c r="B206" s="70"/>
      <c r="C206" s="68" t="s">
        <v>23</v>
      </c>
      <c r="D206" s="68"/>
      <c r="E206" s="69">
        <f t="shared" si="36"/>
        <v>0</v>
      </c>
      <c r="F206" s="70">
        <f t="shared" si="48"/>
        <v>0</v>
      </c>
      <c r="G206" s="6"/>
      <c r="H206" s="6"/>
      <c r="I206" s="6"/>
      <c r="J206" s="6"/>
      <c r="K206" s="6">
        <f t="shared" si="49"/>
        <v>0</v>
      </c>
      <c r="L206" s="6">
        <f t="shared" si="44"/>
        <v>0</v>
      </c>
      <c r="M206" s="6"/>
      <c r="N206" s="6"/>
      <c r="O206" s="6"/>
      <c r="P206" s="6"/>
      <c r="Q206" s="6">
        <f t="shared" si="45"/>
        <v>0</v>
      </c>
      <c r="R206" s="6">
        <f t="shared" si="46"/>
        <v>0</v>
      </c>
      <c r="S206" s="6"/>
      <c r="T206" s="6"/>
      <c r="U206" s="6"/>
      <c r="V206" s="6"/>
      <c r="W206" s="6">
        <f t="shared" si="47"/>
        <v>0</v>
      </c>
    </row>
    <row r="207" spans="1:23" hidden="1" x14ac:dyDescent="0.25">
      <c r="A207" s="28"/>
      <c r="B207" s="71"/>
      <c r="C207" s="68" t="s">
        <v>10</v>
      </c>
      <c r="D207" s="68"/>
      <c r="E207" s="69">
        <f t="shared" si="36"/>
        <v>2883.8999999999996</v>
      </c>
      <c r="F207" s="70">
        <f t="shared" si="48"/>
        <v>961.3</v>
      </c>
      <c r="G207" s="6">
        <v>961.3</v>
      </c>
      <c r="H207" s="6"/>
      <c r="I207" s="6"/>
      <c r="J207" s="6"/>
      <c r="K207" s="6">
        <f t="shared" si="49"/>
        <v>961.3</v>
      </c>
      <c r="L207" s="6">
        <f t="shared" si="44"/>
        <v>961.3</v>
      </c>
      <c r="M207" s="6">
        <v>961.3</v>
      </c>
      <c r="N207" s="6"/>
      <c r="O207" s="6"/>
      <c r="P207" s="6"/>
      <c r="Q207" s="6">
        <f t="shared" si="45"/>
        <v>961.3</v>
      </c>
      <c r="R207" s="6">
        <f t="shared" si="46"/>
        <v>961.3</v>
      </c>
      <c r="S207" s="6">
        <v>961.3</v>
      </c>
      <c r="T207" s="6"/>
      <c r="U207" s="6"/>
      <c r="V207" s="6"/>
      <c r="W207" s="6">
        <f t="shared" si="47"/>
        <v>961.3</v>
      </c>
    </row>
    <row r="208" spans="1:23" hidden="1" x14ac:dyDescent="0.25">
      <c r="A208" s="28"/>
      <c r="B208" s="70"/>
      <c r="C208" s="68" t="s">
        <v>18</v>
      </c>
      <c r="D208" s="68"/>
      <c r="E208" s="69">
        <f t="shared" si="36"/>
        <v>680.7</v>
      </c>
      <c r="F208" s="70">
        <f t="shared" si="48"/>
        <v>226.9</v>
      </c>
      <c r="G208" s="6">
        <v>226.9</v>
      </c>
      <c r="H208" s="6"/>
      <c r="I208" s="6"/>
      <c r="J208" s="6"/>
      <c r="K208" s="6">
        <f t="shared" si="49"/>
        <v>226.9</v>
      </c>
      <c r="L208" s="6">
        <f t="shared" si="44"/>
        <v>226.9</v>
      </c>
      <c r="M208" s="6">
        <v>226.9</v>
      </c>
      <c r="N208" s="6"/>
      <c r="O208" s="6"/>
      <c r="P208" s="6"/>
      <c r="Q208" s="6">
        <f t="shared" si="45"/>
        <v>226.9</v>
      </c>
      <c r="R208" s="6">
        <f t="shared" si="46"/>
        <v>226.9</v>
      </c>
      <c r="S208" s="6">
        <v>226.9</v>
      </c>
      <c r="T208" s="6"/>
      <c r="U208" s="6"/>
      <c r="V208" s="6"/>
      <c r="W208" s="6">
        <f t="shared" si="47"/>
        <v>226.9</v>
      </c>
    </row>
    <row r="209" spans="1:26" hidden="1" x14ac:dyDescent="0.25">
      <c r="A209" s="28"/>
      <c r="B209" s="70"/>
      <c r="C209" s="68" t="s">
        <v>24</v>
      </c>
      <c r="D209" s="68"/>
      <c r="E209" s="69">
        <f t="shared" si="36"/>
        <v>0</v>
      </c>
      <c r="F209" s="70">
        <f t="shared" si="48"/>
        <v>0</v>
      </c>
      <c r="G209" s="6"/>
      <c r="H209" s="6"/>
      <c r="I209" s="6"/>
      <c r="J209" s="6"/>
      <c r="K209" s="6">
        <f t="shared" si="49"/>
        <v>0</v>
      </c>
      <c r="L209" s="6">
        <f t="shared" si="44"/>
        <v>0</v>
      </c>
      <c r="M209" s="6"/>
      <c r="N209" s="6"/>
      <c r="O209" s="6"/>
      <c r="P209" s="6"/>
      <c r="Q209" s="6">
        <f t="shared" si="45"/>
        <v>0</v>
      </c>
      <c r="R209" s="6">
        <f t="shared" si="46"/>
        <v>0</v>
      </c>
      <c r="S209" s="6"/>
      <c r="T209" s="6"/>
      <c r="U209" s="6"/>
      <c r="V209" s="6"/>
      <c r="W209" s="6">
        <f t="shared" si="47"/>
        <v>0</v>
      </c>
    </row>
    <row r="210" spans="1:26" hidden="1" x14ac:dyDescent="0.25">
      <c r="A210" s="28"/>
      <c r="B210" s="6"/>
      <c r="C210" s="32">
        <v>262</v>
      </c>
      <c r="D210" s="32"/>
      <c r="E210" s="54">
        <f t="shared" si="36"/>
        <v>0</v>
      </c>
      <c r="F210" s="6">
        <f t="shared" si="48"/>
        <v>0</v>
      </c>
      <c r="G210" s="6"/>
      <c r="H210" s="6"/>
      <c r="I210" s="6"/>
      <c r="J210" s="6"/>
      <c r="K210" s="6">
        <f t="shared" si="49"/>
        <v>0</v>
      </c>
      <c r="L210" s="6">
        <f t="shared" si="44"/>
        <v>0</v>
      </c>
      <c r="M210" s="6"/>
      <c r="N210" s="6"/>
      <c r="O210" s="6"/>
      <c r="P210" s="6"/>
      <c r="Q210" s="6">
        <f t="shared" si="45"/>
        <v>0</v>
      </c>
      <c r="R210" s="6">
        <f t="shared" si="46"/>
        <v>0</v>
      </c>
      <c r="S210" s="6"/>
      <c r="T210" s="6"/>
      <c r="U210" s="6"/>
      <c r="V210" s="6"/>
      <c r="W210" s="6">
        <f t="shared" si="47"/>
        <v>0</v>
      </c>
    </row>
    <row r="211" spans="1:26" hidden="1" x14ac:dyDescent="0.25">
      <c r="A211" s="28"/>
      <c r="B211" s="6"/>
      <c r="C211" s="32" t="s">
        <v>25</v>
      </c>
      <c r="D211" s="32"/>
      <c r="E211" s="54">
        <f t="shared" si="36"/>
        <v>0</v>
      </c>
      <c r="F211" s="6">
        <f t="shared" si="48"/>
        <v>0</v>
      </c>
      <c r="G211" s="6"/>
      <c r="H211" s="6"/>
      <c r="I211" s="6"/>
      <c r="J211" s="6"/>
      <c r="K211" s="6">
        <f t="shared" si="49"/>
        <v>0</v>
      </c>
      <c r="L211" s="6">
        <f t="shared" si="44"/>
        <v>0</v>
      </c>
      <c r="M211" s="6"/>
      <c r="N211" s="6"/>
      <c r="O211" s="6"/>
      <c r="P211" s="6"/>
      <c r="Q211" s="6">
        <f t="shared" si="45"/>
        <v>0</v>
      </c>
      <c r="R211" s="6">
        <f t="shared" si="46"/>
        <v>0</v>
      </c>
      <c r="S211" s="6"/>
      <c r="T211" s="6"/>
      <c r="U211" s="6"/>
      <c r="V211" s="6"/>
      <c r="W211" s="6">
        <f t="shared" si="47"/>
        <v>0</v>
      </c>
    </row>
    <row r="212" spans="1:26" hidden="1" x14ac:dyDescent="0.25">
      <c r="A212" s="28"/>
      <c r="B212" s="6"/>
      <c r="C212" s="32" t="s">
        <v>11</v>
      </c>
      <c r="D212" s="32"/>
      <c r="E212" s="54">
        <f t="shared" si="36"/>
        <v>2585.1000000000004</v>
      </c>
      <c r="F212" s="6">
        <f t="shared" si="48"/>
        <v>207.7</v>
      </c>
      <c r="G212" s="6">
        <v>207.7</v>
      </c>
      <c r="H212" s="6"/>
      <c r="I212" s="6">
        <v>654</v>
      </c>
      <c r="J212" s="6"/>
      <c r="K212" s="6">
        <f t="shared" si="49"/>
        <v>861.7</v>
      </c>
      <c r="L212" s="6">
        <f t="shared" si="44"/>
        <v>207.7</v>
      </c>
      <c r="M212" s="6">
        <v>207.7</v>
      </c>
      <c r="N212" s="6"/>
      <c r="O212" s="6">
        <v>654</v>
      </c>
      <c r="P212" s="6"/>
      <c r="Q212" s="6">
        <f t="shared" si="45"/>
        <v>861.7</v>
      </c>
      <c r="R212" s="6">
        <f t="shared" si="46"/>
        <v>207.7</v>
      </c>
      <c r="S212" s="6">
        <v>207.7</v>
      </c>
      <c r="T212" s="6"/>
      <c r="U212" s="6">
        <v>654</v>
      </c>
      <c r="V212" s="6"/>
      <c r="W212" s="6">
        <f t="shared" si="47"/>
        <v>861.7</v>
      </c>
    </row>
    <row r="213" spans="1:26" hidden="1" x14ac:dyDescent="0.25">
      <c r="A213" s="28"/>
      <c r="B213" s="6"/>
      <c r="C213" s="32" t="s">
        <v>13</v>
      </c>
      <c r="D213" s="32"/>
      <c r="E213" s="54">
        <f>K213+Q213+W213</f>
        <v>0</v>
      </c>
      <c r="F213" s="6">
        <f t="shared" si="48"/>
        <v>0</v>
      </c>
      <c r="G213" s="6"/>
      <c r="H213" s="6"/>
      <c r="I213" s="6"/>
      <c r="J213" s="6"/>
      <c r="K213" s="6">
        <f t="shared" si="49"/>
        <v>0</v>
      </c>
      <c r="L213" s="6">
        <f t="shared" si="44"/>
        <v>0</v>
      </c>
      <c r="M213" s="6"/>
      <c r="N213" s="6"/>
      <c r="O213" s="6"/>
      <c r="P213" s="6"/>
      <c r="Q213" s="6">
        <f t="shared" si="45"/>
        <v>0</v>
      </c>
      <c r="R213" s="6">
        <f t="shared" si="46"/>
        <v>0</v>
      </c>
      <c r="S213" s="6"/>
      <c r="T213" s="6"/>
      <c r="U213" s="6"/>
      <c r="V213" s="6"/>
      <c r="W213" s="6">
        <f t="shared" si="47"/>
        <v>0</v>
      </c>
    </row>
    <row r="214" spans="1:26" hidden="1" x14ac:dyDescent="0.25">
      <c r="A214" s="28"/>
      <c r="B214" s="6"/>
      <c r="C214" s="32" t="s">
        <v>12</v>
      </c>
      <c r="D214" s="32"/>
      <c r="E214" s="54">
        <f>K214+Q214+W214</f>
        <v>161.10000000000002</v>
      </c>
      <c r="F214" s="6">
        <f t="shared" si="48"/>
        <v>53.7</v>
      </c>
      <c r="G214" s="6">
        <v>53.7</v>
      </c>
      <c r="H214" s="6"/>
      <c r="I214" s="6"/>
      <c r="J214" s="6"/>
      <c r="K214" s="6">
        <f t="shared" si="49"/>
        <v>53.7</v>
      </c>
      <c r="L214" s="6">
        <f t="shared" si="44"/>
        <v>53.7</v>
      </c>
      <c r="M214" s="6">
        <v>53.7</v>
      </c>
      <c r="N214" s="6"/>
      <c r="O214" s="6"/>
      <c r="P214" s="6"/>
      <c r="Q214" s="6">
        <f t="shared" si="45"/>
        <v>53.7</v>
      </c>
      <c r="R214" s="6">
        <f t="shared" si="46"/>
        <v>53.7</v>
      </c>
      <c r="S214" s="6">
        <v>53.7</v>
      </c>
      <c r="T214" s="6"/>
      <c r="U214" s="6"/>
      <c r="V214" s="6"/>
      <c r="W214" s="6">
        <f t="shared" si="47"/>
        <v>53.7</v>
      </c>
    </row>
    <row r="215" spans="1:26" hidden="1" x14ac:dyDescent="0.25">
      <c r="A215" s="28"/>
      <c r="B215" s="6"/>
      <c r="C215" s="32" t="s">
        <v>26</v>
      </c>
      <c r="D215" s="32"/>
      <c r="E215" s="54">
        <f>K215+Q215+W215</f>
        <v>0</v>
      </c>
      <c r="F215" s="6">
        <f t="shared" si="48"/>
        <v>0</v>
      </c>
      <c r="G215" s="6"/>
      <c r="H215" s="6"/>
      <c r="I215" s="6"/>
      <c r="J215" s="6"/>
      <c r="K215" s="6">
        <f t="shared" si="49"/>
        <v>0</v>
      </c>
      <c r="L215" s="6">
        <f t="shared" si="44"/>
        <v>0</v>
      </c>
      <c r="M215" s="6"/>
      <c r="N215" s="6"/>
      <c r="O215" s="6"/>
      <c r="P215" s="6"/>
      <c r="Q215" s="6">
        <f t="shared" si="45"/>
        <v>0</v>
      </c>
      <c r="R215" s="6">
        <f t="shared" si="46"/>
        <v>0</v>
      </c>
      <c r="S215" s="6"/>
      <c r="T215" s="6"/>
      <c r="U215" s="6"/>
      <c r="V215" s="6"/>
      <c r="W215" s="6">
        <f t="shared" si="47"/>
        <v>0</v>
      </c>
    </row>
    <row r="216" spans="1:26" hidden="1" x14ac:dyDescent="0.25">
      <c r="A216" s="28"/>
      <c r="B216" s="6"/>
      <c r="C216" s="32" t="s">
        <v>28</v>
      </c>
      <c r="D216" s="32"/>
      <c r="E216" s="54">
        <f>K216+Q216+W216</f>
        <v>0</v>
      </c>
      <c r="F216" s="6">
        <f t="shared" si="48"/>
        <v>0</v>
      </c>
      <c r="G216" s="6"/>
      <c r="H216" s="6"/>
      <c r="I216" s="6"/>
      <c r="J216" s="6"/>
      <c r="K216" s="6">
        <f t="shared" si="49"/>
        <v>0</v>
      </c>
      <c r="L216" s="6">
        <f t="shared" si="44"/>
        <v>0</v>
      </c>
      <c r="M216" s="6"/>
      <c r="N216" s="6"/>
      <c r="O216" s="6"/>
      <c r="P216" s="6"/>
      <c r="Q216" s="6">
        <f t="shared" si="45"/>
        <v>0</v>
      </c>
      <c r="R216" s="6">
        <f t="shared" si="46"/>
        <v>0</v>
      </c>
      <c r="S216" s="6"/>
      <c r="T216" s="6"/>
      <c r="U216" s="6"/>
      <c r="V216" s="6"/>
      <c r="W216" s="6">
        <f t="shared" si="47"/>
        <v>0</v>
      </c>
    </row>
    <row r="217" spans="1:26" hidden="1" x14ac:dyDescent="0.25">
      <c r="A217" s="28"/>
      <c r="B217" s="6"/>
      <c r="C217" s="32" t="s">
        <v>27</v>
      </c>
      <c r="D217" s="32"/>
      <c r="E217" s="54">
        <f>K217+Q217+W217</f>
        <v>0</v>
      </c>
      <c r="F217" s="6">
        <f t="shared" si="48"/>
        <v>0</v>
      </c>
      <c r="G217" s="6"/>
      <c r="H217" s="6"/>
      <c r="I217" s="6"/>
      <c r="J217" s="6"/>
      <c r="K217" s="6">
        <f t="shared" si="49"/>
        <v>0</v>
      </c>
      <c r="L217" s="6">
        <f t="shared" si="44"/>
        <v>0</v>
      </c>
      <c r="M217" s="6"/>
      <c r="N217" s="6"/>
      <c r="O217" s="6"/>
      <c r="P217" s="6"/>
      <c r="Q217" s="6">
        <f t="shared" si="45"/>
        <v>0</v>
      </c>
      <c r="R217" s="6">
        <f t="shared" si="46"/>
        <v>0</v>
      </c>
      <c r="S217" s="6"/>
      <c r="T217" s="6"/>
      <c r="U217" s="6"/>
      <c r="V217" s="6"/>
      <c r="W217" s="6">
        <f t="shared" si="47"/>
        <v>0</v>
      </c>
    </row>
    <row r="218" spans="1:26" s="10" customFormat="1" x14ac:dyDescent="0.25">
      <c r="A218" s="12"/>
      <c r="B218" s="18" t="s">
        <v>96</v>
      </c>
      <c r="C218" s="37" t="s">
        <v>52</v>
      </c>
      <c r="D218" s="37"/>
      <c r="E218" s="47">
        <f t="shared" ref="E218:K218" si="50">SUM(E219:E252)</f>
        <v>149052.66</v>
      </c>
      <c r="F218" s="20">
        <f t="shared" si="50"/>
        <v>38087.100000000006</v>
      </c>
      <c r="G218" s="20">
        <f t="shared" si="50"/>
        <v>38087.100000000006</v>
      </c>
      <c r="H218" s="20">
        <f t="shared" si="50"/>
        <v>0</v>
      </c>
      <c r="I218" s="20">
        <f t="shared" si="50"/>
        <v>8244.2999999999993</v>
      </c>
      <c r="J218" s="20">
        <f t="shared" si="50"/>
        <v>0</v>
      </c>
      <c r="K218" s="20">
        <f t="shared" si="50"/>
        <v>46331.399999999987</v>
      </c>
      <c r="L218" s="20">
        <f t="shared" ref="L218:Q218" si="51">SUM(L219:L252)</f>
        <v>43116.329999999987</v>
      </c>
      <c r="M218" s="20">
        <f t="shared" si="51"/>
        <v>43116.329999999987</v>
      </c>
      <c r="N218" s="20">
        <f t="shared" si="51"/>
        <v>0</v>
      </c>
      <c r="O218" s="20">
        <f t="shared" si="51"/>
        <v>8244.2999999999993</v>
      </c>
      <c r="P218" s="20">
        <f t="shared" si="51"/>
        <v>0</v>
      </c>
      <c r="Q218" s="20">
        <f t="shared" si="51"/>
        <v>51360.629999999983</v>
      </c>
      <c r="R218" s="20">
        <f t="shared" ref="R218:W218" si="52">SUM(R219:R252)</f>
        <v>43116.329999999987</v>
      </c>
      <c r="S218" s="20">
        <f t="shared" si="52"/>
        <v>43116.329999999987</v>
      </c>
      <c r="T218" s="20">
        <f t="shared" si="52"/>
        <v>0</v>
      </c>
      <c r="U218" s="20">
        <f t="shared" si="52"/>
        <v>8244.2999999999993</v>
      </c>
      <c r="V218" s="20">
        <f t="shared" si="52"/>
        <v>0</v>
      </c>
      <c r="W218" s="20">
        <f t="shared" si="52"/>
        <v>51360.629999999983</v>
      </c>
      <c r="Y218" s="31"/>
      <c r="Z218" s="31"/>
    </row>
    <row r="219" spans="1:26" ht="15.75" hidden="1" customHeight="1" x14ac:dyDescent="0.25">
      <c r="A219" s="28"/>
      <c r="B219" s="18" t="s">
        <v>34</v>
      </c>
      <c r="C219" s="32">
        <v>211</v>
      </c>
      <c r="D219" s="32"/>
      <c r="E219" s="6">
        <f t="shared" ref="E219:F229" si="53">E186+E151+E118+E85</f>
        <v>58614.399999999994</v>
      </c>
      <c r="F219" s="6">
        <f t="shared" si="53"/>
        <v>18515.599999999999</v>
      </c>
      <c r="G219" s="6">
        <f t="shared" ref="G219:W219" si="54">G186+G151+G118+G85</f>
        <v>18515.599999999999</v>
      </c>
      <c r="H219" s="6">
        <f t="shared" si="54"/>
        <v>0</v>
      </c>
      <c r="I219" s="6">
        <f t="shared" si="54"/>
        <v>474.4</v>
      </c>
      <c r="J219" s="6">
        <f t="shared" si="54"/>
        <v>0</v>
      </c>
      <c r="K219" s="6">
        <f t="shared" si="54"/>
        <v>18990</v>
      </c>
      <c r="L219" s="6">
        <f t="shared" si="54"/>
        <v>19337.8</v>
      </c>
      <c r="M219" s="6">
        <f t="shared" si="54"/>
        <v>19337.8</v>
      </c>
      <c r="N219" s="6">
        <f t="shared" si="54"/>
        <v>0</v>
      </c>
      <c r="O219" s="6">
        <f t="shared" si="54"/>
        <v>474.4</v>
      </c>
      <c r="P219" s="6">
        <f t="shared" si="54"/>
        <v>0</v>
      </c>
      <c r="Q219" s="6">
        <f t="shared" si="54"/>
        <v>19812.2</v>
      </c>
      <c r="R219" s="6">
        <f t="shared" si="54"/>
        <v>19337.8</v>
      </c>
      <c r="S219" s="6">
        <f t="shared" si="54"/>
        <v>19337.8</v>
      </c>
      <c r="T219" s="6">
        <f t="shared" si="54"/>
        <v>0</v>
      </c>
      <c r="U219" s="6">
        <f t="shared" si="54"/>
        <v>474.4</v>
      </c>
      <c r="V219" s="6">
        <f t="shared" si="54"/>
        <v>0</v>
      </c>
      <c r="W219" s="6">
        <f t="shared" si="54"/>
        <v>19812.2</v>
      </c>
    </row>
    <row r="220" spans="1:26" ht="15.75" hidden="1" customHeight="1" x14ac:dyDescent="0.25">
      <c r="A220" s="28"/>
      <c r="B220" s="6"/>
      <c r="C220" s="32" t="s">
        <v>19</v>
      </c>
      <c r="D220" s="32"/>
      <c r="E220" s="6">
        <f t="shared" si="53"/>
        <v>7785.7000000000007</v>
      </c>
      <c r="F220" s="6">
        <f t="shared" si="53"/>
        <v>2740.9</v>
      </c>
      <c r="G220" s="6">
        <f t="shared" ref="G220:W220" si="55">G187+G152+G119+G86</f>
        <v>2740.9</v>
      </c>
      <c r="H220" s="6">
        <f t="shared" si="55"/>
        <v>0</v>
      </c>
      <c r="I220" s="6">
        <f t="shared" si="55"/>
        <v>0</v>
      </c>
      <c r="J220" s="6">
        <f t="shared" si="55"/>
        <v>0</v>
      </c>
      <c r="K220" s="6">
        <f t="shared" si="55"/>
        <v>2740.9</v>
      </c>
      <c r="L220" s="6">
        <f t="shared" si="55"/>
        <v>2522.4</v>
      </c>
      <c r="M220" s="6">
        <f t="shared" si="55"/>
        <v>2522.4</v>
      </c>
      <c r="N220" s="6">
        <f t="shared" si="55"/>
        <v>0</v>
      </c>
      <c r="O220" s="6">
        <f t="shared" si="55"/>
        <v>0</v>
      </c>
      <c r="P220" s="6">
        <f t="shared" si="55"/>
        <v>0</v>
      </c>
      <c r="Q220" s="6">
        <f t="shared" si="55"/>
        <v>2522.4</v>
      </c>
      <c r="R220" s="6">
        <f t="shared" si="55"/>
        <v>2522.4</v>
      </c>
      <c r="S220" s="6">
        <f t="shared" si="55"/>
        <v>2522.4</v>
      </c>
      <c r="T220" s="6">
        <f t="shared" si="55"/>
        <v>0</v>
      </c>
      <c r="U220" s="6">
        <f t="shared" si="55"/>
        <v>0</v>
      </c>
      <c r="V220" s="6">
        <f t="shared" si="55"/>
        <v>0</v>
      </c>
      <c r="W220" s="6">
        <f t="shared" si="55"/>
        <v>2522.4</v>
      </c>
    </row>
    <row r="221" spans="1:26" ht="15.75" hidden="1" customHeight="1" x14ac:dyDescent="0.25">
      <c r="A221" s="28"/>
      <c r="B221" s="6"/>
      <c r="C221" s="32" t="s">
        <v>14</v>
      </c>
      <c r="D221" s="32"/>
      <c r="E221" s="6">
        <f t="shared" si="53"/>
        <v>69</v>
      </c>
      <c r="F221" s="6">
        <f t="shared" si="53"/>
        <v>0</v>
      </c>
      <c r="G221" s="6">
        <f t="shared" ref="G221:W221" si="56">G188+G153+G120+G87</f>
        <v>0</v>
      </c>
      <c r="H221" s="6">
        <f t="shared" si="56"/>
        <v>0</v>
      </c>
      <c r="I221" s="6">
        <f t="shared" si="56"/>
        <v>23</v>
      </c>
      <c r="J221" s="6">
        <f t="shared" si="56"/>
        <v>0</v>
      </c>
      <c r="K221" s="6">
        <f t="shared" si="56"/>
        <v>23</v>
      </c>
      <c r="L221" s="6">
        <f t="shared" si="56"/>
        <v>0</v>
      </c>
      <c r="M221" s="6">
        <f t="shared" si="56"/>
        <v>0</v>
      </c>
      <c r="N221" s="6">
        <f t="shared" si="56"/>
        <v>0</v>
      </c>
      <c r="O221" s="6">
        <f t="shared" si="56"/>
        <v>23</v>
      </c>
      <c r="P221" s="6">
        <f t="shared" si="56"/>
        <v>0</v>
      </c>
      <c r="Q221" s="6">
        <f t="shared" si="56"/>
        <v>23</v>
      </c>
      <c r="R221" s="6">
        <f t="shared" si="56"/>
        <v>0</v>
      </c>
      <c r="S221" s="6">
        <f t="shared" si="56"/>
        <v>0</v>
      </c>
      <c r="T221" s="6">
        <f t="shared" si="56"/>
        <v>0</v>
      </c>
      <c r="U221" s="6">
        <f t="shared" si="56"/>
        <v>23</v>
      </c>
      <c r="V221" s="6">
        <f t="shared" si="56"/>
        <v>0</v>
      </c>
      <c r="W221" s="6">
        <f t="shared" si="56"/>
        <v>23</v>
      </c>
    </row>
    <row r="222" spans="1:26" ht="15.75" hidden="1" customHeight="1" x14ac:dyDescent="0.25">
      <c r="A222" s="28"/>
      <c r="B222" s="6"/>
      <c r="C222" s="32" t="s">
        <v>53</v>
      </c>
      <c r="D222" s="32"/>
      <c r="E222" s="6">
        <f t="shared" si="53"/>
        <v>0</v>
      </c>
      <c r="F222" s="6">
        <f t="shared" si="53"/>
        <v>0</v>
      </c>
      <c r="G222" s="6">
        <f t="shared" ref="G222:W222" si="57">G189+G154+G121+G88</f>
        <v>0</v>
      </c>
      <c r="H222" s="6">
        <f t="shared" si="57"/>
        <v>0</v>
      </c>
      <c r="I222" s="6">
        <f t="shared" si="57"/>
        <v>0</v>
      </c>
      <c r="J222" s="6">
        <f t="shared" si="57"/>
        <v>0</v>
      </c>
      <c r="K222" s="6">
        <f t="shared" si="57"/>
        <v>0</v>
      </c>
      <c r="L222" s="6">
        <f t="shared" si="57"/>
        <v>0</v>
      </c>
      <c r="M222" s="6">
        <f t="shared" si="57"/>
        <v>0</v>
      </c>
      <c r="N222" s="6">
        <f t="shared" si="57"/>
        <v>0</v>
      </c>
      <c r="O222" s="6">
        <f t="shared" si="57"/>
        <v>0</v>
      </c>
      <c r="P222" s="6">
        <f t="shared" si="57"/>
        <v>0</v>
      </c>
      <c r="Q222" s="6">
        <f t="shared" si="57"/>
        <v>0</v>
      </c>
      <c r="R222" s="6">
        <f t="shared" si="57"/>
        <v>0</v>
      </c>
      <c r="S222" s="6">
        <f t="shared" si="57"/>
        <v>0</v>
      </c>
      <c r="T222" s="6">
        <f t="shared" si="57"/>
        <v>0</v>
      </c>
      <c r="U222" s="6">
        <f t="shared" si="57"/>
        <v>0</v>
      </c>
      <c r="V222" s="6">
        <f t="shared" si="57"/>
        <v>0</v>
      </c>
      <c r="W222" s="6">
        <f t="shared" si="57"/>
        <v>0</v>
      </c>
    </row>
    <row r="223" spans="1:26" ht="15.75" hidden="1" customHeight="1" x14ac:dyDescent="0.25">
      <c r="A223" s="28"/>
      <c r="B223" s="6"/>
      <c r="C223" s="32" t="s">
        <v>33</v>
      </c>
      <c r="D223" s="32"/>
      <c r="E223" s="6">
        <f t="shared" si="53"/>
        <v>0</v>
      </c>
      <c r="F223" s="6">
        <f t="shared" si="53"/>
        <v>0</v>
      </c>
      <c r="G223" s="6">
        <f t="shared" ref="G223:W223" si="58">G190+G155+G122+G89</f>
        <v>0</v>
      </c>
      <c r="H223" s="6">
        <f t="shared" si="58"/>
        <v>0</v>
      </c>
      <c r="I223" s="6">
        <f t="shared" si="58"/>
        <v>0</v>
      </c>
      <c r="J223" s="6">
        <f t="shared" si="58"/>
        <v>0</v>
      </c>
      <c r="K223" s="6">
        <f t="shared" si="58"/>
        <v>0</v>
      </c>
      <c r="L223" s="6">
        <f t="shared" si="58"/>
        <v>0</v>
      </c>
      <c r="M223" s="6">
        <f t="shared" si="58"/>
        <v>0</v>
      </c>
      <c r="N223" s="6">
        <f t="shared" si="58"/>
        <v>0</v>
      </c>
      <c r="O223" s="6">
        <f t="shared" si="58"/>
        <v>0</v>
      </c>
      <c r="P223" s="6">
        <f t="shared" si="58"/>
        <v>0</v>
      </c>
      <c r="Q223" s="6">
        <f t="shared" si="58"/>
        <v>0</v>
      </c>
      <c r="R223" s="6">
        <f t="shared" si="58"/>
        <v>0</v>
      </c>
      <c r="S223" s="6">
        <f t="shared" si="58"/>
        <v>0</v>
      </c>
      <c r="T223" s="6">
        <f t="shared" si="58"/>
        <v>0</v>
      </c>
      <c r="U223" s="6">
        <f t="shared" si="58"/>
        <v>0</v>
      </c>
      <c r="V223" s="6">
        <f t="shared" si="58"/>
        <v>0</v>
      </c>
      <c r="W223" s="6">
        <f t="shared" si="58"/>
        <v>0</v>
      </c>
    </row>
    <row r="224" spans="1:26" ht="15.75" hidden="1" customHeight="1" x14ac:dyDescent="0.25">
      <c r="A224" s="28"/>
      <c r="B224" s="6"/>
      <c r="C224" s="32" t="s">
        <v>29</v>
      </c>
      <c r="D224" s="32"/>
      <c r="E224" s="6">
        <f t="shared" si="53"/>
        <v>600</v>
      </c>
      <c r="F224" s="6">
        <f t="shared" si="53"/>
        <v>360</v>
      </c>
      <c r="G224" s="6">
        <f t="shared" ref="G224:W224" si="59">G191+G156+G123+G90</f>
        <v>360</v>
      </c>
      <c r="H224" s="6">
        <f t="shared" si="59"/>
        <v>0</v>
      </c>
      <c r="I224" s="6">
        <f t="shared" si="59"/>
        <v>0</v>
      </c>
      <c r="J224" s="6">
        <f t="shared" si="59"/>
        <v>0</v>
      </c>
      <c r="K224" s="6">
        <f t="shared" si="59"/>
        <v>360</v>
      </c>
      <c r="L224" s="6">
        <f t="shared" si="59"/>
        <v>120</v>
      </c>
      <c r="M224" s="6">
        <f t="shared" si="59"/>
        <v>120</v>
      </c>
      <c r="N224" s="6">
        <f t="shared" si="59"/>
        <v>0</v>
      </c>
      <c r="O224" s="6">
        <f t="shared" si="59"/>
        <v>0</v>
      </c>
      <c r="P224" s="6">
        <f t="shared" si="59"/>
        <v>0</v>
      </c>
      <c r="Q224" s="6">
        <f t="shared" si="59"/>
        <v>120</v>
      </c>
      <c r="R224" s="6">
        <f t="shared" si="59"/>
        <v>120</v>
      </c>
      <c r="S224" s="6">
        <f t="shared" si="59"/>
        <v>120</v>
      </c>
      <c r="T224" s="6">
        <f t="shared" si="59"/>
        <v>0</v>
      </c>
      <c r="U224" s="6">
        <f t="shared" si="59"/>
        <v>0</v>
      </c>
      <c r="V224" s="6">
        <f t="shared" si="59"/>
        <v>0</v>
      </c>
      <c r="W224" s="6">
        <f t="shared" si="59"/>
        <v>120</v>
      </c>
    </row>
    <row r="225" spans="1:23" ht="15.75" hidden="1" customHeight="1" x14ac:dyDescent="0.25">
      <c r="A225" s="28"/>
      <c r="B225" s="6"/>
      <c r="C225" s="32" t="s">
        <v>30</v>
      </c>
      <c r="D225" s="32"/>
      <c r="E225" s="6">
        <f t="shared" si="53"/>
        <v>58.5</v>
      </c>
      <c r="F225" s="6">
        <f t="shared" si="53"/>
        <v>19.5</v>
      </c>
      <c r="G225" s="6">
        <f t="shared" ref="G225:W225" si="60">G192+G157+G124+G91</f>
        <v>19.5</v>
      </c>
      <c r="H225" s="6">
        <f t="shared" si="60"/>
        <v>0</v>
      </c>
      <c r="I225" s="6">
        <f t="shared" si="60"/>
        <v>0</v>
      </c>
      <c r="J225" s="6">
        <f t="shared" si="60"/>
        <v>0</v>
      </c>
      <c r="K225" s="6">
        <f t="shared" si="60"/>
        <v>19.5</v>
      </c>
      <c r="L225" s="6">
        <f t="shared" si="60"/>
        <v>19.5</v>
      </c>
      <c r="M225" s="6">
        <f t="shared" si="60"/>
        <v>19.5</v>
      </c>
      <c r="N225" s="6">
        <f t="shared" si="60"/>
        <v>0</v>
      </c>
      <c r="O225" s="6">
        <f t="shared" si="60"/>
        <v>0</v>
      </c>
      <c r="P225" s="6">
        <f t="shared" si="60"/>
        <v>0</v>
      </c>
      <c r="Q225" s="6">
        <f t="shared" si="60"/>
        <v>19.5</v>
      </c>
      <c r="R225" s="6">
        <f t="shared" si="60"/>
        <v>19.5</v>
      </c>
      <c r="S225" s="6">
        <f t="shared" si="60"/>
        <v>19.5</v>
      </c>
      <c r="T225" s="6">
        <f t="shared" si="60"/>
        <v>0</v>
      </c>
      <c r="U225" s="6">
        <f t="shared" si="60"/>
        <v>0</v>
      </c>
      <c r="V225" s="6">
        <f t="shared" si="60"/>
        <v>0</v>
      </c>
      <c r="W225" s="6">
        <f t="shared" si="60"/>
        <v>19.5</v>
      </c>
    </row>
    <row r="226" spans="1:23" ht="15.75" hidden="1" customHeight="1" x14ac:dyDescent="0.25">
      <c r="A226" s="28"/>
      <c r="B226" s="6"/>
      <c r="C226" s="32">
        <v>213</v>
      </c>
      <c r="D226" s="32"/>
      <c r="E226" s="6">
        <f t="shared" si="53"/>
        <v>17395.5</v>
      </c>
      <c r="F226" s="6">
        <f t="shared" si="53"/>
        <v>5474.2</v>
      </c>
      <c r="G226" s="6">
        <f t="shared" ref="G226:W226" si="61">G193+G158+G125+G92</f>
        <v>5474.2</v>
      </c>
      <c r="H226" s="6">
        <f t="shared" si="61"/>
        <v>0</v>
      </c>
      <c r="I226" s="6">
        <f t="shared" si="61"/>
        <v>162.5</v>
      </c>
      <c r="J226" s="6">
        <f t="shared" si="61"/>
        <v>0</v>
      </c>
      <c r="K226" s="6">
        <f t="shared" si="61"/>
        <v>5636.7</v>
      </c>
      <c r="L226" s="6">
        <f t="shared" si="61"/>
        <v>5716.9</v>
      </c>
      <c r="M226" s="6">
        <f t="shared" si="61"/>
        <v>5716.9</v>
      </c>
      <c r="N226" s="6">
        <f t="shared" si="61"/>
        <v>0</v>
      </c>
      <c r="O226" s="6">
        <f t="shared" si="61"/>
        <v>162.5</v>
      </c>
      <c r="P226" s="6">
        <f t="shared" si="61"/>
        <v>0</v>
      </c>
      <c r="Q226" s="6">
        <f t="shared" si="61"/>
        <v>5879.4</v>
      </c>
      <c r="R226" s="6">
        <f t="shared" si="61"/>
        <v>5716.9</v>
      </c>
      <c r="S226" s="6">
        <f t="shared" si="61"/>
        <v>5716.9</v>
      </c>
      <c r="T226" s="6">
        <f t="shared" si="61"/>
        <v>0</v>
      </c>
      <c r="U226" s="6">
        <f t="shared" si="61"/>
        <v>162.5</v>
      </c>
      <c r="V226" s="6">
        <f t="shared" si="61"/>
        <v>0</v>
      </c>
      <c r="W226" s="6">
        <f t="shared" si="61"/>
        <v>5879.4</v>
      </c>
    </row>
    <row r="227" spans="1:23" ht="15.75" hidden="1" customHeight="1" x14ac:dyDescent="0.25">
      <c r="A227" s="28"/>
      <c r="B227" s="6"/>
      <c r="C227" s="32">
        <v>221</v>
      </c>
      <c r="D227" s="32"/>
      <c r="E227" s="6">
        <f t="shared" si="53"/>
        <v>729.2</v>
      </c>
      <c r="F227" s="6">
        <f t="shared" si="53"/>
        <v>185.7</v>
      </c>
      <c r="G227" s="6">
        <f t="shared" ref="G227:W227" si="62">G194+G159+G126+G93</f>
        <v>185.7</v>
      </c>
      <c r="H227" s="6">
        <f t="shared" si="62"/>
        <v>0</v>
      </c>
      <c r="I227" s="6">
        <f t="shared" si="62"/>
        <v>50.5</v>
      </c>
      <c r="J227" s="6">
        <f t="shared" si="62"/>
        <v>0</v>
      </c>
      <c r="K227" s="6">
        <f t="shared" si="62"/>
        <v>236.2</v>
      </c>
      <c r="L227" s="6">
        <f t="shared" si="62"/>
        <v>196</v>
      </c>
      <c r="M227" s="6">
        <f t="shared" si="62"/>
        <v>196</v>
      </c>
      <c r="N227" s="6">
        <f t="shared" si="62"/>
        <v>0</v>
      </c>
      <c r="O227" s="6">
        <f t="shared" si="62"/>
        <v>50.5</v>
      </c>
      <c r="P227" s="6">
        <f t="shared" si="62"/>
        <v>0</v>
      </c>
      <c r="Q227" s="6">
        <f t="shared" si="62"/>
        <v>246.5</v>
      </c>
      <c r="R227" s="6">
        <f t="shared" si="62"/>
        <v>196</v>
      </c>
      <c r="S227" s="6">
        <f t="shared" si="62"/>
        <v>196</v>
      </c>
      <c r="T227" s="6">
        <f t="shared" si="62"/>
        <v>0</v>
      </c>
      <c r="U227" s="6">
        <f t="shared" si="62"/>
        <v>50.5</v>
      </c>
      <c r="V227" s="6">
        <f t="shared" si="62"/>
        <v>0</v>
      </c>
      <c r="W227" s="6">
        <f t="shared" si="62"/>
        <v>246.5</v>
      </c>
    </row>
    <row r="228" spans="1:23" ht="15.75" hidden="1" customHeight="1" x14ac:dyDescent="0.25">
      <c r="A228" s="28"/>
      <c r="B228" s="6"/>
      <c r="C228" s="32" t="s">
        <v>15</v>
      </c>
      <c r="D228" s="32"/>
      <c r="E228" s="6">
        <f t="shared" si="53"/>
        <v>816</v>
      </c>
      <c r="F228" s="6">
        <f t="shared" si="53"/>
        <v>100</v>
      </c>
      <c r="G228" s="6">
        <f t="shared" ref="G228:W228" si="63">G195+G160+G127+G94</f>
        <v>100</v>
      </c>
      <c r="H228" s="6">
        <f t="shared" si="63"/>
        <v>0</v>
      </c>
      <c r="I228" s="6">
        <f t="shared" si="63"/>
        <v>172</v>
      </c>
      <c r="J228" s="6">
        <f t="shared" si="63"/>
        <v>0</v>
      </c>
      <c r="K228" s="6">
        <f t="shared" si="63"/>
        <v>272</v>
      </c>
      <c r="L228" s="6">
        <f t="shared" si="63"/>
        <v>100</v>
      </c>
      <c r="M228" s="6">
        <f t="shared" si="63"/>
        <v>100</v>
      </c>
      <c r="N228" s="6">
        <f t="shared" si="63"/>
        <v>0</v>
      </c>
      <c r="O228" s="6">
        <f t="shared" si="63"/>
        <v>172</v>
      </c>
      <c r="P228" s="6">
        <f t="shared" si="63"/>
        <v>0</v>
      </c>
      <c r="Q228" s="6">
        <f t="shared" si="63"/>
        <v>272</v>
      </c>
      <c r="R228" s="6">
        <f t="shared" si="63"/>
        <v>100</v>
      </c>
      <c r="S228" s="6">
        <f t="shared" si="63"/>
        <v>100</v>
      </c>
      <c r="T228" s="6">
        <f t="shared" si="63"/>
        <v>0</v>
      </c>
      <c r="U228" s="6">
        <f t="shared" si="63"/>
        <v>172</v>
      </c>
      <c r="V228" s="6">
        <f t="shared" si="63"/>
        <v>0</v>
      </c>
      <c r="W228" s="6">
        <f t="shared" si="63"/>
        <v>272</v>
      </c>
    </row>
    <row r="229" spans="1:23" ht="15.75" hidden="1" customHeight="1" x14ac:dyDescent="0.25">
      <c r="A229" s="28"/>
      <c r="B229" s="6"/>
      <c r="C229" s="32" t="s">
        <v>16</v>
      </c>
      <c r="D229" s="32"/>
      <c r="E229" s="6">
        <f t="shared" si="53"/>
        <v>616.6</v>
      </c>
      <c r="F229" s="6">
        <f t="shared" si="53"/>
        <v>0</v>
      </c>
      <c r="G229" s="6">
        <f t="shared" ref="G229:W229" si="64">G196+G161+G128+G95</f>
        <v>0</v>
      </c>
      <c r="H229" s="6">
        <f t="shared" si="64"/>
        <v>0</v>
      </c>
      <c r="I229" s="6">
        <f t="shared" si="64"/>
        <v>117.19999999999999</v>
      </c>
      <c r="J229" s="6">
        <f t="shared" si="64"/>
        <v>0</v>
      </c>
      <c r="K229" s="6">
        <f t="shared" si="64"/>
        <v>117.19999999999999</v>
      </c>
      <c r="L229" s="6">
        <f t="shared" si="64"/>
        <v>132.5</v>
      </c>
      <c r="M229" s="6">
        <f t="shared" si="64"/>
        <v>132.5</v>
      </c>
      <c r="N229" s="6">
        <f t="shared" si="64"/>
        <v>0</v>
      </c>
      <c r="O229" s="6">
        <f t="shared" si="64"/>
        <v>117.19999999999999</v>
      </c>
      <c r="P229" s="6">
        <f t="shared" si="64"/>
        <v>0</v>
      </c>
      <c r="Q229" s="6">
        <f t="shared" si="64"/>
        <v>249.70000000000002</v>
      </c>
      <c r="R229" s="6">
        <f t="shared" si="64"/>
        <v>132.5</v>
      </c>
      <c r="S229" s="6">
        <f t="shared" si="64"/>
        <v>132.5</v>
      </c>
      <c r="T229" s="6">
        <f t="shared" si="64"/>
        <v>0</v>
      </c>
      <c r="U229" s="6">
        <f t="shared" si="64"/>
        <v>117.19999999999999</v>
      </c>
      <c r="V229" s="6">
        <f t="shared" si="64"/>
        <v>0</v>
      </c>
      <c r="W229" s="6">
        <f t="shared" si="64"/>
        <v>249.70000000000002</v>
      </c>
    </row>
    <row r="230" spans="1:23" ht="15.75" hidden="1" customHeight="1" x14ac:dyDescent="0.25">
      <c r="A230" s="28"/>
      <c r="B230" s="6"/>
      <c r="C230" s="32" t="s">
        <v>103</v>
      </c>
      <c r="D230" s="32"/>
      <c r="E230" s="6">
        <f>E197+E166+E133+E100</f>
        <v>150</v>
      </c>
      <c r="F230" s="6">
        <f>F197+F166+F133+F100</f>
        <v>0</v>
      </c>
      <c r="G230" s="6">
        <f t="shared" ref="G230:W230" si="65">G197+G166+G133+G100</f>
        <v>0</v>
      </c>
      <c r="H230" s="6">
        <f t="shared" si="65"/>
        <v>0</v>
      </c>
      <c r="I230" s="6">
        <f t="shared" si="65"/>
        <v>50</v>
      </c>
      <c r="J230" s="6">
        <f t="shared" si="65"/>
        <v>0</v>
      </c>
      <c r="K230" s="6">
        <f t="shared" si="65"/>
        <v>50</v>
      </c>
      <c r="L230" s="6">
        <f t="shared" si="65"/>
        <v>0</v>
      </c>
      <c r="M230" s="6">
        <f t="shared" si="65"/>
        <v>0</v>
      </c>
      <c r="N230" s="6">
        <f t="shared" si="65"/>
        <v>0</v>
      </c>
      <c r="O230" s="6">
        <f t="shared" si="65"/>
        <v>50</v>
      </c>
      <c r="P230" s="6">
        <f t="shared" si="65"/>
        <v>0</v>
      </c>
      <c r="Q230" s="6">
        <f t="shared" si="65"/>
        <v>50</v>
      </c>
      <c r="R230" s="6">
        <f t="shared" si="65"/>
        <v>0</v>
      </c>
      <c r="S230" s="6">
        <f t="shared" si="65"/>
        <v>0</v>
      </c>
      <c r="T230" s="6">
        <f t="shared" si="65"/>
        <v>0</v>
      </c>
      <c r="U230" s="6">
        <f t="shared" si="65"/>
        <v>50</v>
      </c>
      <c r="V230" s="6">
        <f t="shared" si="65"/>
        <v>0</v>
      </c>
      <c r="W230" s="6">
        <f t="shared" si="65"/>
        <v>50</v>
      </c>
    </row>
    <row r="231" spans="1:23" ht="15.75" hidden="1" customHeight="1" x14ac:dyDescent="0.25">
      <c r="A231" s="12"/>
      <c r="B231" s="15"/>
      <c r="C231" s="32" t="s">
        <v>70</v>
      </c>
      <c r="D231" s="32"/>
      <c r="E231" s="6">
        <f t="shared" ref="E231:F237" si="66">E198+E163+E130+E97</f>
        <v>9304.7000000000007</v>
      </c>
      <c r="F231" s="6">
        <f t="shared" si="66"/>
        <v>1947.8</v>
      </c>
      <c r="G231" s="6">
        <f t="shared" ref="G231:W231" si="67">G198+G163+G130+G97</f>
        <v>1947.8</v>
      </c>
      <c r="H231" s="6">
        <f t="shared" si="67"/>
        <v>0</v>
      </c>
      <c r="I231" s="6">
        <f t="shared" si="67"/>
        <v>277.5</v>
      </c>
      <c r="J231" s="6">
        <f t="shared" si="67"/>
        <v>0</v>
      </c>
      <c r="K231" s="6">
        <f t="shared" si="67"/>
        <v>2225.3000000000002</v>
      </c>
      <c r="L231" s="6">
        <f t="shared" si="67"/>
        <v>3262.2</v>
      </c>
      <c r="M231" s="6">
        <f t="shared" si="67"/>
        <v>3262.2</v>
      </c>
      <c r="N231" s="6">
        <f t="shared" si="67"/>
        <v>0</v>
      </c>
      <c r="O231" s="6">
        <f t="shared" si="67"/>
        <v>277.5</v>
      </c>
      <c r="P231" s="6">
        <f t="shared" si="67"/>
        <v>0</v>
      </c>
      <c r="Q231" s="6">
        <f t="shared" si="67"/>
        <v>3539.7</v>
      </c>
      <c r="R231" s="6">
        <f t="shared" si="67"/>
        <v>3262.2</v>
      </c>
      <c r="S231" s="6">
        <f t="shared" si="67"/>
        <v>3262.2</v>
      </c>
      <c r="T231" s="6">
        <f t="shared" si="67"/>
        <v>0</v>
      </c>
      <c r="U231" s="6">
        <f t="shared" si="67"/>
        <v>277.5</v>
      </c>
      <c r="V231" s="6">
        <f t="shared" si="67"/>
        <v>0</v>
      </c>
      <c r="W231" s="6">
        <f t="shared" si="67"/>
        <v>3539.7</v>
      </c>
    </row>
    <row r="232" spans="1:23" ht="15.75" hidden="1" customHeight="1" x14ac:dyDescent="0.25">
      <c r="A232" s="12"/>
      <c r="B232" s="15"/>
      <c r="C232" s="32" t="s">
        <v>71</v>
      </c>
      <c r="D232" s="32"/>
      <c r="E232" s="6">
        <f t="shared" si="66"/>
        <v>3690.6</v>
      </c>
      <c r="F232" s="6">
        <f t="shared" si="66"/>
        <v>979.4</v>
      </c>
      <c r="G232" s="6">
        <f t="shared" ref="G232:W232" si="68">G199+G164+G131+G98</f>
        <v>979.4</v>
      </c>
      <c r="H232" s="6">
        <f t="shared" si="68"/>
        <v>0</v>
      </c>
      <c r="I232" s="6">
        <f t="shared" si="68"/>
        <v>114.2</v>
      </c>
      <c r="J232" s="6">
        <f t="shared" si="68"/>
        <v>0</v>
      </c>
      <c r="K232" s="6">
        <f t="shared" si="68"/>
        <v>1093.5999999999999</v>
      </c>
      <c r="L232" s="6">
        <f t="shared" si="68"/>
        <v>1184.3</v>
      </c>
      <c r="M232" s="6">
        <f t="shared" si="68"/>
        <v>1184.3</v>
      </c>
      <c r="N232" s="6">
        <f t="shared" si="68"/>
        <v>0</v>
      </c>
      <c r="O232" s="6">
        <f t="shared" si="68"/>
        <v>114.2</v>
      </c>
      <c r="P232" s="6">
        <f t="shared" si="68"/>
        <v>0</v>
      </c>
      <c r="Q232" s="6">
        <f t="shared" si="68"/>
        <v>1298.5</v>
      </c>
      <c r="R232" s="6">
        <f t="shared" si="68"/>
        <v>1184.3</v>
      </c>
      <c r="S232" s="6">
        <f t="shared" si="68"/>
        <v>1184.3</v>
      </c>
      <c r="T232" s="6">
        <f t="shared" si="68"/>
        <v>0</v>
      </c>
      <c r="U232" s="6">
        <f t="shared" si="68"/>
        <v>114.2</v>
      </c>
      <c r="V232" s="6">
        <f t="shared" si="68"/>
        <v>0</v>
      </c>
      <c r="W232" s="6">
        <f t="shared" si="68"/>
        <v>1298.5</v>
      </c>
    </row>
    <row r="233" spans="1:23" ht="15.75" hidden="1" customHeight="1" x14ac:dyDescent="0.25">
      <c r="A233" s="12"/>
      <c r="B233" s="15"/>
      <c r="C233" s="32" t="s">
        <v>72</v>
      </c>
      <c r="D233" s="32"/>
      <c r="E233" s="6">
        <f t="shared" si="66"/>
        <v>1130.8</v>
      </c>
      <c r="F233" s="6">
        <f t="shared" si="66"/>
        <v>297.39999999999998</v>
      </c>
      <c r="G233" s="6">
        <f t="shared" ref="G233:W233" si="69">G200+G165+G132+G99</f>
        <v>297.39999999999998</v>
      </c>
      <c r="H233" s="6">
        <f t="shared" si="69"/>
        <v>0</v>
      </c>
      <c r="I233" s="6">
        <f t="shared" si="69"/>
        <v>38</v>
      </c>
      <c r="J233" s="6">
        <f t="shared" si="69"/>
        <v>0</v>
      </c>
      <c r="K233" s="6">
        <f t="shared" si="69"/>
        <v>335.4</v>
      </c>
      <c r="L233" s="6">
        <f t="shared" si="69"/>
        <v>359.7</v>
      </c>
      <c r="M233" s="6">
        <f t="shared" si="69"/>
        <v>359.7</v>
      </c>
      <c r="N233" s="6">
        <f t="shared" si="69"/>
        <v>0</v>
      </c>
      <c r="O233" s="6">
        <f t="shared" si="69"/>
        <v>38</v>
      </c>
      <c r="P233" s="6">
        <f t="shared" si="69"/>
        <v>0</v>
      </c>
      <c r="Q233" s="6">
        <f t="shared" si="69"/>
        <v>397.7</v>
      </c>
      <c r="R233" s="6">
        <f t="shared" si="69"/>
        <v>359.7</v>
      </c>
      <c r="S233" s="6">
        <f t="shared" si="69"/>
        <v>359.7</v>
      </c>
      <c r="T233" s="6">
        <f t="shared" si="69"/>
        <v>0</v>
      </c>
      <c r="U233" s="6">
        <f t="shared" si="69"/>
        <v>38</v>
      </c>
      <c r="V233" s="6">
        <f t="shared" si="69"/>
        <v>0</v>
      </c>
      <c r="W233" s="6">
        <f t="shared" si="69"/>
        <v>397.7</v>
      </c>
    </row>
    <row r="234" spans="1:23" ht="15.75" hidden="1" customHeight="1" x14ac:dyDescent="0.25">
      <c r="A234" s="28"/>
      <c r="B234" s="6"/>
      <c r="C234" s="32">
        <v>224</v>
      </c>
      <c r="D234" s="32"/>
      <c r="E234" s="6">
        <f t="shared" si="66"/>
        <v>150</v>
      </c>
      <c r="F234" s="6">
        <f t="shared" si="66"/>
        <v>0</v>
      </c>
      <c r="G234" s="6">
        <f t="shared" ref="G234:W234" si="70">G201+G166+G133+G100</f>
        <v>0</v>
      </c>
      <c r="H234" s="6">
        <f t="shared" si="70"/>
        <v>0</v>
      </c>
      <c r="I234" s="6">
        <f t="shared" si="70"/>
        <v>50</v>
      </c>
      <c r="J234" s="6">
        <f t="shared" si="70"/>
        <v>0</v>
      </c>
      <c r="K234" s="6">
        <f t="shared" si="70"/>
        <v>50</v>
      </c>
      <c r="L234" s="6">
        <f t="shared" si="70"/>
        <v>0</v>
      </c>
      <c r="M234" s="6">
        <f t="shared" si="70"/>
        <v>0</v>
      </c>
      <c r="N234" s="6">
        <f t="shared" si="70"/>
        <v>0</v>
      </c>
      <c r="O234" s="6">
        <f t="shared" si="70"/>
        <v>50</v>
      </c>
      <c r="P234" s="6">
        <f t="shared" si="70"/>
        <v>0</v>
      </c>
      <c r="Q234" s="6">
        <f t="shared" si="70"/>
        <v>50</v>
      </c>
      <c r="R234" s="6">
        <f t="shared" si="70"/>
        <v>0</v>
      </c>
      <c r="S234" s="6">
        <f t="shared" si="70"/>
        <v>0</v>
      </c>
      <c r="T234" s="6">
        <f t="shared" si="70"/>
        <v>0</v>
      </c>
      <c r="U234" s="6">
        <f t="shared" si="70"/>
        <v>50</v>
      </c>
      <c r="V234" s="6">
        <f t="shared" si="70"/>
        <v>0</v>
      </c>
      <c r="W234" s="6">
        <f t="shared" si="70"/>
        <v>50</v>
      </c>
    </row>
    <row r="235" spans="1:23" ht="15.75" hidden="1" customHeight="1" x14ac:dyDescent="0.25">
      <c r="A235" s="28"/>
      <c r="B235" s="6"/>
      <c r="C235" s="32" t="s">
        <v>20</v>
      </c>
      <c r="D235" s="32"/>
      <c r="E235" s="6">
        <f t="shared" si="66"/>
        <v>11179</v>
      </c>
      <c r="F235" s="6">
        <f t="shared" si="66"/>
        <v>2177.1999999999998</v>
      </c>
      <c r="G235" s="6">
        <f t="shared" ref="G235:W235" si="71">G202+G167+G134+G101</f>
        <v>2177.1999999999998</v>
      </c>
      <c r="H235" s="6">
        <f t="shared" si="71"/>
        <v>0</v>
      </c>
      <c r="I235" s="6">
        <f t="shared" si="71"/>
        <v>395.4</v>
      </c>
      <c r="J235" s="6">
        <f t="shared" si="71"/>
        <v>0</v>
      </c>
      <c r="K235" s="6">
        <f t="shared" si="71"/>
        <v>2572.6</v>
      </c>
      <c r="L235" s="6">
        <f t="shared" si="71"/>
        <v>3907.8</v>
      </c>
      <c r="M235" s="6">
        <f t="shared" si="71"/>
        <v>3907.8</v>
      </c>
      <c r="N235" s="6">
        <f t="shared" si="71"/>
        <v>0</v>
      </c>
      <c r="O235" s="6">
        <f t="shared" si="71"/>
        <v>395.4</v>
      </c>
      <c r="P235" s="6">
        <f t="shared" si="71"/>
        <v>0</v>
      </c>
      <c r="Q235" s="6">
        <f t="shared" si="71"/>
        <v>4303.2</v>
      </c>
      <c r="R235" s="6">
        <f t="shared" si="71"/>
        <v>3907.8</v>
      </c>
      <c r="S235" s="6">
        <f t="shared" si="71"/>
        <v>3907.8</v>
      </c>
      <c r="T235" s="6">
        <f t="shared" si="71"/>
        <v>0</v>
      </c>
      <c r="U235" s="6">
        <f t="shared" si="71"/>
        <v>395.4</v>
      </c>
      <c r="V235" s="6">
        <f t="shared" si="71"/>
        <v>0</v>
      </c>
      <c r="W235" s="6">
        <f t="shared" si="71"/>
        <v>4303.2</v>
      </c>
    </row>
    <row r="236" spans="1:23" ht="15.75" hidden="1" customHeight="1" x14ac:dyDescent="0.25">
      <c r="A236" s="28"/>
      <c r="B236" s="6"/>
      <c r="C236" s="32" t="s">
        <v>21</v>
      </c>
      <c r="D236" s="32"/>
      <c r="E236" s="6">
        <f t="shared" si="66"/>
        <v>271.2</v>
      </c>
      <c r="F236" s="6">
        <f t="shared" si="66"/>
        <v>36.299999999999997</v>
      </c>
      <c r="G236" s="6">
        <f t="shared" ref="G236:W236" si="72">G203+G168+G135+G102</f>
        <v>36.299999999999997</v>
      </c>
      <c r="H236" s="6">
        <f t="shared" si="72"/>
        <v>0</v>
      </c>
      <c r="I236" s="6">
        <f t="shared" si="72"/>
        <v>52.7</v>
      </c>
      <c r="J236" s="6">
        <f t="shared" si="72"/>
        <v>0</v>
      </c>
      <c r="K236" s="6">
        <f t="shared" si="72"/>
        <v>89</v>
      </c>
      <c r="L236" s="6">
        <f t="shared" si="72"/>
        <v>38.4</v>
      </c>
      <c r="M236" s="6">
        <f t="shared" si="72"/>
        <v>38.4</v>
      </c>
      <c r="N236" s="6">
        <f t="shared" si="72"/>
        <v>0</v>
      </c>
      <c r="O236" s="6">
        <f t="shared" si="72"/>
        <v>52.7</v>
      </c>
      <c r="P236" s="6">
        <f t="shared" si="72"/>
        <v>0</v>
      </c>
      <c r="Q236" s="6">
        <f t="shared" si="72"/>
        <v>91.1</v>
      </c>
      <c r="R236" s="6">
        <f t="shared" si="72"/>
        <v>38.4</v>
      </c>
      <c r="S236" s="6">
        <f t="shared" si="72"/>
        <v>38.4</v>
      </c>
      <c r="T236" s="6">
        <f t="shared" si="72"/>
        <v>0</v>
      </c>
      <c r="U236" s="6">
        <f t="shared" si="72"/>
        <v>52.7</v>
      </c>
      <c r="V236" s="6">
        <f t="shared" si="72"/>
        <v>0</v>
      </c>
      <c r="W236" s="6">
        <f t="shared" si="72"/>
        <v>91.1</v>
      </c>
    </row>
    <row r="237" spans="1:23" ht="15.75" hidden="1" customHeight="1" x14ac:dyDescent="0.25">
      <c r="A237" s="28"/>
      <c r="B237" s="6"/>
      <c r="C237" s="32" t="s">
        <v>22</v>
      </c>
      <c r="D237" s="32"/>
      <c r="E237" s="6">
        <f t="shared" si="66"/>
        <v>2058.06</v>
      </c>
      <c r="F237" s="6">
        <f t="shared" si="66"/>
        <v>424.3</v>
      </c>
      <c r="G237" s="6">
        <f t="shared" ref="G237:W237" si="73">G204+G169+G136+G103</f>
        <v>424.3</v>
      </c>
      <c r="H237" s="6">
        <f t="shared" si="73"/>
        <v>0</v>
      </c>
      <c r="I237" s="6">
        <f t="shared" si="73"/>
        <v>234.9</v>
      </c>
      <c r="J237" s="6">
        <f t="shared" si="73"/>
        <v>0</v>
      </c>
      <c r="K237" s="6">
        <f t="shared" si="73"/>
        <v>659.2</v>
      </c>
      <c r="L237" s="6">
        <f t="shared" si="73"/>
        <v>464.53</v>
      </c>
      <c r="M237" s="6">
        <f t="shared" si="73"/>
        <v>464.53</v>
      </c>
      <c r="N237" s="6">
        <f t="shared" si="73"/>
        <v>0</v>
      </c>
      <c r="O237" s="6">
        <f t="shared" si="73"/>
        <v>234.9</v>
      </c>
      <c r="P237" s="6">
        <f t="shared" si="73"/>
        <v>0</v>
      </c>
      <c r="Q237" s="6">
        <f t="shared" si="73"/>
        <v>699.43</v>
      </c>
      <c r="R237" s="6">
        <f t="shared" si="73"/>
        <v>464.53</v>
      </c>
      <c r="S237" s="6">
        <f t="shared" si="73"/>
        <v>464.53</v>
      </c>
      <c r="T237" s="6">
        <f t="shared" si="73"/>
        <v>0</v>
      </c>
      <c r="U237" s="6">
        <f t="shared" si="73"/>
        <v>234.9</v>
      </c>
      <c r="V237" s="6">
        <f t="shared" si="73"/>
        <v>0</v>
      </c>
      <c r="W237" s="6">
        <f t="shared" si="73"/>
        <v>699.43</v>
      </c>
    </row>
    <row r="238" spans="1:23" ht="15.75" hidden="1" customHeight="1" x14ac:dyDescent="0.25">
      <c r="A238" s="28"/>
      <c r="B238" s="6"/>
      <c r="C238" s="32" t="s">
        <v>113</v>
      </c>
      <c r="D238" s="32"/>
      <c r="E238" s="6">
        <f>E170</f>
        <v>2.0999999999999996</v>
      </c>
      <c r="F238" s="6">
        <f>F170</f>
        <v>0.7</v>
      </c>
      <c r="G238" s="6">
        <f t="shared" ref="G238:W238" si="74">G170</f>
        <v>0.7</v>
      </c>
      <c r="H238" s="6">
        <f t="shared" si="74"/>
        <v>0</v>
      </c>
      <c r="I238" s="6">
        <f t="shared" si="74"/>
        <v>0</v>
      </c>
      <c r="J238" s="6">
        <f t="shared" si="74"/>
        <v>0</v>
      </c>
      <c r="K238" s="6">
        <f t="shared" si="74"/>
        <v>0.7</v>
      </c>
      <c r="L238" s="6">
        <f t="shared" si="74"/>
        <v>0.7</v>
      </c>
      <c r="M238" s="6">
        <f t="shared" si="74"/>
        <v>0.7</v>
      </c>
      <c r="N238" s="6">
        <f t="shared" si="74"/>
        <v>0</v>
      </c>
      <c r="O238" s="6">
        <f t="shared" si="74"/>
        <v>0</v>
      </c>
      <c r="P238" s="6">
        <f t="shared" si="74"/>
        <v>0</v>
      </c>
      <c r="Q238" s="6">
        <f t="shared" si="74"/>
        <v>0.7</v>
      </c>
      <c r="R238" s="6">
        <f t="shared" si="74"/>
        <v>0.7</v>
      </c>
      <c r="S238" s="6">
        <f t="shared" si="74"/>
        <v>0.7</v>
      </c>
      <c r="T238" s="6">
        <f t="shared" si="74"/>
        <v>0</v>
      </c>
      <c r="U238" s="6">
        <f t="shared" si="74"/>
        <v>0</v>
      </c>
      <c r="V238" s="6">
        <f t="shared" si="74"/>
        <v>0</v>
      </c>
      <c r="W238" s="6">
        <f t="shared" si="74"/>
        <v>0.7</v>
      </c>
    </row>
    <row r="239" spans="1:23" ht="15.75" hidden="1" customHeight="1" x14ac:dyDescent="0.25">
      <c r="A239" s="28"/>
      <c r="B239" s="6"/>
      <c r="C239" s="32" t="s">
        <v>17</v>
      </c>
      <c r="D239" s="32"/>
      <c r="E239" s="6">
        <f t="shared" ref="E239:F243" si="75">E205+E171+E137+E104</f>
        <v>301.5</v>
      </c>
      <c r="F239" s="6">
        <f t="shared" si="75"/>
        <v>0</v>
      </c>
      <c r="G239" s="6">
        <f t="shared" ref="G239:W239" si="76">G205+G171+G137+G104</f>
        <v>0</v>
      </c>
      <c r="H239" s="6">
        <f t="shared" si="76"/>
        <v>0</v>
      </c>
      <c r="I239" s="6">
        <f t="shared" si="76"/>
        <v>100.5</v>
      </c>
      <c r="J239" s="6">
        <f t="shared" si="76"/>
        <v>0</v>
      </c>
      <c r="K239" s="6">
        <f t="shared" si="76"/>
        <v>100.5</v>
      </c>
      <c r="L239" s="6">
        <f t="shared" si="76"/>
        <v>0</v>
      </c>
      <c r="M239" s="6">
        <f t="shared" si="76"/>
        <v>0</v>
      </c>
      <c r="N239" s="6">
        <f t="shared" si="76"/>
        <v>0</v>
      </c>
      <c r="O239" s="6">
        <f t="shared" si="76"/>
        <v>100.5</v>
      </c>
      <c r="P239" s="6">
        <f t="shared" si="76"/>
        <v>0</v>
      </c>
      <c r="Q239" s="6">
        <f t="shared" si="76"/>
        <v>100.5</v>
      </c>
      <c r="R239" s="6">
        <f t="shared" si="76"/>
        <v>0</v>
      </c>
      <c r="S239" s="6">
        <f t="shared" si="76"/>
        <v>0</v>
      </c>
      <c r="T239" s="6">
        <f t="shared" si="76"/>
        <v>0</v>
      </c>
      <c r="U239" s="6">
        <f t="shared" si="76"/>
        <v>100.5</v>
      </c>
      <c r="V239" s="6">
        <f t="shared" si="76"/>
        <v>0</v>
      </c>
      <c r="W239" s="6">
        <f t="shared" si="76"/>
        <v>100.5</v>
      </c>
    </row>
    <row r="240" spans="1:23" ht="15.75" hidden="1" customHeight="1" x14ac:dyDescent="0.25">
      <c r="A240" s="28"/>
      <c r="B240" s="6"/>
      <c r="C240" s="32" t="s">
        <v>23</v>
      </c>
      <c r="D240" s="32"/>
      <c r="E240" s="6">
        <f t="shared" si="75"/>
        <v>3012.4</v>
      </c>
      <c r="F240" s="6">
        <f t="shared" si="75"/>
        <v>659.6</v>
      </c>
      <c r="G240" s="6">
        <f t="shared" ref="G240:W240" si="77">G206+G172+G138+G105</f>
        <v>659.6</v>
      </c>
      <c r="H240" s="6">
        <f t="shared" si="77"/>
        <v>0</v>
      </c>
      <c r="I240" s="6">
        <f t="shared" si="77"/>
        <v>0</v>
      </c>
      <c r="J240" s="6">
        <f t="shared" si="77"/>
        <v>0</v>
      </c>
      <c r="K240" s="6">
        <f t="shared" si="77"/>
        <v>659.6</v>
      </c>
      <c r="L240" s="6">
        <f t="shared" si="77"/>
        <v>1176.4000000000001</v>
      </c>
      <c r="M240" s="6">
        <f t="shared" si="77"/>
        <v>1176.4000000000001</v>
      </c>
      <c r="N240" s="6">
        <f t="shared" si="77"/>
        <v>0</v>
      </c>
      <c r="O240" s="6">
        <f t="shared" si="77"/>
        <v>0</v>
      </c>
      <c r="P240" s="6">
        <f t="shared" si="77"/>
        <v>0</v>
      </c>
      <c r="Q240" s="6">
        <f t="shared" si="77"/>
        <v>1176.4000000000001</v>
      </c>
      <c r="R240" s="6">
        <f t="shared" si="77"/>
        <v>1176.4000000000001</v>
      </c>
      <c r="S240" s="6">
        <f t="shared" si="77"/>
        <v>1176.4000000000001</v>
      </c>
      <c r="T240" s="6">
        <f t="shared" si="77"/>
        <v>0</v>
      </c>
      <c r="U240" s="6">
        <f t="shared" si="77"/>
        <v>0</v>
      </c>
      <c r="V240" s="6">
        <f t="shared" si="77"/>
        <v>0</v>
      </c>
      <c r="W240" s="6">
        <f t="shared" si="77"/>
        <v>1176.4000000000001</v>
      </c>
    </row>
    <row r="241" spans="1:23" ht="15.75" hidden="1" customHeight="1" x14ac:dyDescent="0.25">
      <c r="A241" s="28"/>
      <c r="B241" s="6"/>
      <c r="C241" s="32" t="s">
        <v>10</v>
      </c>
      <c r="D241" s="32"/>
      <c r="E241" s="6">
        <f t="shared" si="75"/>
        <v>11760.999999999998</v>
      </c>
      <c r="F241" s="6">
        <f t="shared" si="75"/>
        <v>2570.7999999999997</v>
      </c>
      <c r="G241" s="6">
        <f t="shared" ref="G241:W241" si="78">G207+G173+G139+G106</f>
        <v>2570.7999999999997</v>
      </c>
      <c r="H241" s="6">
        <f t="shared" si="78"/>
        <v>0</v>
      </c>
      <c r="I241" s="6">
        <f t="shared" si="78"/>
        <v>1265</v>
      </c>
      <c r="J241" s="6">
        <f t="shared" si="78"/>
        <v>0</v>
      </c>
      <c r="K241" s="6">
        <f t="shared" si="78"/>
        <v>3835.7999999999997</v>
      </c>
      <c r="L241" s="6">
        <f t="shared" si="78"/>
        <v>2697.6</v>
      </c>
      <c r="M241" s="6">
        <f t="shared" si="78"/>
        <v>2697.6</v>
      </c>
      <c r="N241" s="6">
        <f t="shared" si="78"/>
        <v>0</v>
      </c>
      <c r="O241" s="6">
        <f t="shared" si="78"/>
        <v>1265</v>
      </c>
      <c r="P241" s="6">
        <f t="shared" si="78"/>
        <v>0</v>
      </c>
      <c r="Q241" s="6">
        <f t="shared" si="78"/>
        <v>3962.6</v>
      </c>
      <c r="R241" s="6">
        <f t="shared" si="78"/>
        <v>2697.6</v>
      </c>
      <c r="S241" s="6">
        <f t="shared" si="78"/>
        <v>2697.6</v>
      </c>
      <c r="T241" s="6">
        <f t="shared" si="78"/>
        <v>0</v>
      </c>
      <c r="U241" s="6">
        <f t="shared" si="78"/>
        <v>1265</v>
      </c>
      <c r="V241" s="6">
        <f t="shared" si="78"/>
        <v>0</v>
      </c>
      <c r="W241" s="6">
        <f t="shared" si="78"/>
        <v>3962.6</v>
      </c>
    </row>
    <row r="242" spans="1:23" ht="15.75" hidden="1" customHeight="1" x14ac:dyDescent="0.25">
      <c r="A242" s="28"/>
      <c r="B242" s="6"/>
      <c r="C242" s="32" t="s">
        <v>18</v>
      </c>
      <c r="D242" s="32"/>
      <c r="E242" s="6">
        <f t="shared" si="75"/>
        <v>3364.8</v>
      </c>
      <c r="F242" s="6">
        <f t="shared" si="75"/>
        <v>589.20000000000005</v>
      </c>
      <c r="G242" s="6">
        <f t="shared" ref="G242:W242" si="79">G208+G174+G140+G107</f>
        <v>589.20000000000005</v>
      </c>
      <c r="H242" s="6">
        <f t="shared" si="79"/>
        <v>0</v>
      </c>
      <c r="I242" s="6">
        <f t="shared" si="79"/>
        <v>532.4</v>
      </c>
      <c r="J242" s="6">
        <f t="shared" si="79"/>
        <v>0</v>
      </c>
      <c r="K242" s="6">
        <f t="shared" si="79"/>
        <v>1121.6000000000001</v>
      </c>
      <c r="L242" s="6">
        <f t="shared" si="79"/>
        <v>589.20000000000005</v>
      </c>
      <c r="M242" s="6">
        <f t="shared" si="79"/>
        <v>589.20000000000005</v>
      </c>
      <c r="N242" s="6">
        <f t="shared" si="79"/>
        <v>0</v>
      </c>
      <c r="O242" s="6">
        <f t="shared" si="79"/>
        <v>532.4</v>
      </c>
      <c r="P242" s="6">
        <f t="shared" si="79"/>
        <v>0</v>
      </c>
      <c r="Q242" s="6">
        <f t="shared" si="79"/>
        <v>1121.6000000000001</v>
      </c>
      <c r="R242" s="6">
        <f t="shared" si="79"/>
        <v>589.20000000000005</v>
      </c>
      <c r="S242" s="6">
        <f t="shared" si="79"/>
        <v>589.20000000000005</v>
      </c>
      <c r="T242" s="6">
        <f t="shared" si="79"/>
        <v>0</v>
      </c>
      <c r="U242" s="6">
        <f t="shared" si="79"/>
        <v>532.4</v>
      </c>
      <c r="V242" s="6">
        <f t="shared" si="79"/>
        <v>0</v>
      </c>
      <c r="W242" s="6">
        <f t="shared" si="79"/>
        <v>1121.6000000000001</v>
      </c>
    </row>
    <row r="243" spans="1:23" ht="15.75" hidden="1" customHeight="1" x14ac:dyDescent="0.25">
      <c r="A243" s="28"/>
      <c r="B243" s="6"/>
      <c r="C243" s="32" t="s">
        <v>24</v>
      </c>
      <c r="D243" s="32"/>
      <c r="E243" s="6">
        <f t="shared" si="75"/>
        <v>210</v>
      </c>
      <c r="F243" s="6">
        <f t="shared" si="75"/>
        <v>0</v>
      </c>
      <c r="G243" s="6">
        <f t="shared" ref="G243:W243" si="80">G209+G175+G141+G108</f>
        <v>0</v>
      </c>
      <c r="H243" s="6">
        <f t="shared" si="80"/>
        <v>0</v>
      </c>
      <c r="I243" s="6">
        <f t="shared" si="80"/>
        <v>70</v>
      </c>
      <c r="J243" s="6">
        <f t="shared" si="80"/>
        <v>0</v>
      </c>
      <c r="K243" s="6">
        <f t="shared" si="80"/>
        <v>70</v>
      </c>
      <c r="L243" s="6">
        <f t="shared" si="80"/>
        <v>0</v>
      </c>
      <c r="M243" s="6">
        <f t="shared" si="80"/>
        <v>0</v>
      </c>
      <c r="N243" s="6">
        <f t="shared" si="80"/>
        <v>0</v>
      </c>
      <c r="O243" s="6">
        <f t="shared" si="80"/>
        <v>70</v>
      </c>
      <c r="P243" s="6">
        <f t="shared" si="80"/>
        <v>0</v>
      </c>
      <c r="Q243" s="6">
        <f t="shared" si="80"/>
        <v>70</v>
      </c>
      <c r="R243" s="6">
        <f t="shared" si="80"/>
        <v>0</v>
      </c>
      <c r="S243" s="6">
        <f t="shared" si="80"/>
        <v>0</v>
      </c>
      <c r="T243" s="6">
        <f t="shared" si="80"/>
        <v>0</v>
      </c>
      <c r="U243" s="6">
        <f t="shared" si="80"/>
        <v>70</v>
      </c>
      <c r="V243" s="6">
        <f t="shared" si="80"/>
        <v>0</v>
      </c>
      <c r="W243" s="6">
        <f t="shared" si="80"/>
        <v>70</v>
      </c>
    </row>
    <row r="244" spans="1:23" ht="15.75" hidden="1" customHeight="1" x14ac:dyDescent="0.25">
      <c r="A244" s="28"/>
      <c r="B244" s="6"/>
      <c r="C244" s="32" t="s">
        <v>115</v>
      </c>
      <c r="D244" s="32"/>
      <c r="E244" s="6">
        <f>E177</f>
        <v>0</v>
      </c>
      <c r="F244" s="6">
        <f t="shared" ref="F244:W244" si="81">F177</f>
        <v>0</v>
      </c>
      <c r="G244" s="6">
        <f t="shared" si="81"/>
        <v>0</v>
      </c>
      <c r="H244" s="6">
        <f t="shared" si="81"/>
        <v>0</v>
      </c>
      <c r="I244" s="6">
        <f t="shared" si="81"/>
        <v>0</v>
      </c>
      <c r="J244" s="6">
        <f t="shared" si="81"/>
        <v>0</v>
      </c>
      <c r="K244" s="6">
        <f t="shared" si="81"/>
        <v>0</v>
      </c>
      <c r="L244" s="6">
        <f t="shared" si="81"/>
        <v>0</v>
      </c>
      <c r="M244" s="6">
        <f t="shared" si="81"/>
        <v>0</v>
      </c>
      <c r="N244" s="6">
        <f t="shared" si="81"/>
        <v>0</v>
      </c>
      <c r="O244" s="6">
        <f t="shared" si="81"/>
        <v>0</v>
      </c>
      <c r="P244" s="6">
        <f t="shared" si="81"/>
        <v>0</v>
      </c>
      <c r="Q244" s="6">
        <f t="shared" si="81"/>
        <v>0</v>
      </c>
      <c r="R244" s="6">
        <f t="shared" si="81"/>
        <v>0</v>
      </c>
      <c r="S244" s="6">
        <f t="shared" si="81"/>
        <v>0</v>
      </c>
      <c r="T244" s="6">
        <f t="shared" si="81"/>
        <v>0</v>
      </c>
      <c r="U244" s="6">
        <f t="shared" si="81"/>
        <v>0</v>
      </c>
      <c r="V244" s="6">
        <f t="shared" si="81"/>
        <v>0</v>
      </c>
      <c r="W244" s="6">
        <f t="shared" si="81"/>
        <v>0</v>
      </c>
    </row>
    <row r="245" spans="1:23" ht="15.75" hidden="1" customHeight="1" x14ac:dyDescent="0.25">
      <c r="A245" s="28"/>
      <c r="B245" s="6"/>
      <c r="C245" s="32">
        <v>262</v>
      </c>
      <c r="D245" s="32"/>
      <c r="E245" s="6">
        <f>E210+E142+E109</f>
        <v>0</v>
      </c>
      <c r="F245" s="6">
        <f t="shared" ref="F245:W245" si="82">F210+F142+F109</f>
        <v>0</v>
      </c>
      <c r="G245" s="6">
        <f t="shared" si="82"/>
        <v>0</v>
      </c>
      <c r="H245" s="6">
        <f t="shared" si="82"/>
        <v>0</v>
      </c>
      <c r="I245" s="6">
        <f t="shared" si="82"/>
        <v>0</v>
      </c>
      <c r="J245" s="6">
        <f t="shared" si="82"/>
        <v>0</v>
      </c>
      <c r="K245" s="6">
        <f t="shared" si="82"/>
        <v>0</v>
      </c>
      <c r="L245" s="6">
        <f t="shared" si="82"/>
        <v>0</v>
      </c>
      <c r="M245" s="6">
        <f t="shared" si="82"/>
        <v>0</v>
      </c>
      <c r="N245" s="6">
        <f t="shared" si="82"/>
        <v>0</v>
      </c>
      <c r="O245" s="6">
        <f t="shared" si="82"/>
        <v>0</v>
      </c>
      <c r="P245" s="6">
        <f t="shared" si="82"/>
        <v>0</v>
      </c>
      <c r="Q245" s="6">
        <f t="shared" si="82"/>
        <v>0</v>
      </c>
      <c r="R245" s="6">
        <f t="shared" si="82"/>
        <v>0</v>
      </c>
      <c r="S245" s="6">
        <f t="shared" si="82"/>
        <v>0</v>
      </c>
      <c r="T245" s="6">
        <f t="shared" si="82"/>
        <v>0</v>
      </c>
      <c r="U245" s="6">
        <f t="shared" si="82"/>
        <v>0</v>
      </c>
      <c r="V245" s="6">
        <f t="shared" si="82"/>
        <v>0</v>
      </c>
      <c r="W245" s="6">
        <f t="shared" si="82"/>
        <v>0</v>
      </c>
    </row>
    <row r="246" spans="1:23" ht="15.75" hidden="1" customHeight="1" x14ac:dyDescent="0.25">
      <c r="A246" s="28"/>
      <c r="B246" s="6"/>
      <c r="C246" s="32" t="s">
        <v>25</v>
      </c>
      <c r="D246" s="32"/>
      <c r="E246" s="6">
        <f t="shared" ref="E246:F252" si="83">E211+E178+E143+E110</f>
        <v>2160.3000000000002</v>
      </c>
      <c r="F246" s="6">
        <f t="shared" si="83"/>
        <v>0</v>
      </c>
      <c r="G246" s="6">
        <f t="shared" ref="G246:W246" si="84">G211+G178+G143+G110</f>
        <v>0</v>
      </c>
      <c r="H246" s="6">
        <f t="shared" si="84"/>
        <v>0</v>
      </c>
      <c r="I246" s="6">
        <f t="shared" si="84"/>
        <v>720.1</v>
      </c>
      <c r="J246" s="6">
        <f t="shared" si="84"/>
        <v>0</v>
      </c>
      <c r="K246" s="6">
        <f t="shared" si="84"/>
        <v>720.1</v>
      </c>
      <c r="L246" s="6">
        <f t="shared" si="84"/>
        <v>0</v>
      </c>
      <c r="M246" s="6">
        <f t="shared" si="84"/>
        <v>0</v>
      </c>
      <c r="N246" s="6">
        <f t="shared" si="84"/>
        <v>0</v>
      </c>
      <c r="O246" s="6">
        <f t="shared" si="84"/>
        <v>720.1</v>
      </c>
      <c r="P246" s="6">
        <f t="shared" si="84"/>
        <v>0</v>
      </c>
      <c r="Q246" s="6">
        <f t="shared" si="84"/>
        <v>720.1</v>
      </c>
      <c r="R246" s="6">
        <f t="shared" si="84"/>
        <v>0</v>
      </c>
      <c r="S246" s="6">
        <f t="shared" si="84"/>
        <v>0</v>
      </c>
      <c r="T246" s="6">
        <f t="shared" si="84"/>
        <v>0</v>
      </c>
      <c r="U246" s="6">
        <f t="shared" si="84"/>
        <v>720.1</v>
      </c>
      <c r="V246" s="6">
        <f t="shared" si="84"/>
        <v>0</v>
      </c>
      <c r="W246" s="6">
        <f t="shared" si="84"/>
        <v>720.1</v>
      </c>
    </row>
    <row r="247" spans="1:23" ht="15.75" hidden="1" customHeight="1" x14ac:dyDescent="0.25">
      <c r="A247" s="28"/>
      <c r="B247" s="6"/>
      <c r="C247" s="32" t="s">
        <v>11</v>
      </c>
      <c r="D247" s="32"/>
      <c r="E247" s="6">
        <f t="shared" si="83"/>
        <v>8577.2000000000007</v>
      </c>
      <c r="F247" s="6">
        <f t="shared" si="83"/>
        <v>600.9</v>
      </c>
      <c r="G247" s="6">
        <f t="shared" ref="G247:W247" si="85">G212+G179+G144+G111</f>
        <v>600.9</v>
      </c>
      <c r="H247" s="6">
        <f t="shared" si="85"/>
        <v>0</v>
      </c>
      <c r="I247" s="6">
        <f t="shared" si="85"/>
        <v>2258.3000000000002</v>
      </c>
      <c r="J247" s="6">
        <f t="shared" si="85"/>
        <v>0</v>
      </c>
      <c r="K247" s="6">
        <f t="shared" si="85"/>
        <v>2859.2</v>
      </c>
      <c r="L247" s="6">
        <f t="shared" si="85"/>
        <v>600.69999999999993</v>
      </c>
      <c r="M247" s="6">
        <f t="shared" si="85"/>
        <v>600.69999999999993</v>
      </c>
      <c r="N247" s="6">
        <f t="shared" si="85"/>
        <v>0</v>
      </c>
      <c r="O247" s="6">
        <f t="shared" si="85"/>
        <v>2258.3000000000002</v>
      </c>
      <c r="P247" s="6">
        <f t="shared" si="85"/>
        <v>0</v>
      </c>
      <c r="Q247" s="6">
        <f t="shared" si="85"/>
        <v>2858.9999999999995</v>
      </c>
      <c r="R247" s="6">
        <f t="shared" si="85"/>
        <v>600.69999999999993</v>
      </c>
      <c r="S247" s="6">
        <f t="shared" si="85"/>
        <v>600.69999999999993</v>
      </c>
      <c r="T247" s="6">
        <f t="shared" si="85"/>
        <v>0</v>
      </c>
      <c r="U247" s="6">
        <f t="shared" si="85"/>
        <v>2258.3000000000002</v>
      </c>
      <c r="V247" s="6">
        <f t="shared" si="85"/>
        <v>0</v>
      </c>
      <c r="W247" s="6">
        <f t="shared" si="85"/>
        <v>2858.9999999999995</v>
      </c>
    </row>
    <row r="248" spans="1:23" ht="15.75" hidden="1" customHeight="1" x14ac:dyDescent="0.25">
      <c r="A248" s="28"/>
      <c r="B248" s="6"/>
      <c r="C248" s="32" t="s">
        <v>13</v>
      </c>
      <c r="D248" s="32"/>
      <c r="E248" s="6">
        <f t="shared" si="83"/>
        <v>0</v>
      </c>
      <c r="F248" s="6">
        <f t="shared" si="83"/>
        <v>0</v>
      </c>
      <c r="G248" s="6">
        <f t="shared" ref="G248:W248" si="86">G213+G180+G145+G112</f>
        <v>0</v>
      </c>
      <c r="H248" s="6">
        <f t="shared" si="86"/>
        <v>0</v>
      </c>
      <c r="I248" s="6">
        <f t="shared" si="86"/>
        <v>0</v>
      </c>
      <c r="J248" s="6">
        <f t="shared" si="86"/>
        <v>0</v>
      </c>
      <c r="K248" s="6">
        <f t="shared" si="86"/>
        <v>0</v>
      </c>
      <c r="L248" s="6">
        <f t="shared" si="86"/>
        <v>0</v>
      </c>
      <c r="M248" s="6">
        <f t="shared" si="86"/>
        <v>0</v>
      </c>
      <c r="N248" s="6">
        <f t="shared" si="86"/>
        <v>0</v>
      </c>
      <c r="O248" s="6">
        <f t="shared" si="86"/>
        <v>0</v>
      </c>
      <c r="P248" s="6">
        <f t="shared" si="86"/>
        <v>0</v>
      </c>
      <c r="Q248" s="6">
        <f t="shared" si="86"/>
        <v>0</v>
      </c>
      <c r="R248" s="6">
        <f t="shared" si="86"/>
        <v>0</v>
      </c>
      <c r="S248" s="6">
        <f t="shared" si="86"/>
        <v>0</v>
      </c>
      <c r="T248" s="6">
        <f t="shared" si="86"/>
        <v>0</v>
      </c>
      <c r="U248" s="6">
        <f t="shared" si="86"/>
        <v>0</v>
      </c>
      <c r="V248" s="6">
        <f t="shared" si="86"/>
        <v>0</v>
      </c>
      <c r="W248" s="6">
        <f t="shared" si="86"/>
        <v>0</v>
      </c>
    </row>
    <row r="249" spans="1:23" ht="15.75" hidden="1" customHeight="1" x14ac:dyDescent="0.25">
      <c r="A249" s="28"/>
      <c r="B249" s="6"/>
      <c r="C249" s="32" t="s">
        <v>12</v>
      </c>
      <c r="D249" s="32"/>
      <c r="E249" s="6">
        <f t="shared" si="83"/>
        <v>4527.5</v>
      </c>
      <c r="F249" s="6">
        <f t="shared" si="83"/>
        <v>331.9</v>
      </c>
      <c r="G249" s="6">
        <f t="shared" ref="G249:W249" si="87">G214+G181+G146+G113</f>
        <v>331.9</v>
      </c>
      <c r="H249" s="6">
        <f t="shared" si="87"/>
        <v>0</v>
      </c>
      <c r="I249" s="6">
        <f t="shared" si="87"/>
        <v>989.2</v>
      </c>
      <c r="J249" s="6">
        <f t="shared" si="87"/>
        <v>0</v>
      </c>
      <c r="K249" s="6">
        <f t="shared" si="87"/>
        <v>1321.1000000000001</v>
      </c>
      <c r="L249" s="6">
        <f t="shared" si="87"/>
        <v>614</v>
      </c>
      <c r="M249" s="6">
        <f t="shared" si="87"/>
        <v>614</v>
      </c>
      <c r="N249" s="6">
        <f t="shared" si="87"/>
        <v>0</v>
      </c>
      <c r="O249" s="6">
        <f t="shared" si="87"/>
        <v>989.2</v>
      </c>
      <c r="P249" s="6">
        <f t="shared" si="87"/>
        <v>0</v>
      </c>
      <c r="Q249" s="6">
        <f t="shared" si="87"/>
        <v>1603.2</v>
      </c>
      <c r="R249" s="6">
        <f t="shared" si="87"/>
        <v>614</v>
      </c>
      <c r="S249" s="6">
        <f t="shared" si="87"/>
        <v>614</v>
      </c>
      <c r="T249" s="6">
        <f t="shared" si="87"/>
        <v>0</v>
      </c>
      <c r="U249" s="6">
        <f t="shared" si="87"/>
        <v>989.2</v>
      </c>
      <c r="V249" s="6">
        <f t="shared" si="87"/>
        <v>0</v>
      </c>
      <c r="W249" s="6">
        <f t="shared" si="87"/>
        <v>1603.2</v>
      </c>
    </row>
    <row r="250" spans="1:23" ht="15.75" hidden="1" customHeight="1" x14ac:dyDescent="0.25">
      <c r="A250" s="28"/>
      <c r="B250" s="6"/>
      <c r="C250" s="32" t="s">
        <v>26</v>
      </c>
      <c r="D250" s="32"/>
      <c r="E250" s="6">
        <f t="shared" si="83"/>
        <v>70.5</v>
      </c>
      <c r="F250" s="6">
        <f t="shared" si="83"/>
        <v>0</v>
      </c>
      <c r="G250" s="6">
        <f t="shared" ref="G250:W250" si="88">G215+G182+G147+G114</f>
        <v>0</v>
      </c>
      <c r="H250" s="6">
        <f t="shared" si="88"/>
        <v>0</v>
      </c>
      <c r="I250" s="6">
        <f t="shared" si="88"/>
        <v>23.5</v>
      </c>
      <c r="J250" s="6">
        <f t="shared" si="88"/>
        <v>0</v>
      </c>
      <c r="K250" s="6">
        <f t="shared" si="88"/>
        <v>23.5</v>
      </c>
      <c r="L250" s="6">
        <f t="shared" si="88"/>
        <v>0</v>
      </c>
      <c r="M250" s="6">
        <f t="shared" si="88"/>
        <v>0</v>
      </c>
      <c r="N250" s="6">
        <f t="shared" si="88"/>
        <v>0</v>
      </c>
      <c r="O250" s="6">
        <f t="shared" si="88"/>
        <v>23.5</v>
      </c>
      <c r="P250" s="6">
        <f t="shared" si="88"/>
        <v>0</v>
      </c>
      <c r="Q250" s="6">
        <f t="shared" si="88"/>
        <v>23.5</v>
      </c>
      <c r="R250" s="6">
        <f t="shared" si="88"/>
        <v>0</v>
      </c>
      <c r="S250" s="6">
        <f t="shared" si="88"/>
        <v>0</v>
      </c>
      <c r="T250" s="6">
        <f t="shared" si="88"/>
        <v>0</v>
      </c>
      <c r="U250" s="6">
        <f t="shared" si="88"/>
        <v>23.5</v>
      </c>
      <c r="V250" s="6">
        <f t="shared" si="88"/>
        <v>0</v>
      </c>
      <c r="W250" s="6">
        <f t="shared" si="88"/>
        <v>23.5</v>
      </c>
    </row>
    <row r="251" spans="1:23" ht="15.75" hidden="1" customHeight="1" x14ac:dyDescent="0.25">
      <c r="A251" s="28"/>
      <c r="B251" s="6"/>
      <c r="C251" s="32" t="s">
        <v>28</v>
      </c>
      <c r="D251" s="32"/>
      <c r="E251" s="6">
        <f t="shared" si="83"/>
        <v>0</v>
      </c>
      <c r="F251" s="6">
        <f t="shared" si="83"/>
        <v>0</v>
      </c>
      <c r="G251" s="6">
        <f t="shared" ref="G251:W251" si="89">G216+G183+G148+G115</f>
        <v>0</v>
      </c>
      <c r="H251" s="6">
        <f t="shared" si="89"/>
        <v>0</v>
      </c>
      <c r="I251" s="6">
        <f t="shared" si="89"/>
        <v>0</v>
      </c>
      <c r="J251" s="6">
        <f t="shared" si="89"/>
        <v>0</v>
      </c>
      <c r="K251" s="6">
        <f t="shared" si="89"/>
        <v>0</v>
      </c>
      <c r="L251" s="6">
        <f t="shared" si="89"/>
        <v>0</v>
      </c>
      <c r="M251" s="6">
        <f t="shared" si="89"/>
        <v>0</v>
      </c>
      <c r="N251" s="6">
        <f t="shared" si="89"/>
        <v>0</v>
      </c>
      <c r="O251" s="6">
        <f t="shared" si="89"/>
        <v>0</v>
      </c>
      <c r="P251" s="6">
        <f t="shared" si="89"/>
        <v>0</v>
      </c>
      <c r="Q251" s="6">
        <f t="shared" si="89"/>
        <v>0</v>
      </c>
      <c r="R251" s="6">
        <f t="shared" si="89"/>
        <v>0</v>
      </c>
      <c r="S251" s="6">
        <f t="shared" si="89"/>
        <v>0</v>
      </c>
      <c r="T251" s="6">
        <f t="shared" si="89"/>
        <v>0</v>
      </c>
      <c r="U251" s="6">
        <f t="shared" si="89"/>
        <v>0</v>
      </c>
      <c r="V251" s="6">
        <f t="shared" si="89"/>
        <v>0</v>
      </c>
      <c r="W251" s="6">
        <f t="shared" si="89"/>
        <v>0</v>
      </c>
    </row>
    <row r="252" spans="1:23" ht="15.75" hidden="1" customHeight="1" x14ac:dyDescent="0.25">
      <c r="A252" s="28"/>
      <c r="B252" s="6"/>
      <c r="C252" s="32" t="s">
        <v>27</v>
      </c>
      <c r="D252" s="32"/>
      <c r="E252" s="6">
        <f t="shared" si="83"/>
        <v>446.09999999999997</v>
      </c>
      <c r="F252" s="6">
        <f t="shared" si="83"/>
        <v>75.7</v>
      </c>
      <c r="G252" s="6">
        <f t="shared" ref="G252:W252" si="90">G217+G184+G149+G116</f>
        <v>75.7</v>
      </c>
      <c r="H252" s="6">
        <f t="shared" si="90"/>
        <v>0</v>
      </c>
      <c r="I252" s="6">
        <f t="shared" si="90"/>
        <v>73</v>
      </c>
      <c r="J252" s="6">
        <f t="shared" si="90"/>
        <v>0</v>
      </c>
      <c r="K252" s="6">
        <f t="shared" si="90"/>
        <v>148.69999999999999</v>
      </c>
      <c r="L252" s="6">
        <f t="shared" si="90"/>
        <v>75.7</v>
      </c>
      <c r="M252" s="6">
        <f t="shared" si="90"/>
        <v>75.7</v>
      </c>
      <c r="N252" s="6">
        <f t="shared" si="90"/>
        <v>0</v>
      </c>
      <c r="O252" s="6">
        <f t="shared" si="90"/>
        <v>73</v>
      </c>
      <c r="P252" s="6">
        <f t="shared" si="90"/>
        <v>0</v>
      </c>
      <c r="Q252" s="6">
        <f t="shared" si="90"/>
        <v>148.69999999999999</v>
      </c>
      <c r="R252" s="6">
        <f t="shared" si="90"/>
        <v>75.7</v>
      </c>
      <c r="S252" s="6">
        <f t="shared" si="90"/>
        <v>75.7</v>
      </c>
      <c r="T252" s="6">
        <f t="shared" si="90"/>
        <v>0</v>
      </c>
      <c r="U252" s="6">
        <f t="shared" si="90"/>
        <v>73</v>
      </c>
      <c r="V252" s="6">
        <f t="shared" si="90"/>
        <v>0</v>
      </c>
      <c r="W252" s="6">
        <f t="shared" si="90"/>
        <v>148.69999999999999</v>
      </c>
    </row>
    <row r="253" spans="1:23" s="10" customFormat="1" ht="69" x14ac:dyDescent="0.25">
      <c r="A253" s="12" t="s">
        <v>90</v>
      </c>
      <c r="B253" s="15" t="s">
        <v>97</v>
      </c>
      <c r="C253" s="37" t="s">
        <v>52</v>
      </c>
      <c r="D253" s="37">
        <v>71512</v>
      </c>
      <c r="E253" s="20">
        <f t="shared" ref="E253:W253" si="91">SUM(E254:E285)</f>
        <v>79288</v>
      </c>
      <c r="F253" s="20">
        <f t="shared" si="91"/>
        <v>10696.699999999997</v>
      </c>
      <c r="G253" s="20">
        <f t="shared" si="91"/>
        <v>10696.699999999997</v>
      </c>
      <c r="H253" s="20">
        <f t="shared" si="91"/>
        <v>0</v>
      </c>
      <c r="I253" s="20">
        <f t="shared" si="91"/>
        <v>14401.9</v>
      </c>
      <c r="J253" s="20">
        <f t="shared" si="91"/>
        <v>0</v>
      </c>
      <c r="K253" s="20">
        <f t="shared" si="91"/>
        <v>25098.599999999995</v>
      </c>
      <c r="L253" s="20">
        <f t="shared" si="91"/>
        <v>12692.799999999997</v>
      </c>
      <c r="M253" s="20">
        <f t="shared" si="91"/>
        <v>12692.799999999997</v>
      </c>
      <c r="N253" s="20">
        <f t="shared" si="91"/>
        <v>0</v>
      </c>
      <c r="O253" s="20">
        <f t="shared" si="91"/>
        <v>14401.9</v>
      </c>
      <c r="P253" s="20">
        <f t="shared" si="91"/>
        <v>0</v>
      </c>
      <c r="Q253" s="20">
        <f t="shared" si="91"/>
        <v>27094.699999999997</v>
      </c>
      <c r="R253" s="20">
        <f t="shared" si="91"/>
        <v>12692.799999999997</v>
      </c>
      <c r="S253" s="20">
        <f t="shared" si="91"/>
        <v>12692.799999999997</v>
      </c>
      <c r="T253" s="20">
        <f t="shared" si="91"/>
        <v>0</v>
      </c>
      <c r="U253" s="20">
        <f t="shared" si="91"/>
        <v>14401.9</v>
      </c>
      <c r="V253" s="20">
        <f t="shared" si="91"/>
        <v>0</v>
      </c>
      <c r="W253" s="20">
        <f t="shared" si="91"/>
        <v>27094.699999999997</v>
      </c>
    </row>
    <row r="254" spans="1:23" ht="15.75" hidden="1" customHeight="1" x14ac:dyDescent="0.25">
      <c r="A254" s="12"/>
      <c r="B254" s="15" t="s">
        <v>34</v>
      </c>
      <c r="C254" s="32">
        <v>211</v>
      </c>
      <c r="D254" s="32"/>
      <c r="E254" s="54">
        <f t="shared" ref="E254:E317" si="92">K254+Q254+W254</f>
        <v>19150.8</v>
      </c>
      <c r="F254" s="6">
        <f t="shared" ref="F254:F285" si="93">G254+H254</f>
        <v>5773.1</v>
      </c>
      <c r="G254" s="6">
        <v>5773.1</v>
      </c>
      <c r="H254" s="6"/>
      <c r="I254" s="6">
        <v>439.9</v>
      </c>
      <c r="J254" s="6"/>
      <c r="K254" s="6">
        <f t="shared" ref="K254:K285" si="94">F254+I254+J254</f>
        <v>6213</v>
      </c>
      <c r="L254" s="6">
        <f t="shared" ref="L254:L285" si="95">M254+N254</f>
        <v>6029</v>
      </c>
      <c r="M254" s="6">
        <v>6029</v>
      </c>
      <c r="N254" s="6"/>
      <c r="O254" s="6">
        <v>439.9</v>
      </c>
      <c r="P254" s="6"/>
      <c r="Q254" s="6">
        <f t="shared" ref="Q254:Q285" si="96">L254+O254+P254</f>
        <v>6468.9</v>
      </c>
      <c r="R254" s="6">
        <f t="shared" ref="R254:R285" si="97">S254+T254</f>
        <v>6029</v>
      </c>
      <c r="S254" s="6">
        <v>6029</v>
      </c>
      <c r="T254" s="6"/>
      <c r="U254" s="6">
        <v>439.9</v>
      </c>
      <c r="V254" s="6"/>
      <c r="W254" s="6">
        <f t="shared" ref="W254:W285" si="98">R254+U254+V254</f>
        <v>6468.9</v>
      </c>
    </row>
    <row r="255" spans="1:23" ht="15.75" hidden="1" customHeight="1" x14ac:dyDescent="0.25">
      <c r="A255" s="28"/>
      <c r="B255" s="6"/>
      <c r="C255" s="32" t="s">
        <v>19</v>
      </c>
      <c r="D255" s="32"/>
      <c r="E255" s="54">
        <f t="shared" si="92"/>
        <v>4031.9999999999995</v>
      </c>
      <c r="F255" s="6">
        <f t="shared" si="93"/>
        <v>1244.8</v>
      </c>
      <c r="G255" s="6">
        <v>1244.8</v>
      </c>
      <c r="H255" s="6"/>
      <c r="I255" s="6"/>
      <c r="J255" s="6"/>
      <c r="K255" s="6">
        <f t="shared" si="94"/>
        <v>1244.8</v>
      </c>
      <c r="L255" s="6">
        <f t="shared" si="95"/>
        <v>1393.6</v>
      </c>
      <c r="M255" s="6">
        <v>1393.6</v>
      </c>
      <c r="N255" s="6"/>
      <c r="O255" s="6"/>
      <c r="P255" s="6"/>
      <c r="Q255" s="6">
        <f t="shared" si="96"/>
        <v>1393.6</v>
      </c>
      <c r="R255" s="6">
        <f t="shared" si="97"/>
        <v>1393.6</v>
      </c>
      <c r="S255" s="6">
        <v>1393.6</v>
      </c>
      <c r="T255" s="6"/>
      <c r="U255" s="6"/>
      <c r="V255" s="6"/>
      <c r="W255" s="6">
        <f t="shared" si="98"/>
        <v>1393.6</v>
      </c>
    </row>
    <row r="256" spans="1:23" ht="15.75" hidden="1" customHeight="1" x14ac:dyDescent="0.25">
      <c r="A256" s="28"/>
      <c r="B256" s="6"/>
      <c r="C256" s="32" t="s">
        <v>14</v>
      </c>
      <c r="D256" s="32"/>
      <c r="E256" s="54">
        <f t="shared" si="92"/>
        <v>55.5</v>
      </c>
      <c r="F256" s="6">
        <f t="shared" si="93"/>
        <v>10</v>
      </c>
      <c r="G256" s="6">
        <v>10</v>
      </c>
      <c r="H256" s="6"/>
      <c r="I256" s="6">
        <v>8.5</v>
      </c>
      <c r="J256" s="6"/>
      <c r="K256" s="6">
        <f t="shared" si="94"/>
        <v>18.5</v>
      </c>
      <c r="L256" s="6">
        <f t="shared" si="95"/>
        <v>10</v>
      </c>
      <c r="M256" s="6">
        <v>10</v>
      </c>
      <c r="N256" s="6"/>
      <c r="O256" s="6">
        <v>8.5</v>
      </c>
      <c r="P256" s="6"/>
      <c r="Q256" s="6">
        <f t="shared" si="96"/>
        <v>18.5</v>
      </c>
      <c r="R256" s="6">
        <f t="shared" si="97"/>
        <v>10</v>
      </c>
      <c r="S256" s="6">
        <v>10</v>
      </c>
      <c r="T256" s="6"/>
      <c r="U256" s="6">
        <v>8.5</v>
      </c>
      <c r="V256" s="6"/>
      <c r="W256" s="6">
        <f t="shared" si="98"/>
        <v>18.5</v>
      </c>
    </row>
    <row r="257" spans="1:23" ht="15.75" hidden="1" customHeight="1" x14ac:dyDescent="0.25">
      <c r="A257" s="28"/>
      <c r="B257" s="6"/>
      <c r="C257" s="32" t="s">
        <v>53</v>
      </c>
      <c r="D257" s="32"/>
      <c r="E257" s="54">
        <f t="shared" si="92"/>
        <v>0</v>
      </c>
      <c r="F257" s="6">
        <f t="shared" si="93"/>
        <v>0</v>
      </c>
      <c r="G257" s="6"/>
      <c r="H257" s="6"/>
      <c r="I257" s="6"/>
      <c r="J257" s="6"/>
      <c r="K257" s="6">
        <f t="shared" si="94"/>
        <v>0</v>
      </c>
      <c r="L257" s="6">
        <f t="shared" si="95"/>
        <v>0</v>
      </c>
      <c r="M257" s="6"/>
      <c r="N257" s="6"/>
      <c r="O257" s="6"/>
      <c r="P257" s="6"/>
      <c r="Q257" s="6">
        <f t="shared" si="96"/>
        <v>0</v>
      </c>
      <c r="R257" s="6">
        <f t="shared" si="97"/>
        <v>0</v>
      </c>
      <c r="S257" s="6"/>
      <c r="T257" s="6"/>
      <c r="U257" s="6"/>
      <c r="V257" s="6"/>
      <c r="W257" s="6">
        <f t="shared" si="98"/>
        <v>0</v>
      </c>
    </row>
    <row r="258" spans="1:23" ht="15.75" hidden="1" customHeight="1" x14ac:dyDescent="0.25">
      <c r="A258" s="28"/>
      <c r="B258" s="6"/>
      <c r="C258" s="32" t="s">
        <v>33</v>
      </c>
      <c r="D258" s="32"/>
      <c r="E258" s="54">
        <f t="shared" si="92"/>
        <v>0</v>
      </c>
      <c r="F258" s="6">
        <f t="shared" si="93"/>
        <v>0</v>
      </c>
      <c r="G258" s="6"/>
      <c r="H258" s="6"/>
      <c r="I258" s="6"/>
      <c r="J258" s="6"/>
      <c r="K258" s="6">
        <f t="shared" si="94"/>
        <v>0</v>
      </c>
      <c r="L258" s="6">
        <f t="shared" si="95"/>
        <v>0</v>
      </c>
      <c r="M258" s="6"/>
      <c r="N258" s="6"/>
      <c r="O258" s="6"/>
      <c r="P258" s="6"/>
      <c r="Q258" s="6">
        <f t="shared" si="96"/>
        <v>0</v>
      </c>
      <c r="R258" s="6">
        <f t="shared" si="97"/>
        <v>0</v>
      </c>
      <c r="S258" s="6"/>
      <c r="T258" s="6"/>
      <c r="U258" s="6"/>
      <c r="V258" s="6"/>
      <c r="W258" s="6">
        <f t="shared" si="98"/>
        <v>0</v>
      </c>
    </row>
    <row r="259" spans="1:23" ht="15.75" hidden="1" customHeight="1" x14ac:dyDescent="0.25">
      <c r="A259" s="28"/>
      <c r="B259" s="6"/>
      <c r="C259" s="32" t="s">
        <v>29</v>
      </c>
      <c r="D259" s="32"/>
      <c r="E259" s="54">
        <f>K259+Q259+W259</f>
        <v>120</v>
      </c>
      <c r="F259" s="6">
        <f t="shared" si="93"/>
        <v>40</v>
      </c>
      <c r="G259" s="6">
        <v>40</v>
      </c>
      <c r="H259" s="6"/>
      <c r="I259" s="6"/>
      <c r="J259" s="6"/>
      <c r="K259" s="6">
        <f t="shared" si="94"/>
        <v>40</v>
      </c>
      <c r="L259" s="6">
        <f t="shared" si="95"/>
        <v>40</v>
      </c>
      <c r="M259" s="6">
        <v>40</v>
      </c>
      <c r="N259" s="6"/>
      <c r="O259" s="6"/>
      <c r="P259" s="6"/>
      <c r="Q259" s="6">
        <f t="shared" si="96"/>
        <v>40</v>
      </c>
      <c r="R259" s="6">
        <f t="shared" si="97"/>
        <v>40</v>
      </c>
      <c r="S259" s="6">
        <v>40</v>
      </c>
      <c r="T259" s="6"/>
      <c r="U259" s="6"/>
      <c r="V259" s="6"/>
      <c r="W259" s="6">
        <f t="shared" si="98"/>
        <v>40</v>
      </c>
    </row>
    <row r="260" spans="1:23" ht="15.75" hidden="1" customHeight="1" x14ac:dyDescent="0.25">
      <c r="A260" s="28"/>
      <c r="B260" s="6"/>
      <c r="C260" s="32" t="s">
        <v>30</v>
      </c>
      <c r="D260" s="32"/>
      <c r="E260" s="54">
        <f t="shared" si="92"/>
        <v>107.69999999999999</v>
      </c>
      <c r="F260" s="6">
        <f t="shared" si="93"/>
        <v>35.9</v>
      </c>
      <c r="G260" s="6">
        <v>35.9</v>
      </c>
      <c r="H260" s="6"/>
      <c r="I260" s="6"/>
      <c r="J260" s="6"/>
      <c r="K260" s="6">
        <f t="shared" si="94"/>
        <v>35.9</v>
      </c>
      <c r="L260" s="6">
        <f t="shared" si="95"/>
        <v>35.9</v>
      </c>
      <c r="M260" s="6">
        <v>35.9</v>
      </c>
      <c r="N260" s="6"/>
      <c r="O260" s="6"/>
      <c r="P260" s="6"/>
      <c r="Q260" s="6">
        <f t="shared" si="96"/>
        <v>35.9</v>
      </c>
      <c r="R260" s="6">
        <f t="shared" si="97"/>
        <v>35.9</v>
      </c>
      <c r="S260" s="6">
        <v>35.9</v>
      </c>
      <c r="T260" s="6"/>
      <c r="U260" s="6"/>
      <c r="V260" s="6"/>
      <c r="W260" s="6">
        <f t="shared" si="98"/>
        <v>35.9</v>
      </c>
    </row>
    <row r="261" spans="1:23" ht="15.75" hidden="1" customHeight="1" x14ac:dyDescent="0.25">
      <c r="A261" s="28"/>
      <c r="B261" s="6"/>
      <c r="C261" s="32">
        <v>213</v>
      </c>
      <c r="D261" s="32"/>
      <c r="E261" s="54">
        <f t="shared" si="92"/>
        <v>5644.7</v>
      </c>
      <c r="F261" s="6">
        <f t="shared" si="93"/>
        <v>1706.8</v>
      </c>
      <c r="G261" s="6">
        <v>1706.8</v>
      </c>
      <c r="H261" s="6"/>
      <c r="I261" s="6">
        <v>124.3</v>
      </c>
      <c r="J261" s="6"/>
      <c r="K261" s="6">
        <f t="shared" si="94"/>
        <v>1831.1</v>
      </c>
      <c r="L261" s="6">
        <f t="shared" si="95"/>
        <v>1782.5</v>
      </c>
      <c r="M261" s="6">
        <v>1782.5</v>
      </c>
      <c r="N261" s="6"/>
      <c r="O261" s="6">
        <v>124.3</v>
      </c>
      <c r="P261" s="6"/>
      <c r="Q261" s="6">
        <f t="shared" si="96"/>
        <v>1906.8</v>
      </c>
      <c r="R261" s="6">
        <f t="shared" si="97"/>
        <v>1782.5</v>
      </c>
      <c r="S261" s="6">
        <v>1782.5</v>
      </c>
      <c r="T261" s="6"/>
      <c r="U261" s="6">
        <v>124.3</v>
      </c>
      <c r="V261" s="6"/>
      <c r="W261" s="6">
        <f t="shared" si="98"/>
        <v>1906.8</v>
      </c>
    </row>
    <row r="262" spans="1:23" ht="15.75" hidden="1" customHeight="1" x14ac:dyDescent="0.25">
      <c r="A262" s="28"/>
      <c r="B262" s="6"/>
      <c r="C262" s="32">
        <v>221</v>
      </c>
      <c r="D262" s="32"/>
      <c r="E262" s="54">
        <f t="shared" si="92"/>
        <v>581.6</v>
      </c>
      <c r="F262" s="6">
        <f t="shared" si="93"/>
        <v>64.3</v>
      </c>
      <c r="G262" s="6">
        <v>64.3</v>
      </c>
      <c r="H262" s="6"/>
      <c r="I262" s="6">
        <v>128.5</v>
      </c>
      <c r="J262" s="6"/>
      <c r="K262" s="6">
        <f t="shared" si="94"/>
        <v>192.8</v>
      </c>
      <c r="L262" s="6">
        <f t="shared" si="95"/>
        <v>65.900000000000006</v>
      </c>
      <c r="M262" s="6">
        <v>65.900000000000006</v>
      </c>
      <c r="N262" s="6"/>
      <c r="O262" s="6">
        <v>128.5</v>
      </c>
      <c r="P262" s="6"/>
      <c r="Q262" s="6">
        <f t="shared" si="96"/>
        <v>194.4</v>
      </c>
      <c r="R262" s="6">
        <f t="shared" si="97"/>
        <v>65.900000000000006</v>
      </c>
      <c r="S262" s="6">
        <v>65.900000000000006</v>
      </c>
      <c r="T262" s="6"/>
      <c r="U262" s="6">
        <v>128.5</v>
      </c>
      <c r="V262" s="6"/>
      <c r="W262" s="6">
        <f t="shared" si="98"/>
        <v>194.4</v>
      </c>
    </row>
    <row r="263" spans="1:23" ht="15.75" hidden="1" customHeight="1" x14ac:dyDescent="0.25">
      <c r="A263" s="28"/>
      <c r="B263" s="6"/>
      <c r="C263" s="32" t="s">
        <v>15</v>
      </c>
      <c r="D263" s="32"/>
      <c r="E263" s="54">
        <f t="shared" si="92"/>
        <v>563.40000000000009</v>
      </c>
      <c r="F263" s="6">
        <f t="shared" si="93"/>
        <v>78.8</v>
      </c>
      <c r="G263" s="6">
        <v>78.8</v>
      </c>
      <c r="H263" s="6"/>
      <c r="I263" s="6">
        <v>109</v>
      </c>
      <c r="J263" s="6"/>
      <c r="K263" s="6">
        <f t="shared" si="94"/>
        <v>187.8</v>
      </c>
      <c r="L263" s="6">
        <f t="shared" si="95"/>
        <v>78.8</v>
      </c>
      <c r="M263" s="6">
        <v>78.8</v>
      </c>
      <c r="N263" s="6"/>
      <c r="O263" s="6">
        <v>109</v>
      </c>
      <c r="P263" s="6"/>
      <c r="Q263" s="6">
        <f t="shared" si="96"/>
        <v>187.8</v>
      </c>
      <c r="R263" s="6">
        <f t="shared" si="97"/>
        <v>78.8</v>
      </c>
      <c r="S263" s="6">
        <v>78.8</v>
      </c>
      <c r="T263" s="6"/>
      <c r="U263" s="6">
        <v>109</v>
      </c>
      <c r="V263" s="6"/>
      <c r="W263" s="6">
        <f t="shared" si="98"/>
        <v>187.8</v>
      </c>
    </row>
    <row r="264" spans="1:23" ht="15.75" hidden="1" customHeight="1" x14ac:dyDescent="0.25">
      <c r="A264" s="28"/>
      <c r="B264" s="70"/>
      <c r="C264" s="68" t="s">
        <v>16</v>
      </c>
      <c r="D264" s="68"/>
      <c r="E264" s="69">
        <f t="shared" si="92"/>
        <v>840.30000000000007</v>
      </c>
      <c r="F264" s="70">
        <f t="shared" si="93"/>
        <v>106.1</v>
      </c>
      <c r="G264" s="70">
        <v>106.1</v>
      </c>
      <c r="H264" s="70"/>
      <c r="I264" s="6">
        <v>174</v>
      </c>
      <c r="J264" s="6"/>
      <c r="K264" s="6">
        <f t="shared" si="94"/>
        <v>280.10000000000002</v>
      </c>
      <c r="L264" s="6">
        <f t="shared" si="95"/>
        <v>106.1</v>
      </c>
      <c r="M264" s="6">
        <v>106.1</v>
      </c>
      <c r="N264" s="6"/>
      <c r="O264" s="6">
        <v>174</v>
      </c>
      <c r="P264" s="6"/>
      <c r="Q264" s="6">
        <f t="shared" si="96"/>
        <v>280.10000000000002</v>
      </c>
      <c r="R264" s="6">
        <f t="shared" si="97"/>
        <v>106.1</v>
      </c>
      <c r="S264" s="6">
        <v>106.1</v>
      </c>
      <c r="T264" s="6"/>
      <c r="U264" s="6">
        <v>174</v>
      </c>
      <c r="V264" s="6"/>
      <c r="W264" s="6">
        <f t="shared" si="98"/>
        <v>280.10000000000002</v>
      </c>
    </row>
    <row r="265" spans="1:23" ht="15.75" hidden="1" customHeight="1" x14ac:dyDescent="0.25">
      <c r="A265" s="28"/>
      <c r="B265" s="70"/>
      <c r="C265" s="68" t="s">
        <v>103</v>
      </c>
      <c r="D265" s="68"/>
      <c r="E265" s="69">
        <f t="shared" si="92"/>
        <v>0</v>
      </c>
      <c r="F265" s="70">
        <f t="shared" si="93"/>
        <v>0</v>
      </c>
      <c r="G265" s="70"/>
      <c r="H265" s="70"/>
      <c r="I265" s="6"/>
      <c r="J265" s="6"/>
      <c r="K265" s="6">
        <f t="shared" si="94"/>
        <v>0</v>
      </c>
      <c r="L265" s="6">
        <f t="shared" si="95"/>
        <v>0</v>
      </c>
      <c r="M265" s="6"/>
      <c r="N265" s="6"/>
      <c r="O265" s="6"/>
      <c r="P265" s="6"/>
      <c r="Q265" s="6">
        <f t="shared" si="96"/>
        <v>0</v>
      </c>
      <c r="R265" s="6">
        <f t="shared" si="97"/>
        <v>0</v>
      </c>
      <c r="S265" s="6"/>
      <c r="T265" s="6"/>
      <c r="U265" s="6"/>
      <c r="V265" s="6"/>
      <c r="W265" s="6">
        <f t="shared" si="98"/>
        <v>0</v>
      </c>
    </row>
    <row r="266" spans="1:23" ht="15.75" hidden="1" customHeight="1" x14ac:dyDescent="0.25">
      <c r="A266" s="12"/>
      <c r="B266" s="71"/>
      <c r="C266" s="68" t="s">
        <v>70</v>
      </c>
      <c r="D266" s="68"/>
      <c r="E266" s="69">
        <f t="shared" si="92"/>
        <v>1336.4</v>
      </c>
      <c r="F266" s="70">
        <f t="shared" si="93"/>
        <v>250.9</v>
      </c>
      <c r="G266" s="70">
        <v>250.9</v>
      </c>
      <c r="H266" s="70"/>
      <c r="I266" s="6">
        <v>161.5</v>
      </c>
      <c r="J266" s="6"/>
      <c r="K266" s="6">
        <f t="shared" si="94"/>
        <v>412.4</v>
      </c>
      <c r="L266" s="6">
        <f t="shared" si="95"/>
        <v>300.5</v>
      </c>
      <c r="M266" s="6">
        <v>300.5</v>
      </c>
      <c r="N266" s="6"/>
      <c r="O266" s="6">
        <v>161.5</v>
      </c>
      <c r="P266" s="6"/>
      <c r="Q266" s="6">
        <f t="shared" si="96"/>
        <v>462</v>
      </c>
      <c r="R266" s="6">
        <f t="shared" si="97"/>
        <v>300.5</v>
      </c>
      <c r="S266" s="6">
        <v>300.5</v>
      </c>
      <c r="T266" s="6"/>
      <c r="U266" s="6">
        <v>161.5</v>
      </c>
      <c r="V266" s="6"/>
      <c r="W266" s="6">
        <f t="shared" si="98"/>
        <v>462</v>
      </c>
    </row>
    <row r="267" spans="1:23" ht="15.75" hidden="1" customHeight="1" x14ac:dyDescent="0.25">
      <c r="A267" s="12"/>
      <c r="B267" s="71"/>
      <c r="C267" s="68" t="s">
        <v>71</v>
      </c>
      <c r="D267" s="68"/>
      <c r="E267" s="69">
        <f t="shared" si="92"/>
        <v>876.8</v>
      </c>
      <c r="F267" s="70">
        <f t="shared" si="93"/>
        <v>211.7</v>
      </c>
      <c r="G267" s="70">
        <v>211.7</v>
      </c>
      <c r="H267" s="70"/>
      <c r="I267" s="6">
        <v>61.7</v>
      </c>
      <c r="J267" s="6"/>
      <c r="K267" s="6">
        <f t="shared" si="94"/>
        <v>273.39999999999998</v>
      </c>
      <c r="L267" s="6">
        <f t="shared" si="95"/>
        <v>240</v>
      </c>
      <c r="M267" s="6">
        <v>240</v>
      </c>
      <c r="N267" s="6"/>
      <c r="O267" s="6">
        <v>61.7</v>
      </c>
      <c r="P267" s="6"/>
      <c r="Q267" s="6">
        <f t="shared" si="96"/>
        <v>301.7</v>
      </c>
      <c r="R267" s="6">
        <f t="shared" si="97"/>
        <v>240</v>
      </c>
      <c r="S267" s="6">
        <v>240</v>
      </c>
      <c r="T267" s="6"/>
      <c r="U267" s="6">
        <v>61.7</v>
      </c>
      <c r="V267" s="6"/>
      <c r="W267" s="6">
        <f t="shared" si="98"/>
        <v>301.7</v>
      </c>
    </row>
    <row r="268" spans="1:23" ht="15.75" hidden="1" customHeight="1" x14ac:dyDescent="0.25">
      <c r="A268" s="12"/>
      <c r="B268" s="71"/>
      <c r="C268" s="68" t="s">
        <v>72</v>
      </c>
      <c r="D268" s="68"/>
      <c r="E268" s="69">
        <f t="shared" si="92"/>
        <v>524.1</v>
      </c>
      <c r="F268" s="70">
        <f t="shared" si="93"/>
        <v>127.6</v>
      </c>
      <c r="G268" s="70">
        <v>127.6</v>
      </c>
      <c r="H268" s="70"/>
      <c r="I268" s="6">
        <v>25.5</v>
      </c>
      <c r="J268" s="6"/>
      <c r="K268" s="6">
        <f t="shared" si="94"/>
        <v>153.1</v>
      </c>
      <c r="L268" s="6">
        <f t="shared" si="95"/>
        <v>160</v>
      </c>
      <c r="M268" s="6">
        <v>160</v>
      </c>
      <c r="N268" s="6"/>
      <c r="O268" s="6">
        <v>25.5</v>
      </c>
      <c r="P268" s="6"/>
      <c r="Q268" s="6">
        <f t="shared" si="96"/>
        <v>185.5</v>
      </c>
      <c r="R268" s="6">
        <f t="shared" si="97"/>
        <v>160</v>
      </c>
      <c r="S268" s="6">
        <v>160</v>
      </c>
      <c r="T268" s="6"/>
      <c r="U268" s="6">
        <v>25.5</v>
      </c>
      <c r="V268" s="6"/>
      <c r="W268" s="6">
        <f t="shared" si="98"/>
        <v>185.5</v>
      </c>
    </row>
    <row r="269" spans="1:23" ht="15.75" hidden="1" customHeight="1" x14ac:dyDescent="0.25">
      <c r="A269" s="28"/>
      <c r="B269" s="70"/>
      <c r="C269" s="68">
        <v>224</v>
      </c>
      <c r="D269" s="68"/>
      <c r="E269" s="69">
        <f t="shared" si="92"/>
        <v>0</v>
      </c>
      <c r="F269" s="70">
        <f t="shared" si="93"/>
        <v>0</v>
      </c>
      <c r="G269" s="70"/>
      <c r="H269" s="70"/>
      <c r="I269" s="6"/>
      <c r="J269" s="6"/>
      <c r="K269" s="6">
        <f t="shared" si="94"/>
        <v>0</v>
      </c>
      <c r="L269" s="6">
        <f t="shared" si="95"/>
        <v>0</v>
      </c>
      <c r="M269" s="6"/>
      <c r="N269" s="6"/>
      <c r="O269" s="6"/>
      <c r="P269" s="6"/>
      <c r="Q269" s="6">
        <f t="shared" si="96"/>
        <v>0</v>
      </c>
      <c r="R269" s="6">
        <f t="shared" si="97"/>
        <v>0</v>
      </c>
      <c r="S269" s="6"/>
      <c r="T269" s="6"/>
      <c r="U269" s="6"/>
      <c r="V269" s="6"/>
      <c r="W269" s="6">
        <f t="shared" si="98"/>
        <v>0</v>
      </c>
    </row>
    <row r="270" spans="1:23" ht="15.75" hidden="1" customHeight="1" x14ac:dyDescent="0.25">
      <c r="A270" s="28"/>
      <c r="B270" s="70"/>
      <c r="C270" s="68" t="s">
        <v>20</v>
      </c>
      <c r="D270" s="68"/>
      <c r="E270" s="69">
        <f t="shared" si="92"/>
        <v>1695.8999999999999</v>
      </c>
      <c r="F270" s="70">
        <f t="shared" si="93"/>
        <v>450.9</v>
      </c>
      <c r="G270" s="70">
        <v>450.9</v>
      </c>
      <c r="H270" s="70"/>
      <c r="I270" s="6">
        <v>14.4</v>
      </c>
      <c r="J270" s="6"/>
      <c r="K270" s="6">
        <f t="shared" si="94"/>
        <v>465.29999999999995</v>
      </c>
      <c r="L270" s="6">
        <f t="shared" si="95"/>
        <v>600.9</v>
      </c>
      <c r="M270" s="6">
        <v>600.9</v>
      </c>
      <c r="N270" s="6"/>
      <c r="O270" s="6">
        <v>14.4</v>
      </c>
      <c r="P270" s="6"/>
      <c r="Q270" s="6">
        <f t="shared" si="96"/>
        <v>615.29999999999995</v>
      </c>
      <c r="R270" s="6">
        <f t="shared" si="97"/>
        <v>600.9</v>
      </c>
      <c r="S270" s="6">
        <v>600.9</v>
      </c>
      <c r="T270" s="6"/>
      <c r="U270" s="6">
        <v>14.4</v>
      </c>
      <c r="V270" s="6"/>
      <c r="W270" s="6">
        <f t="shared" si="98"/>
        <v>615.29999999999995</v>
      </c>
    </row>
    <row r="271" spans="1:23" hidden="1" x14ac:dyDescent="0.25">
      <c r="A271" s="28"/>
      <c r="B271" s="70"/>
      <c r="C271" s="68" t="s">
        <v>21</v>
      </c>
      <c r="D271" s="68"/>
      <c r="E271" s="69">
        <f t="shared" si="92"/>
        <v>230.10000000000002</v>
      </c>
      <c r="F271" s="70">
        <f t="shared" si="93"/>
        <v>46</v>
      </c>
      <c r="G271" s="70">
        <v>46</v>
      </c>
      <c r="H271" s="70"/>
      <c r="I271" s="6">
        <v>30.7</v>
      </c>
      <c r="J271" s="6"/>
      <c r="K271" s="6">
        <f t="shared" si="94"/>
        <v>76.7</v>
      </c>
      <c r="L271" s="6">
        <f t="shared" si="95"/>
        <v>46</v>
      </c>
      <c r="M271" s="6">
        <v>46</v>
      </c>
      <c r="N271" s="6"/>
      <c r="O271" s="6">
        <v>30.7</v>
      </c>
      <c r="P271" s="6"/>
      <c r="Q271" s="6">
        <f t="shared" si="96"/>
        <v>76.7</v>
      </c>
      <c r="R271" s="6">
        <f t="shared" si="97"/>
        <v>46</v>
      </c>
      <c r="S271" s="6">
        <v>46</v>
      </c>
      <c r="T271" s="6"/>
      <c r="U271" s="6">
        <v>30.7</v>
      </c>
      <c r="V271" s="6"/>
      <c r="W271" s="6">
        <f t="shared" si="98"/>
        <v>76.7</v>
      </c>
    </row>
    <row r="272" spans="1:23" hidden="1" x14ac:dyDescent="0.25">
      <c r="A272" s="28"/>
      <c r="B272" s="70"/>
      <c r="C272" s="68" t="s">
        <v>22</v>
      </c>
      <c r="D272" s="68"/>
      <c r="E272" s="69">
        <f t="shared" si="92"/>
        <v>595.20000000000005</v>
      </c>
      <c r="F272" s="70">
        <f t="shared" si="93"/>
        <v>78.400000000000006</v>
      </c>
      <c r="G272" s="70">
        <v>78.400000000000006</v>
      </c>
      <c r="H272" s="70"/>
      <c r="I272" s="6">
        <v>120</v>
      </c>
      <c r="J272" s="6"/>
      <c r="K272" s="6">
        <f t="shared" si="94"/>
        <v>198.4</v>
      </c>
      <c r="L272" s="6">
        <f t="shared" si="95"/>
        <v>78.400000000000006</v>
      </c>
      <c r="M272" s="6">
        <v>78.400000000000006</v>
      </c>
      <c r="N272" s="6"/>
      <c r="O272" s="6">
        <v>120</v>
      </c>
      <c r="P272" s="6"/>
      <c r="Q272" s="6">
        <f t="shared" si="96"/>
        <v>198.4</v>
      </c>
      <c r="R272" s="6">
        <f t="shared" si="97"/>
        <v>78.400000000000006</v>
      </c>
      <c r="S272" s="6">
        <v>78.400000000000006</v>
      </c>
      <c r="T272" s="6"/>
      <c r="U272" s="6">
        <v>120</v>
      </c>
      <c r="V272" s="6"/>
      <c r="W272" s="6">
        <f t="shared" si="98"/>
        <v>198.4</v>
      </c>
    </row>
    <row r="273" spans="1:23" ht="15.75" hidden="1" customHeight="1" x14ac:dyDescent="0.25">
      <c r="A273" s="28"/>
      <c r="B273" s="70"/>
      <c r="C273" s="68" t="s">
        <v>17</v>
      </c>
      <c r="D273" s="68"/>
      <c r="E273" s="69">
        <f t="shared" si="92"/>
        <v>145.5</v>
      </c>
      <c r="F273" s="70">
        <f t="shared" si="93"/>
        <v>12.5</v>
      </c>
      <c r="G273" s="70">
        <v>12.5</v>
      </c>
      <c r="H273" s="70"/>
      <c r="I273" s="6">
        <v>36</v>
      </c>
      <c r="J273" s="6"/>
      <c r="K273" s="6">
        <f t="shared" si="94"/>
        <v>48.5</v>
      </c>
      <c r="L273" s="6">
        <f t="shared" si="95"/>
        <v>12.5</v>
      </c>
      <c r="M273" s="6">
        <v>12.5</v>
      </c>
      <c r="N273" s="6"/>
      <c r="O273" s="6">
        <v>36</v>
      </c>
      <c r="P273" s="6"/>
      <c r="Q273" s="6">
        <f t="shared" si="96"/>
        <v>48.5</v>
      </c>
      <c r="R273" s="6">
        <f t="shared" si="97"/>
        <v>12.5</v>
      </c>
      <c r="S273" s="6">
        <v>12.5</v>
      </c>
      <c r="T273" s="6"/>
      <c r="U273" s="6">
        <v>36</v>
      </c>
      <c r="V273" s="6"/>
      <c r="W273" s="6">
        <f t="shared" si="98"/>
        <v>48.5</v>
      </c>
    </row>
    <row r="274" spans="1:23" ht="15.75" hidden="1" customHeight="1" x14ac:dyDescent="0.25">
      <c r="A274" s="28"/>
      <c r="B274" s="70"/>
      <c r="C274" s="68" t="s">
        <v>23</v>
      </c>
      <c r="D274" s="68"/>
      <c r="E274" s="69">
        <f t="shared" si="92"/>
        <v>700.40000000000009</v>
      </c>
      <c r="F274" s="70">
        <f t="shared" si="93"/>
        <v>200.8</v>
      </c>
      <c r="G274" s="70">
        <v>200.8</v>
      </c>
      <c r="H274" s="70"/>
      <c r="I274" s="6"/>
      <c r="J274" s="6"/>
      <c r="K274" s="6">
        <f t="shared" si="94"/>
        <v>200.8</v>
      </c>
      <c r="L274" s="6">
        <f t="shared" si="95"/>
        <v>249.8</v>
      </c>
      <c r="M274" s="6">
        <v>249.8</v>
      </c>
      <c r="N274" s="6"/>
      <c r="O274" s="6"/>
      <c r="P274" s="6"/>
      <c r="Q274" s="6">
        <f t="shared" si="96"/>
        <v>249.8</v>
      </c>
      <c r="R274" s="6">
        <f t="shared" si="97"/>
        <v>249.8</v>
      </c>
      <c r="S274" s="6">
        <v>249.8</v>
      </c>
      <c r="T274" s="6"/>
      <c r="U274" s="6"/>
      <c r="V274" s="6"/>
      <c r="W274" s="6">
        <f t="shared" si="98"/>
        <v>249.8</v>
      </c>
    </row>
    <row r="275" spans="1:23" ht="15.75" hidden="1" customHeight="1" x14ac:dyDescent="0.25">
      <c r="A275" s="28"/>
      <c r="B275" s="71"/>
      <c r="C275" s="68" t="s">
        <v>10</v>
      </c>
      <c r="D275" s="68"/>
      <c r="E275" s="69">
        <f t="shared" si="92"/>
        <v>34611.699999999997</v>
      </c>
      <c r="F275" s="70">
        <f t="shared" si="93"/>
        <v>51.4</v>
      </c>
      <c r="G275" s="70">
        <v>51.4</v>
      </c>
      <c r="H275" s="70"/>
      <c r="I275" s="6">
        <v>10749.3</v>
      </c>
      <c r="J275" s="6"/>
      <c r="K275" s="6">
        <f t="shared" si="94"/>
        <v>10800.699999999999</v>
      </c>
      <c r="L275" s="6">
        <f t="shared" si="95"/>
        <v>1156.2</v>
      </c>
      <c r="M275" s="6">
        <v>1156.2</v>
      </c>
      <c r="N275" s="6"/>
      <c r="O275" s="6">
        <v>10749.3</v>
      </c>
      <c r="P275" s="6"/>
      <c r="Q275" s="6">
        <f t="shared" si="96"/>
        <v>11905.5</v>
      </c>
      <c r="R275" s="6">
        <f t="shared" si="97"/>
        <v>1156.2</v>
      </c>
      <c r="S275" s="6">
        <v>1156.2</v>
      </c>
      <c r="T275" s="6"/>
      <c r="U275" s="6">
        <v>10749.3</v>
      </c>
      <c r="V275" s="6"/>
      <c r="W275" s="6">
        <f t="shared" si="98"/>
        <v>11905.5</v>
      </c>
    </row>
    <row r="276" spans="1:23" ht="15.75" hidden="1" customHeight="1" x14ac:dyDescent="0.25">
      <c r="A276" s="28"/>
      <c r="B276" s="70"/>
      <c r="C276" s="68" t="s">
        <v>18</v>
      </c>
      <c r="D276" s="68"/>
      <c r="E276" s="69">
        <f t="shared" si="92"/>
        <v>1443.9</v>
      </c>
      <c r="F276" s="70">
        <f t="shared" si="93"/>
        <v>72.8</v>
      </c>
      <c r="G276" s="70">
        <v>72.8</v>
      </c>
      <c r="H276" s="70"/>
      <c r="I276" s="6">
        <v>408.5</v>
      </c>
      <c r="J276" s="6"/>
      <c r="K276" s="6">
        <f t="shared" si="94"/>
        <v>481.3</v>
      </c>
      <c r="L276" s="6">
        <f t="shared" si="95"/>
        <v>72.8</v>
      </c>
      <c r="M276" s="6">
        <v>72.8</v>
      </c>
      <c r="N276" s="6"/>
      <c r="O276" s="6">
        <v>408.5</v>
      </c>
      <c r="P276" s="6"/>
      <c r="Q276" s="6">
        <f t="shared" si="96"/>
        <v>481.3</v>
      </c>
      <c r="R276" s="6">
        <f t="shared" si="97"/>
        <v>72.8</v>
      </c>
      <c r="S276" s="6">
        <v>72.8</v>
      </c>
      <c r="T276" s="6"/>
      <c r="U276" s="6">
        <v>408.5</v>
      </c>
      <c r="V276" s="6"/>
      <c r="W276" s="6">
        <f t="shared" si="98"/>
        <v>481.3</v>
      </c>
    </row>
    <row r="277" spans="1:23" ht="15.75" hidden="1" customHeight="1" x14ac:dyDescent="0.25">
      <c r="A277" s="28"/>
      <c r="B277" s="70"/>
      <c r="C277" s="68" t="s">
        <v>24</v>
      </c>
      <c r="D277" s="68"/>
      <c r="E277" s="69">
        <f t="shared" si="92"/>
        <v>45</v>
      </c>
      <c r="F277" s="70">
        <f t="shared" si="93"/>
        <v>0</v>
      </c>
      <c r="G277" s="70"/>
      <c r="H277" s="70"/>
      <c r="I277" s="6">
        <v>15</v>
      </c>
      <c r="J277" s="6"/>
      <c r="K277" s="6">
        <f t="shared" si="94"/>
        <v>15</v>
      </c>
      <c r="L277" s="6">
        <f t="shared" si="95"/>
        <v>0</v>
      </c>
      <c r="M277" s="6"/>
      <c r="N277" s="6"/>
      <c r="O277" s="6">
        <v>15</v>
      </c>
      <c r="P277" s="6"/>
      <c r="Q277" s="6">
        <f t="shared" si="96"/>
        <v>15</v>
      </c>
      <c r="R277" s="6">
        <f t="shared" si="97"/>
        <v>0</v>
      </c>
      <c r="S277" s="6"/>
      <c r="T277" s="6"/>
      <c r="U277" s="6">
        <v>15</v>
      </c>
      <c r="V277" s="6"/>
      <c r="W277" s="6">
        <f t="shared" si="98"/>
        <v>15</v>
      </c>
    </row>
    <row r="278" spans="1:23" ht="15.75" hidden="1" customHeight="1" x14ac:dyDescent="0.25">
      <c r="A278" s="28"/>
      <c r="B278" s="6"/>
      <c r="C278" s="32">
        <v>262</v>
      </c>
      <c r="D278" s="32"/>
      <c r="E278" s="54">
        <f t="shared" si="92"/>
        <v>0</v>
      </c>
      <c r="F278" s="6">
        <f t="shared" si="93"/>
        <v>0</v>
      </c>
      <c r="G278" s="6"/>
      <c r="H278" s="6"/>
      <c r="I278" s="6"/>
      <c r="J278" s="6"/>
      <c r="K278" s="6">
        <f t="shared" si="94"/>
        <v>0</v>
      </c>
      <c r="L278" s="6">
        <f t="shared" si="95"/>
        <v>0</v>
      </c>
      <c r="M278" s="6"/>
      <c r="N278" s="6"/>
      <c r="O278" s="6"/>
      <c r="P278" s="6"/>
      <c r="Q278" s="6">
        <f t="shared" si="96"/>
        <v>0</v>
      </c>
      <c r="R278" s="6">
        <f t="shared" si="97"/>
        <v>0</v>
      </c>
      <c r="S278" s="6"/>
      <c r="T278" s="6"/>
      <c r="U278" s="6"/>
      <c r="V278" s="6"/>
      <c r="W278" s="6">
        <f t="shared" si="98"/>
        <v>0</v>
      </c>
    </row>
    <row r="279" spans="1:23" hidden="1" x14ac:dyDescent="0.25">
      <c r="A279" s="28"/>
      <c r="B279" s="6"/>
      <c r="C279" s="32" t="s">
        <v>25</v>
      </c>
      <c r="D279" s="32"/>
      <c r="E279" s="54">
        <f t="shared" si="92"/>
        <v>2273.3999999999996</v>
      </c>
      <c r="F279" s="6">
        <f t="shared" si="93"/>
        <v>0</v>
      </c>
      <c r="G279" s="6"/>
      <c r="H279" s="6"/>
      <c r="I279" s="6">
        <v>757.8</v>
      </c>
      <c r="J279" s="6"/>
      <c r="K279" s="6">
        <f t="shared" si="94"/>
        <v>757.8</v>
      </c>
      <c r="L279" s="6">
        <f t="shared" si="95"/>
        <v>0</v>
      </c>
      <c r="M279" s="6"/>
      <c r="N279" s="6"/>
      <c r="O279" s="6">
        <v>757.8</v>
      </c>
      <c r="P279" s="6"/>
      <c r="Q279" s="6">
        <f t="shared" si="96"/>
        <v>757.8</v>
      </c>
      <c r="R279" s="6">
        <f t="shared" si="97"/>
        <v>0</v>
      </c>
      <c r="S279" s="6"/>
      <c r="T279" s="6"/>
      <c r="U279" s="6">
        <v>757.8</v>
      </c>
      <c r="V279" s="6"/>
      <c r="W279" s="6">
        <f t="shared" si="98"/>
        <v>757.8</v>
      </c>
    </row>
    <row r="280" spans="1:23" hidden="1" x14ac:dyDescent="0.25">
      <c r="A280" s="28"/>
      <c r="B280" s="6"/>
      <c r="C280" s="32" t="s">
        <v>11</v>
      </c>
      <c r="D280" s="32"/>
      <c r="E280" s="54">
        <f t="shared" si="92"/>
        <v>336</v>
      </c>
      <c r="F280" s="6">
        <f t="shared" si="93"/>
        <v>0</v>
      </c>
      <c r="G280" s="6"/>
      <c r="H280" s="6"/>
      <c r="I280" s="6">
        <v>112</v>
      </c>
      <c r="J280" s="6"/>
      <c r="K280" s="6">
        <f t="shared" si="94"/>
        <v>112</v>
      </c>
      <c r="L280" s="6">
        <f t="shared" si="95"/>
        <v>0</v>
      </c>
      <c r="M280" s="6"/>
      <c r="N280" s="6"/>
      <c r="O280" s="6">
        <v>112</v>
      </c>
      <c r="P280" s="6"/>
      <c r="Q280" s="6">
        <f t="shared" si="96"/>
        <v>112</v>
      </c>
      <c r="R280" s="6">
        <f t="shared" si="97"/>
        <v>0</v>
      </c>
      <c r="S280" s="6"/>
      <c r="T280" s="6"/>
      <c r="U280" s="6">
        <v>112</v>
      </c>
      <c r="V280" s="6"/>
      <c r="W280" s="6">
        <f t="shared" si="98"/>
        <v>112</v>
      </c>
    </row>
    <row r="281" spans="1:23" hidden="1" x14ac:dyDescent="0.25">
      <c r="A281" s="28"/>
      <c r="B281" s="6"/>
      <c r="C281" s="32" t="s">
        <v>13</v>
      </c>
      <c r="D281" s="32"/>
      <c r="E281" s="54">
        <f t="shared" si="92"/>
        <v>0</v>
      </c>
      <c r="F281" s="6">
        <f t="shared" si="93"/>
        <v>0</v>
      </c>
      <c r="G281" s="6"/>
      <c r="H281" s="6"/>
      <c r="I281" s="6"/>
      <c r="J281" s="6"/>
      <c r="K281" s="6">
        <f t="shared" si="94"/>
        <v>0</v>
      </c>
      <c r="L281" s="6">
        <f t="shared" si="95"/>
        <v>0</v>
      </c>
      <c r="M281" s="6"/>
      <c r="N281" s="6"/>
      <c r="O281" s="6"/>
      <c r="P281" s="6"/>
      <c r="Q281" s="6">
        <f t="shared" si="96"/>
        <v>0</v>
      </c>
      <c r="R281" s="6">
        <f t="shared" si="97"/>
        <v>0</v>
      </c>
      <c r="S281" s="6"/>
      <c r="T281" s="6"/>
      <c r="U281" s="6"/>
      <c r="V281" s="6"/>
      <c r="W281" s="6">
        <f t="shared" si="98"/>
        <v>0</v>
      </c>
    </row>
    <row r="282" spans="1:23" hidden="1" x14ac:dyDescent="0.25">
      <c r="A282" s="28"/>
      <c r="B282" s="6"/>
      <c r="C282" s="32" t="s">
        <v>12</v>
      </c>
      <c r="D282" s="32"/>
      <c r="E282" s="54">
        <f t="shared" si="92"/>
        <v>2799.5</v>
      </c>
      <c r="F282" s="6">
        <f t="shared" si="93"/>
        <v>133.9</v>
      </c>
      <c r="G282" s="6">
        <v>133.9</v>
      </c>
      <c r="H282" s="6"/>
      <c r="I282" s="6">
        <v>732.6</v>
      </c>
      <c r="J282" s="6"/>
      <c r="K282" s="6">
        <f t="shared" si="94"/>
        <v>866.5</v>
      </c>
      <c r="L282" s="6">
        <f t="shared" si="95"/>
        <v>233.9</v>
      </c>
      <c r="M282" s="6">
        <v>233.9</v>
      </c>
      <c r="N282" s="6"/>
      <c r="O282" s="6">
        <v>732.6</v>
      </c>
      <c r="P282" s="6"/>
      <c r="Q282" s="6">
        <f t="shared" si="96"/>
        <v>966.5</v>
      </c>
      <c r="R282" s="6">
        <f t="shared" si="97"/>
        <v>233.9</v>
      </c>
      <c r="S282" s="6">
        <v>233.9</v>
      </c>
      <c r="T282" s="6"/>
      <c r="U282" s="6">
        <v>732.6</v>
      </c>
      <c r="V282" s="6"/>
      <c r="W282" s="6">
        <f t="shared" si="98"/>
        <v>966.5</v>
      </c>
    </row>
    <row r="283" spans="1:23" ht="15.75" hidden="1" customHeight="1" x14ac:dyDescent="0.25">
      <c r="A283" s="28"/>
      <c r="B283" s="6"/>
      <c r="C283" s="32" t="s">
        <v>26</v>
      </c>
      <c r="D283" s="32"/>
      <c r="E283" s="54">
        <f t="shared" si="92"/>
        <v>47.099999999999994</v>
      </c>
      <c r="F283" s="6">
        <f t="shared" si="93"/>
        <v>0</v>
      </c>
      <c r="G283" s="6"/>
      <c r="H283" s="6"/>
      <c r="I283" s="6">
        <v>15.7</v>
      </c>
      <c r="J283" s="6"/>
      <c r="K283" s="6">
        <f t="shared" si="94"/>
        <v>15.7</v>
      </c>
      <c r="L283" s="6">
        <f t="shared" si="95"/>
        <v>0</v>
      </c>
      <c r="M283" s="6"/>
      <c r="N283" s="6"/>
      <c r="O283" s="6">
        <v>15.7</v>
      </c>
      <c r="P283" s="6"/>
      <c r="Q283" s="6">
        <f t="shared" si="96"/>
        <v>15.7</v>
      </c>
      <c r="R283" s="6">
        <f t="shared" si="97"/>
        <v>0</v>
      </c>
      <c r="S283" s="6"/>
      <c r="T283" s="6"/>
      <c r="U283" s="6">
        <v>15.7</v>
      </c>
      <c r="V283" s="6"/>
      <c r="W283" s="6">
        <f t="shared" si="98"/>
        <v>15.7</v>
      </c>
    </row>
    <row r="284" spans="1:23" ht="15.75" hidden="1" customHeight="1" x14ac:dyDescent="0.25">
      <c r="A284" s="28"/>
      <c r="B284" s="6"/>
      <c r="C284" s="32" t="s">
        <v>28</v>
      </c>
      <c r="D284" s="32"/>
      <c r="E284" s="54">
        <f t="shared" si="92"/>
        <v>0</v>
      </c>
      <c r="F284" s="6">
        <f t="shared" si="93"/>
        <v>0</v>
      </c>
      <c r="G284" s="6"/>
      <c r="H284" s="6"/>
      <c r="I284" s="6"/>
      <c r="J284" s="6"/>
      <c r="K284" s="6">
        <f t="shared" si="94"/>
        <v>0</v>
      </c>
      <c r="L284" s="6">
        <f t="shared" si="95"/>
        <v>0</v>
      </c>
      <c r="M284" s="6"/>
      <c r="N284" s="6"/>
      <c r="O284" s="6"/>
      <c r="P284" s="6"/>
      <c r="Q284" s="6">
        <f t="shared" si="96"/>
        <v>0</v>
      </c>
      <c r="R284" s="6">
        <f t="shared" si="97"/>
        <v>0</v>
      </c>
      <c r="S284" s="6"/>
      <c r="T284" s="6"/>
      <c r="U284" s="6"/>
      <c r="V284" s="6"/>
      <c r="W284" s="6">
        <f t="shared" si="98"/>
        <v>0</v>
      </c>
    </row>
    <row r="285" spans="1:23" ht="15.75" hidden="1" customHeight="1" x14ac:dyDescent="0.25">
      <c r="A285" s="28"/>
      <c r="B285" s="6"/>
      <c r="C285" s="32" t="s">
        <v>27</v>
      </c>
      <c r="D285" s="32"/>
      <c r="E285" s="54">
        <f t="shared" si="92"/>
        <v>531</v>
      </c>
      <c r="F285" s="6">
        <f t="shared" si="93"/>
        <v>0</v>
      </c>
      <c r="G285" s="6"/>
      <c r="H285" s="6"/>
      <c r="I285" s="6">
        <v>177</v>
      </c>
      <c r="J285" s="6"/>
      <c r="K285" s="6">
        <f t="shared" si="94"/>
        <v>177</v>
      </c>
      <c r="L285" s="6">
        <f t="shared" si="95"/>
        <v>0</v>
      </c>
      <c r="M285" s="6"/>
      <c r="N285" s="6"/>
      <c r="O285" s="6">
        <v>177</v>
      </c>
      <c r="P285" s="6"/>
      <c r="Q285" s="6">
        <f t="shared" si="96"/>
        <v>177</v>
      </c>
      <c r="R285" s="6">
        <f t="shared" si="97"/>
        <v>0</v>
      </c>
      <c r="S285" s="6"/>
      <c r="T285" s="6"/>
      <c r="U285" s="6">
        <v>177</v>
      </c>
      <c r="V285" s="6"/>
      <c r="W285" s="6">
        <f t="shared" si="98"/>
        <v>177</v>
      </c>
    </row>
    <row r="286" spans="1:23" s="10" customFormat="1" ht="72" customHeight="1" x14ac:dyDescent="0.25">
      <c r="A286" s="12" t="s">
        <v>99</v>
      </c>
      <c r="B286" s="15" t="s">
        <v>98</v>
      </c>
      <c r="C286" s="37" t="s">
        <v>52</v>
      </c>
      <c r="D286" s="37">
        <v>71513</v>
      </c>
      <c r="E286" s="20">
        <f>SUM(E287:E319)</f>
        <v>38253.100000000013</v>
      </c>
      <c r="F286" s="20">
        <f t="shared" ref="F286:W286" si="99">SUM(F287:F318)</f>
        <v>10503.499999999998</v>
      </c>
      <c r="G286" s="20">
        <f t="shared" si="99"/>
        <v>10503.499999999998</v>
      </c>
      <c r="H286" s="20">
        <f t="shared" si="99"/>
        <v>0</v>
      </c>
      <c r="I286" s="20">
        <f t="shared" si="99"/>
        <v>2018.6</v>
      </c>
      <c r="J286" s="20">
        <f t="shared" si="99"/>
        <v>0</v>
      </c>
      <c r="K286" s="20">
        <f t="shared" si="99"/>
        <v>12522.100000000002</v>
      </c>
      <c r="L286" s="20">
        <f t="shared" si="99"/>
        <v>10846.9</v>
      </c>
      <c r="M286" s="20">
        <f t="shared" si="99"/>
        <v>10846.9</v>
      </c>
      <c r="N286" s="20">
        <f t="shared" si="99"/>
        <v>0</v>
      </c>
      <c r="O286" s="20">
        <f t="shared" si="99"/>
        <v>2018.6</v>
      </c>
      <c r="P286" s="20">
        <f t="shared" si="99"/>
        <v>0</v>
      </c>
      <c r="Q286" s="20">
        <f t="shared" si="99"/>
        <v>12865.500000000002</v>
      </c>
      <c r="R286" s="20">
        <f t="shared" si="99"/>
        <v>10846.9</v>
      </c>
      <c r="S286" s="20">
        <f t="shared" si="99"/>
        <v>10846.9</v>
      </c>
      <c r="T286" s="20">
        <f t="shared" si="99"/>
        <v>0</v>
      </c>
      <c r="U286" s="20">
        <f t="shared" si="99"/>
        <v>2018.6</v>
      </c>
      <c r="V286" s="20">
        <f t="shared" si="99"/>
        <v>0</v>
      </c>
      <c r="W286" s="20">
        <f t="shared" si="99"/>
        <v>12865.500000000002</v>
      </c>
    </row>
    <row r="287" spans="1:23" ht="15.75" hidden="1" customHeight="1" x14ac:dyDescent="0.25">
      <c r="A287" s="12"/>
      <c r="B287" s="15" t="s">
        <v>34</v>
      </c>
      <c r="C287" s="32">
        <v>211</v>
      </c>
      <c r="D287" s="32"/>
      <c r="E287" s="54">
        <f t="shared" si="92"/>
        <v>22542.2</v>
      </c>
      <c r="F287" s="6">
        <f t="shared" ref="F287:F318" si="100">G287+H287</f>
        <v>7118.4</v>
      </c>
      <c r="G287" s="6">
        <f>8946.9-1828.5</f>
        <v>7118.4</v>
      </c>
      <c r="H287" s="6"/>
      <c r="I287" s="6">
        <v>185.2</v>
      </c>
      <c r="J287" s="6"/>
      <c r="K287" s="6">
        <f t="shared" ref="K287:K318" si="101">F287+I287+J287</f>
        <v>7303.5999999999995</v>
      </c>
      <c r="L287" s="6">
        <f t="shared" ref="L287:L318" si="102">M287+N287</f>
        <v>7434.1</v>
      </c>
      <c r="M287" s="6">
        <v>7434.1</v>
      </c>
      <c r="N287" s="6"/>
      <c r="O287" s="6">
        <v>185.2</v>
      </c>
      <c r="P287" s="6"/>
      <c r="Q287" s="6">
        <f t="shared" ref="Q287:Q318" si="103">L287+O287+P287</f>
        <v>7619.3</v>
      </c>
      <c r="R287" s="6">
        <f t="shared" ref="R287:R318" si="104">S287+T287</f>
        <v>7434.1</v>
      </c>
      <c r="S287" s="6">
        <v>7434.1</v>
      </c>
      <c r="T287" s="6"/>
      <c r="U287" s="6">
        <v>185.2</v>
      </c>
      <c r="V287" s="6"/>
      <c r="W287" s="6">
        <f t="shared" ref="W287:W318" si="105">R287+U287+V287</f>
        <v>7619.3</v>
      </c>
    </row>
    <row r="288" spans="1:23" ht="15.75" hidden="1" customHeight="1" x14ac:dyDescent="0.25">
      <c r="A288" s="28"/>
      <c r="B288" s="6"/>
      <c r="C288" s="32" t="s">
        <v>19</v>
      </c>
      <c r="D288" s="32"/>
      <c r="E288" s="54">
        <f t="shared" si="92"/>
        <v>1886.9</v>
      </c>
      <c r="F288" s="6">
        <f t="shared" si="100"/>
        <v>762.90000000000009</v>
      </c>
      <c r="G288" s="6">
        <f>1128.4-365.5</f>
        <v>762.90000000000009</v>
      </c>
      <c r="H288" s="6"/>
      <c r="I288" s="6"/>
      <c r="J288" s="6"/>
      <c r="K288" s="6">
        <f t="shared" si="101"/>
        <v>762.90000000000009</v>
      </c>
      <c r="L288" s="6">
        <f t="shared" si="102"/>
        <v>562</v>
      </c>
      <c r="M288" s="6">
        <v>562</v>
      </c>
      <c r="N288" s="6"/>
      <c r="O288" s="6"/>
      <c r="P288" s="6"/>
      <c r="Q288" s="6">
        <f t="shared" si="103"/>
        <v>562</v>
      </c>
      <c r="R288" s="6">
        <f t="shared" si="104"/>
        <v>562</v>
      </c>
      <c r="S288" s="6">
        <v>562</v>
      </c>
      <c r="T288" s="6"/>
      <c r="U288" s="6"/>
      <c r="V288" s="6"/>
      <c r="W288" s="6">
        <f t="shared" si="105"/>
        <v>562</v>
      </c>
    </row>
    <row r="289" spans="1:23" ht="15.75" hidden="1" customHeight="1" x14ac:dyDescent="0.25">
      <c r="A289" s="28"/>
      <c r="B289" s="6"/>
      <c r="C289" s="32" t="s">
        <v>14</v>
      </c>
      <c r="D289" s="32"/>
      <c r="E289" s="54">
        <f t="shared" si="92"/>
        <v>0</v>
      </c>
      <c r="F289" s="6">
        <f t="shared" si="100"/>
        <v>0</v>
      </c>
      <c r="G289" s="6"/>
      <c r="H289" s="6"/>
      <c r="I289" s="6"/>
      <c r="J289" s="6"/>
      <c r="K289" s="6">
        <f t="shared" si="101"/>
        <v>0</v>
      </c>
      <c r="L289" s="6">
        <f t="shared" si="102"/>
        <v>0</v>
      </c>
      <c r="M289" s="6"/>
      <c r="N289" s="6"/>
      <c r="O289" s="6"/>
      <c r="P289" s="6"/>
      <c r="Q289" s="6">
        <f t="shared" si="103"/>
        <v>0</v>
      </c>
      <c r="R289" s="6">
        <f t="shared" si="104"/>
        <v>0</v>
      </c>
      <c r="S289" s="6"/>
      <c r="T289" s="6"/>
      <c r="U289" s="6"/>
      <c r="V289" s="6"/>
      <c r="W289" s="6">
        <f t="shared" si="105"/>
        <v>0</v>
      </c>
    </row>
    <row r="290" spans="1:23" ht="15.75" hidden="1" customHeight="1" x14ac:dyDescent="0.25">
      <c r="A290" s="28"/>
      <c r="B290" s="6"/>
      <c r="C290" s="32" t="s">
        <v>53</v>
      </c>
      <c r="D290" s="32"/>
      <c r="E290" s="54">
        <f t="shared" si="92"/>
        <v>0</v>
      </c>
      <c r="F290" s="6">
        <f t="shared" si="100"/>
        <v>0</v>
      </c>
      <c r="G290" s="6"/>
      <c r="H290" s="6"/>
      <c r="I290" s="6"/>
      <c r="J290" s="6"/>
      <c r="K290" s="6">
        <f t="shared" si="101"/>
        <v>0</v>
      </c>
      <c r="L290" s="6">
        <f t="shared" si="102"/>
        <v>0</v>
      </c>
      <c r="M290" s="6"/>
      <c r="N290" s="6"/>
      <c r="O290" s="6"/>
      <c r="P290" s="6"/>
      <c r="Q290" s="6">
        <f t="shared" si="103"/>
        <v>0</v>
      </c>
      <c r="R290" s="6">
        <f t="shared" si="104"/>
        <v>0</v>
      </c>
      <c r="S290" s="6"/>
      <c r="T290" s="6"/>
      <c r="U290" s="6"/>
      <c r="V290" s="6"/>
      <c r="W290" s="6">
        <f t="shared" si="105"/>
        <v>0</v>
      </c>
    </row>
    <row r="291" spans="1:23" ht="15.75" hidden="1" customHeight="1" x14ac:dyDescent="0.25">
      <c r="A291" s="28"/>
      <c r="B291" s="6"/>
      <c r="C291" s="32" t="s">
        <v>33</v>
      </c>
      <c r="D291" s="32"/>
      <c r="E291" s="54">
        <f t="shared" si="92"/>
        <v>0</v>
      </c>
      <c r="F291" s="6">
        <f t="shared" si="100"/>
        <v>0</v>
      </c>
      <c r="G291" s="6"/>
      <c r="H291" s="6"/>
      <c r="I291" s="6"/>
      <c r="J291" s="6"/>
      <c r="K291" s="6">
        <f t="shared" si="101"/>
        <v>0</v>
      </c>
      <c r="L291" s="6">
        <f t="shared" si="102"/>
        <v>0</v>
      </c>
      <c r="M291" s="6"/>
      <c r="N291" s="6"/>
      <c r="O291" s="6"/>
      <c r="P291" s="6"/>
      <c r="Q291" s="6">
        <f t="shared" si="103"/>
        <v>0</v>
      </c>
      <c r="R291" s="6">
        <f t="shared" si="104"/>
        <v>0</v>
      </c>
      <c r="S291" s="6"/>
      <c r="T291" s="6"/>
      <c r="U291" s="6"/>
      <c r="V291" s="6"/>
      <c r="W291" s="6">
        <f t="shared" si="105"/>
        <v>0</v>
      </c>
    </row>
    <row r="292" spans="1:23" ht="15.75" hidden="1" customHeight="1" x14ac:dyDescent="0.25">
      <c r="A292" s="28"/>
      <c r="B292" s="6"/>
      <c r="C292" s="32" t="s">
        <v>29</v>
      </c>
      <c r="D292" s="32"/>
      <c r="E292" s="54">
        <f>K292+Q292+W292</f>
        <v>160</v>
      </c>
      <c r="F292" s="6">
        <f t="shared" si="100"/>
        <v>0</v>
      </c>
      <c r="G292" s="6"/>
      <c r="H292" s="6"/>
      <c r="I292" s="6"/>
      <c r="J292" s="6"/>
      <c r="K292" s="6">
        <f t="shared" si="101"/>
        <v>0</v>
      </c>
      <c r="L292" s="6">
        <f t="shared" si="102"/>
        <v>80</v>
      </c>
      <c r="M292" s="6">
        <v>80</v>
      </c>
      <c r="N292" s="6"/>
      <c r="O292" s="6"/>
      <c r="P292" s="6"/>
      <c r="Q292" s="6">
        <f t="shared" si="103"/>
        <v>80</v>
      </c>
      <c r="R292" s="6">
        <f t="shared" si="104"/>
        <v>80</v>
      </c>
      <c r="S292" s="6">
        <v>80</v>
      </c>
      <c r="T292" s="6"/>
      <c r="U292" s="6"/>
      <c r="V292" s="6"/>
      <c r="W292" s="6">
        <f t="shared" si="105"/>
        <v>80</v>
      </c>
    </row>
    <row r="293" spans="1:23" ht="15.75" hidden="1" customHeight="1" x14ac:dyDescent="0.25">
      <c r="A293" s="28"/>
      <c r="B293" s="6"/>
      <c r="C293" s="32" t="s">
        <v>30</v>
      </c>
      <c r="D293" s="32"/>
      <c r="E293" s="54">
        <f t="shared" si="92"/>
        <v>68.099999999999994</v>
      </c>
      <c r="F293" s="6">
        <f t="shared" si="100"/>
        <v>22.7</v>
      </c>
      <c r="G293" s="6">
        <v>22.7</v>
      </c>
      <c r="H293" s="6"/>
      <c r="I293" s="6"/>
      <c r="J293" s="6"/>
      <c r="K293" s="6">
        <f t="shared" si="101"/>
        <v>22.7</v>
      </c>
      <c r="L293" s="6">
        <f t="shared" si="102"/>
        <v>22.7</v>
      </c>
      <c r="M293" s="6">
        <v>22.7</v>
      </c>
      <c r="N293" s="6"/>
      <c r="O293" s="6"/>
      <c r="P293" s="6"/>
      <c r="Q293" s="6">
        <f t="shared" si="103"/>
        <v>22.7</v>
      </c>
      <c r="R293" s="6">
        <f t="shared" si="104"/>
        <v>22.7</v>
      </c>
      <c r="S293" s="6">
        <v>22.7</v>
      </c>
      <c r="T293" s="6"/>
      <c r="U293" s="6"/>
      <c r="V293" s="6"/>
      <c r="W293" s="6">
        <f t="shared" si="105"/>
        <v>22.7</v>
      </c>
    </row>
    <row r="294" spans="1:23" ht="15.75" hidden="1" customHeight="1" x14ac:dyDescent="0.25">
      <c r="A294" s="28"/>
      <c r="B294" s="6"/>
      <c r="C294" s="32">
        <v>213</v>
      </c>
      <c r="D294" s="32"/>
      <c r="E294" s="54">
        <f t="shared" si="92"/>
        <v>6690.4000000000015</v>
      </c>
      <c r="F294" s="6">
        <f t="shared" si="100"/>
        <v>2104.7000000000003</v>
      </c>
      <c r="G294" s="6">
        <f>2644.8-540.1</f>
        <v>2104.7000000000003</v>
      </c>
      <c r="H294" s="6"/>
      <c r="I294" s="6">
        <v>63.3</v>
      </c>
      <c r="J294" s="6"/>
      <c r="K294" s="6">
        <f t="shared" si="101"/>
        <v>2168.0000000000005</v>
      </c>
      <c r="L294" s="6">
        <f t="shared" si="102"/>
        <v>2197.9</v>
      </c>
      <c r="M294" s="6">
        <v>2197.9</v>
      </c>
      <c r="N294" s="6"/>
      <c r="O294" s="6">
        <v>63.3</v>
      </c>
      <c r="P294" s="6"/>
      <c r="Q294" s="6">
        <f t="shared" si="103"/>
        <v>2261.2000000000003</v>
      </c>
      <c r="R294" s="6">
        <f t="shared" si="104"/>
        <v>2197.9</v>
      </c>
      <c r="S294" s="6">
        <v>2197.9</v>
      </c>
      <c r="T294" s="6"/>
      <c r="U294" s="6">
        <v>63.3</v>
      </c>
      <c r="V294" s="6"/>
      <c r="W294" s="6">
        <f t="shared" si="105"/>
        <v>2261.2000000000003</v>
      </c>
    </row>
    <row r="295" spans="1:23" ht="15.75" hidden="1" customHeight="1" x14ac:dyDescent="0.25">
      <c r="A295" s="28"/>
      <c r="B295" s="6"/>
      <c r="C295" s="32">
        <v>221</v>
      </c>
      <c r="D295" s="32"/>
      <c r="E295" s="54">
        <f t="shared" si="92"/>
        <v>437.7</v>
      </c>
      <c r="F295" s="6">
        <f t="shared" si="100"/>
        <v>112.9</v>
      </c>
      <c r="G295" s="6">
        <f>119.2-6.3</f>
        <v>112.9</v>
      </c>
      <c r="H295" s="6"/>
      <c r="I295" s="6">
        <v>29.4</v>
      </c>
      <c r="J295" s="6"/>
      <c r="K295" s="6">
        <f t="shared" si="101"/>
        <v>142.30000000000001</v>
      </c>
      <c r="L295" s="6">
        <f t="shared" si="102"/>
        <v>118.3</v>
      </c>
      <c r="M295" s="6">
        <v>118.3</v>
      </c>
      <c r="N295" s="6"/>
      <c r="O295" s="6">
        <v>29.4</v>
      </c>
      <c r="P295" s="6"/>
      <c r="Q295" s="6">
        <f t="shared" si="103"/>
        <v>147.69999999999999</v>
      </c>
      <c r="R295" s="6">
        <f t="shared" si="104"/>
        <v>118.3</v>
      </c>
      <c r="S295" s="6">
        <v>118.3</v>
      </c>
      <c r="T295" s="6"/>
      <c r="U295" s="6">
        <v>29.4</v>
      </c>
      <c r="V295" s="6"/>
      <c r="W295" s="6">
        <f t="shared" si="105"/>
        <v>147.69999999999999</v>
      </c>
    </row>
    <row r="296" spans="1:23" ht="15.75" hidden="1" customHeight="1" x14ac:dyDescent="0.25">
      <c r="A296" s="28"/>
      <c r="B296" s="6"/>
      <c r="C296" s="32" t="s">
        <v>15</v>
      </c>
      <c r="D296" s="32"/>
      <c r="E296" s="54">
        <f t="shared" si="92"/>
        <v>132</v>
      </c>
      <c r="F296" s="6">
        <f t="shared" si="100"/>
        <v>44</v>
      </c>
      <c r="G296" s="6">
        <f>70-26</f>
        <v>44</v>
      </c>
      <c r="H296" s="6"/>
      <c r="I296" s="6"/>
      <c r="J296" s="6"/>
      <c r="K296" s="6">
        <f t="shared" si="101"/>
        <v>44</v>
      </c>
      <c r="L296" s="6">
        <f t="shared" si="102"/>
        <v>44</v>
      </c>
      <c r="M296" s="6">
        <v>44</v>
      </c>
      <c r="N296" s="6"/>
      <c r="O296" s="6"/>
      <c r="P296" s="6"/>
      <c r="Q296" s="6">
        <f t="shared" si="103"/>
        <v>44</v>
      </c>
      <c r="R296" s="6">
        <f t="shared" si="104"/>
        <v>44</v>
      </c>
      <c r="S296" s="6">
        <v>44</v>
      </c>
      <c r="T296" s="6"/>
      <c r="U296" s="6"/>
      <c r="V296" s="6"/>
      <c r="W296" s="6">
        <f t="shared" si="105"/>
        <v>44</v>
      </c>
    </row>
    <row r="297" spans="1:23" ht="15.75" hidden="1" customHeight="1" x14ac:dyDescent="0.25">
      <c r="A297" s="28"/>
      <c r="B297" s="70"/>
      <c r="C297" s="68" t="s">
        <v>16</v>
      </c>
      <c r="D297" s="68"/>
      <c r="E297" s="69">
        <f t="shared" si="92"/>
        <v>26.400000000000002</v>
      </c>
      <c r="F297" s="70">
        <f t="shared" si="100"/>
        <v>0</v>
      </c>
      <c r="G297" s="70"/>
      <c r="H297" s="70"/>
      <c r="I297" s="70">
        <v>8.8000000000000007</v>
      </c>
      <c r="J297" s="6"/>
      <c r="K297" s="6">
        <f t="shared" si="101"/>
        <v>8.8000000000000007</v>
      </c>
      <c r="L297" s="6">
        <f t="shared" si="102"/>
        <v>0</v>
      </c>
      <c r="M297" s="6"/>
      <c r="N297" s="6"/>
      <c r="O297" s="6">
        <v>8.8000000000000007</v>
      </c>
      <c r="P297" s="6"/>
      <c r="Q297" s="6">
        <f t="shared" si="103"/>
        <v>8.8000000000000007</v>
      </c>
      <c r="R297" s="6">
        <f t="shared" si="104"/>
        <v>0</v>
      </c>
      <c r="S297" s="6"/>
      <c r="T297" s="6"/>
      <c r="U297" s="6">
        <v>8.8000000000000007</v>
      </c>
      <c r="V297" s="6"/>
      <c r="W297" s="6">
        <f t="shared" si="105"/>
        <v>8.8000000000000007</v>
      </c>
    </row>
    <row r="298" spans="1:23" ht="15.75" hidden="1" customHeight="1" x14ac:dyDescent="0.25">
      <c r="A298" s="28"/>
      <c r="B298" s="70"/>
      <c r="C298" s="68" t="s">
        <v>103</v>
      </c>
      <c r="D298" s="68"/>
      <c r="E298" s="69">
        <f t="shared" si="92"/>
        <v>0</v>
      </c>
      <c r="F298" s="70">
        <f t="shared" si="100"/>
        <v>0</v>
      </c>
      <c r="G298" s="70"/>
      <c r="H298" s="70"/>
      <c r="I298" s="70"/>
      <c r="J298" s="6"/>
      <c r="K298" s="6">
        <f t="shared" si="101"/>
        <v>0</v>
      </c>
      <c r="L298" s="6">
        <f t="shared" si="102"/>
        <v>0</v>
      </c>
      <c r="M298" s="6"/>
      <c r="N298" s="6"/>
      <c r="O298" s="6"/>
      <c r="P298" s="6"/>
      <c r="Q298" s="6">
        <f t="shared" si="103"/>
        <v>0</v>
      </c>
      <c r="R298" s="6">
        <f t="shared" si="104"/>
        <v>0</v>
      </c>
      <c r="S298" s="6"/>
      <c r="T298" s="6"/>
      <c r="U298" s="6"/>
      <c r="V298" s="6"/>
      <c r="W298" s="6">
        <f t="shared" si="105"/>
        <v>0</v>
      </c>
    </row>
    <row r="299" spans="1:23" ht="15.75" hidden="1" customHeight="1" x14ac:dyDescent="0.25">
      <c r="A299" s="12"/>
      <c r="B299" s="71"/>
      <c r="C299" s="68" t="s">
        <v>70</v>
      </c>
      <c r="D299" s="68"/>
      <c r="E299" s="69">
        <f t="shared" si="92"/>
        <v>662.40000000000009</v>
      </c>
      <c r="F299" s="70">
        <f t="shared" si="100"/>
        <v>0</v>
      </c>
      <c r="G299" s="70">
        <f>203.7-203.7</f>
        <v>0</v>
      </c>
      <c r="H299" s="70"/>
      <c r="I299" s="70">
        <v>220.8</v>
      </c>
      <c r="J299" s="6"/>
      <c r="K299" s="6">
        <f t="shared" si="101"/>
        <v>220.8</v>
      </c>
      <c r="L299" s="6">
        <f t="shared" si="102"/>
        <v>0</v>
      </c>
      <c r="M299" s="6"/>
      <c r="N299" s="6"/>
      <c r="O299" s="6">
        <v>220.8</v>
      </c>
      <c r="P299" s="6"/>
      <c r="Q299" s="6">
        <f t="shared" si="103"/>
        <v>220.8</v>
      </c>
      <c r="R299" s="6">
        <f t="shared" si="104"/>
        <v>0</v>
      </c>
      <c r="S299" s="6"/>
      <c r="T299" s="6"/>
      <c r="U299" s="6">
        <v>220.8</v>
      </c>
      <c r="V299" s="6"/>
      <c r="W299" s="6">
        <f t="shared" si="105"/>
        <v>220.8</v>
      </c>
    </row>
    <row r="300" spans="1:23" ht="15.75" hidden="1" customHeight="1" x14ac:dyDescent="0.25">
      <c r="A300" s="12"/>
      <c r="B300" s="71"/>
      <c r="C300" s="68" t="s">
        <v>71</v>
      </c>
      <c r="D300" s="68"/>
      <c r="E300" s="69">
        <f t="shared" si="92"/>
        <v>171</v>
      </c>
      <c r="F300" s="70">
        <f t="shared" si="100"/>
        <v>0</v>
      </c>
      <c r="G300" s="70">
        <f>77.2-77.2</f>
        <v>0</v>
      </c>
      <c r="H300" s="70"/>
      <c r="I300" s="70">
        <v>57</v>
      </c>
      <c r="J300" s="6"/>
      <c r="K300" s="6">
        <f t="shared" si="101"/>
        <v>57</v>
      </c>
      <c r="L300" s="6">
        <f t="shared" si="102"/>
        <v>0</v>
      </c>
      <c r="M300" s="6"/>
      <c r="N300" s="6"/>
      <c r="O300" s="6">
        <v>57</v>
      </c>
      <c r="P300" s="6"/>
      <c r="Q300" s="6">
        <f t="shared" si="103"/>
        <v>57</v>
      </c>
      <c r="R300" s="6">
        <f t="shared" si="104"/>
        <v>0</v>
      </c>
      <c r="S300" s="6"/>
      <c r="T300" s="6"/>
      <c r="U300" s="6">
        <v>57</v>
      </c>
      <c r="V300" s="6"/>
      <c r="W300" s="6">
        <f t="shared" si="105"/>
        <v>57</v>
      </c>
    </row>
    <row r="301" spans="1:23" ht="15.75" hidden="1" customHeight="1" x14ac:dyDescent="0.25">
      <c r="A301" s="12"/>
      <c r="B301" s="71"/>
      <c r="C301" s="68" t="s">
        <v>72</v>
      </c>
      <c r="D301" s="68"/>
      <c r="E301" s="69">
        <f t="shared" si="92"/>
        <v>63.300000000000004</v>
      </c>
      <c r="F301" s="70">
        <f t="shared" si="100"/>
        <v>0</v>
      </c>
      <c r="G301" s="70">
        <f>65.1-65.1</f>
        <v>0</v>
      </c>
      <c r="H301" s="70"/>
      <c r="I301" s="70">
        <v>21.1</v>
      </c>
      <c r="J301" s="6"/>
      <c r="K301" s="6">
        <f t="shared" si="101"/>
        <v>21.1</v>
      </c>
      <c r="L301" s="6">
        <f t="shared" si="102"/>
        <v>0</v>
      </c>
      <c r="M301" s="6"/>
      <c r="N301" s="6"/>
      <c r="O301" s="6">
        <v>21.1</v>
      </c>
      <c r="P301" s="6"/>
      <c r="Q301" s="6">
        <f t="shared" si="103"/>
        <v>21.1</v>
      </c>
      <c r="R301" s="6">
        <f t="shared" si="104"/>
        <v>0</v>
      </c>
      <c r="S301" s="6"/>
      <c r="T301" s="6"/>
      <c r="U301" s="6">
        <v>21.1</v>
      </c>
      <c r="V301" s="6"/>
      <c r="W301" s="6">
        <f t="shared" si="105"/>
        <v>21.1</v>
      </c>
    </row>
    <row r="302" spans="1:23" ht="15.75" hidden="1" customHeight="1" x14ac:dyDescent="0.25">
      <c r="A302" s="28"/>
      <c r="B302" s="70"/>
      <c r="C302" s="68">
        <v>224</v>
      </c>
      <c r="D302" s="68"/>
      <c r="E302" s="69">
        <f t="shared" si="92"/>
        <v>0</v>
      </c>
      <c r="F302" s="70">
        <f t="shared" si="100"/>
        <v>0</v>
      </c>
      <c r="G302" s="70"/>
      <c r="H302" s="70"/>
      <c r="I302" s="70"/>
      <c r="J302" s="6"/>
      <c r="K302" s="6">
        <f t="shared" si="101"/>
        <v>0</v>
      </c>
      <c r="L302" s="6">
        <f t="shared" si="102"/>
        <v>0</v>
      </c>
      <c r="M302" s="6"/>
      <c r="N302" s="6"/>
      <c r="O302" s="6"/>
      <c r="P302" s="6"/>
      <c r="Q302" s="6">
        <f t="shared" si="103"/>
        <v>0</v>
      </c>
      <c r="R302" s="6">
        <f t="shared" si="104"/>
        <v>0</v>
      </c>
      <c r="S302" s="6"/>
      <c r="T302" s="6"/>
      <c r="U302" s="6"/>
      <c r="V302" s="6"/>
      <c r="W302" s="6">
        <f t="shared" si="105"/>
        <v>0</v>
      </c>
    </row>
    <row r="303" spans="1:23" ht="15.75" hidden="1" customHeight="1" x14ac:dyDescent="0.25">
      <c r="A303" s="28"/>
      <c r="B303" s="70"/>
      <c r="C303" s="68" t="s">
        <v>20</v>
      </c>
      <c r="D303" s="68"/>
      <c r="E303" s="69">
        <f t="shared" si="92"/>
        <v>65.699999999999989</v>
      </c>
      <c r="F303" s="70">
        <f t="shared" si="100"/>
        <v>0</v>
      </c>
      <c r="G303" s="70"/>
      <c r="H303" s="70"/>
      <c r="I303" s="70">
        <v>21.9</v>
      </c>
      <c r="J303" s="6"/>
      <c r="K303" s="6">
        <f t="shared" si="101"/>
        <v>21.9</v>
      </c>
      <c r="L303" s="6">
        <f t="shared" si="102"/>
        <v>0</v>
      </c>
      <c r="M303" s="6"/>
      <c r="N303" s="6"/>
      <c r="O303" s="6">
        <v>21.9</v>
      </c>
      <c r="P303" s="6"/>
      <c r="Q303" s="6">
        <f t="shared" si="103"/>
        <v>21.9</v>
      </c>
      <c r="R303" s="6">
        <f t="shared" si="104"/>
        <v>0</v>
      </c>
      <c r="S303" s="6"/>
      <c r="T303" s="6"/>
      <c r="U303" s="6">
        <v>21.9</v>
      </c>
      <c r="V303" s="6"/>
      <c r="W303" s="6">
        <f t="shared" si="105"/>
        <v>21.9</v>
      </c>
    </row>
    <row r="304" spans="1:23" ht="15.75" hidden="1" customHeight="1" x14ac:dyDescent="0.25">
      <c r="A304" s="28"/>
      <c r="B304" s="70"/>
      <c r="C304" s="68" t="s">
        <v>21</v>
      </c>
      <c r="D304" s="68"/>
      <c r="E304" s="69">
        <f t="shared" si="92"/>
        <v>36.599999999999994</v>
      </c>
      <c r="F304" s="70">
        <f t="shared" si="100"/>
        <v>0</v>
      </c>
      <c r="G304" s="70"/>
      <c r="H304" s="70"/>
      <c r="I304" s="70">
        <v>12.2</v>
      </c>
      <c r="J304" s="6"/>
      <c r="K304" s="6">
        <f t="shared" si="101"/>
        <v>12.2</v>
      </c>
      <c r="L304" s="6">
        <f t="shared" si="102"/>
        <v>0</v>
      </c>
      <c r="M304" s="6"/>
      <c r="N304" s="6"/>
      <c r="O304" s="6">
        <v>12.2</v>
      </c>
      <c r="P304" s="6"/>
      <c r="Q304" s="6">
        <f t="shared" si="103"/>
        <v>12.2</v>
      </c>
      <c r="R304" s="6">
        <f t="shared" si="104"/>
        <v>0</v>
      </c>
      <c r="S304" s="6"/>
      <c r="T304" s="6"/>
      <c r="U304" s="6">
        <v>12.2</v>
      </c>
      <c r="V304" s="6"/>
      <c r="W304" s="6">
        <f t="shared" si="105"/>
        <v>12.2</v>
      </c>
    </row>
    <row r="305" spans="1:26" ht="15.75" hidden="1" customHeight="1" x14ac:dyDescent="0.25">
      <c r="A305" s="28"/>
      <c r="B305" s="70"/>
      <c r="C305" s="68" t="s">
        <v>22</v>
      </c>
      <c r="D305" s="68"/>
      <c r="E305" s="69">
        <f t="shared" si="92"/>
        <v>3</v>
      </c>
      <c r="F305" s="70">
        <f t="shared" si="100"/>
        <v>0</v>
      </c>
      <c r="G305" s="70"/>
      <c r="H305" s="70"/>
      <c r="I305" s="70">
        <v>1</v>
      </c>
      <c r="J305" s="6"/>
      <c r="K305" s="6">
        <f t="shared" si="101"/>
        <v>1</v>
      </c>
      <c r="L305" s="6">
        <f t="shared" si="102"/>
        <v>0</v>
      </c>
      <c r="M305" s="6"/>
      <c r="N305" s="6"/>
      <c r="O305" s="6">
        <v>1</v>
      </c>
      <c r="P305" s="6"/>
      <c r="Q305" s="6">
        <f t="shared" si="103"/>
        <v>1</v>
      </c>
      <c r="R305" s="6">
        <f t="shared" si="104"/>
        <v>0</v>
      </c>
      <c r="S305" s="6"/>
      <c r="T305" s="6"/>
      <c r="U305" s="6">
        <v>1</v>
      </c>
      <c r="V305" s="6"/>
      <c r="W305" s="6">
        <f t="shared" si="105"/>
        <v>1</v>
      </c>
    </row>
    <row r="306" spans="1:26" ht="15.75" hidden="1" customHeight="1" x14ac:dyDescent="0.25">
      <c r="A306" s="28"/>
      <c r="B306" s="70"/>
      <c r="C306" s="68" t="s">
        <v>17</v>
      </c>
      <c r="D306" s="68"/>
      <c r="E306" s="69">
        <f t="shared" si="92"/>
        <v>0</v>
      </c>
      <c r="F306" s="70">
        <f t="shared" si="100"/>
        <v>0</v>
      </c>
      <c r="G306" s="70"/>
      <c r="H306" s="70"/>
      <c r="I306" s="70"/>
      <c r="J306" s="6"/>
      <c r="K306" s="6">
        <f t="shared" si="101"/>
        <v>0</v>
      </c>
      <c r="L306" s="6">
        <f t="shared" si="102"/>
        <v>0</v>
      </c>
      <c r="M306" s="6"/>
      <c r="N306" s="6"/>
      <c r="O306" s="6"/>
      <c r="P306" s="6"/>
      <c r="Q306" s="6">
        <f t="shared" si="103"/>
        <v>0</v>
      </c>
      <c r="R306" s="6">
        <f t="shared" si="104"/>
        <v>0</v>
      </c>
      <c r="S306" s="6"/>
      <c r="T306" s="6"/>
      <c r="U306" s="6"/>
      <c r="V306" s="6"/>
      <c r="W306" s="6">
        <f t="shared" si="105"/>
        <v>0</v>
      </c>
    </row>
    <row r="307" spans="1:26" ht="15.75" hidden="1" customHeight="1" x14ac:dyDescent="0.25">
      <c r="A307" s="28"/>
      <c r="B307" s="70"/>
      <c r="C307" s="68" t="s">
        <v>23</v>
      </c>
      <c r="D307" s="68"/>
      <c r="E307" s="69">
        <f t="shared" si="92"/>
        <v>0</v>
      </c>
      <c r="F307" s="70">
        <f t="shared" si="100"/>
        <v>0</v>
      </c>
      <c r="G307" s="70"/>
      <c r="H307" s="70"/>
      <c r="I307" s="70"/>
      <c r="J307" s="6"/>
      <c r="K307" s="6">
        <f t="shared" si="101"/>
        <v>0</v>
      </c>
      <c r="L307" s="6">
        <f t="shared" si="102"/>
        <v>0</v>
      </c>
      <c r="M307" s="6"/>
      <c r="N307" s="6"/>
      <c r="O307" s="6"/>
      <c r="P307" s="6"/>
      <c r="Q307" s="6">
        <f t="shared" si="103"/>
        <v>0</v>
      </c>
      <c r="R307" s="6">
        <f t="shared" si="104"/>
        <v>0</v>
      </c>
      <c r="S307" s="6"/>
      <c r="T307" s="6"/>
      <c r="U307" s="6"/>
      <c r="V307" s="6"/>
      <c r="W307" s="6">
        <f t="shared" si="105"/>
        <v>0</v>
      </c>
    </row>
    <row r="308" spans="1:26" ht="15.75" hidden="1" customHeight="1" x14ac:dyDescent="0.25">
      <c r="A308" s="28"/>
      <c r="B308" s="71"/>
      <c r="C308" s="68" t="s">
        <v>10</v>
      </c>
      <c r="D308" s="68"/>
      <c r="E308" s="69">
        <f t="shared" si="92"/>
        <v>886.8</v>
      </c>
      <c r="F308" s="70">
        <f t="shared" si="100"/>
        <v>0</v>
      </c>
      <c r="G308" s="70"/>
      <c r="H308" s="70"/>
      <c r="I308" s="70">
        <v>200</v>
      </c>
      <c r="J308" s="6"/>
      <c r="K308" s="6">
        <f t="shared" si="101"/>
        <v>200</v>
      </c>
      <c r="L308" s="6">
        <f t="shared" si="102"/>
        <v>143.4</v>
      </c>
      <c r="M308" s="6">
        <v>143.4</v>
      </c>
      <c r="N308" s="6"/>
      <c r="O308" s="6">
        <v>200</v>
      </c>
      <c r="P308" s="6"/>
      <c r="Q308" s="6">
        <f t="shared" si="103"/>
        <v>343.4</v>
      </c>
      <c r="R308" s="6">
        <f t="shared" si="104"/>
        <v>143.4</v>
      </c>
      <c r="S308" s="6">
        <v>143.4</v>
      </c>
      <c r="T308" s="6"/>
      <c r="U308" s="6">
        <v>200</v>
      </c>
      <c r="V308" s="6"/>
      <c r="W308" s="6">
        <f t="shared" si="105"/>
        <v>343.4</v>
      </c>
    </row>
    <row r="309" spans="1:26" ht="15.75" hidden="1" customHeight="1" x14ac:dyDescent="0.25">
      <c r="A309" s="28"/>
      <c r="B309" s="70"/>
      <c r="C309" s="68" t="s">
        <v>18</v>
      </c>
      <c r="D309" s="68"/>
      <c r="E309" s="69">
        <f t="shared" si="92"/>
        <v>2536.8000000000002</v>
      </c>
      <c r="F309" s="70">
        <f t="shared" si="100"/>
        <v>143.4</v>
      </c>
      <c r="G309" s="70">
        <v>143.4</v>
      </c>
      <c r="H309" s="70"/>
      <c r="I309" s="70">
        <v>797.8</v>
      </c>
      <c r="J309" s="6"/>
      <c r="K309" s="6">
        <f t="shared" si="101"/>
        <v>941.19999999999993</v>
      </c>
      <c r="L309" s="6">
        <f t="shared" si="102"/>
        <v>0</v>
      </c>
      <c r="M309" s="6"/>
      <c r="N309" s="6"/>
      <c r="O309" s="6">
        <v>797.8</v>
      </c>
      <c r="P309" s="6"/>
      <c r="Q309" s="6">
        <f t="shared" si="103"/>
        <v>797.8</v>
      </c>
      <c r="R309" s="6">
        <f t="shared" si="104"/>
        <v>0</v>
      </c>
      <c r="S309" s="6"/>
      <c r="T309" s="6"/>
      <c r="U309" s="6">
        <v>797.8</v>
      </c>
      <c r="V309" s="6"/>
      <c r="W309" s="6">
        <f t="shared" si="105"/>
        <v>797.8</v>
      </c>
    </row>
    <row r="310" spans="1:26" ht="15.75" hidden="1" customHeight="1" x14ac:dyDescent="0.25">
      <c r="A310" s="28"/>
      <c r="B310" s="6"/>
      <c r="C310" s="32" t="s">
        <v>24</v>
      </c>
      <c r="D310" s="32"/>
      <c r="E310" s="54">
        <f t="shared" si="92"/>
        <v>111</v>
      </c>
      <c r="F310" s="6">
        <f t="shared" si="100"/>
        <v>0</v>
      </c>
      <c r="G310" s="6"/>
      <c r="H310" s="6"/>
      <c r="I310" s="6">
        <v>37</v>
      </c>
      <c r="J310" s="6"/>
      <c r="K310" s="6">
        <f t="shared" si="101"/>
        <v>37</v>
      </c>
      <c r="L310" s="6">
        <f t="shared" si="102"/>
        <v>0</v>
      </c>
      <c r="M310" s="6"/>
      <c r="N310" s="6"/>
      <c r="O310" s="6">
        <v>37</v>
      </c>
      <c r="P310" s="6"/>
      <c r="Q310" s="6">
        <f t="shared" si="103"/>
        <v>37</v>
      </c>
      <c r="R310" s="6">
        <f t="shared" si="104"/>
        <v>0</v>
      </c>
      <c r="S310" s="6"/>
      <c r="T310" s="6"/>
      <c r="U310" s="6">
        <v>37</v>
      </c>
      <c r="V310" s="6"/>
      <c r="W310" s="6">
        <f t="shared" si="105"/>
        <v>37</v>
      </c>
    </row>
    <row r="311" spans="1:26" ht="15.75" hidden="1" customHeight="1" x14ac:dyDescent="0.25">
      <c r="A311" s="28"/>
      <c r="B311" s="6"/>
      <c r="C311" s="32" t="s">
        <v>102</v>
      </c>
      <c r="D311" s="32"/>
      <c r="E311" s="54">
        <f t="shared" si="92"/>
        <v>0</v>
      </c>
      <c r="F311" s="6">
        <f t="shared" si="100"/>
        <v>0</v>
      </c>
      <c r="G311" s="6"/>
      <c r="H311" s="6"/>
      <c r="I311" s="6"/>
      <c r="J311" s="6"/>
      <c r="K311" s="6">
        <f t="shared" si="101"/>
        <v>0</v>
      </c>
      <c r="L311" s="6">
        <f t="shared" si="102"/>
        <v>0</v>
      </c>
      <c r="M311" s="6"/>
      <c r="N311" s="6"/>
      <c r="O311" s="6"/>
      <c r="P311" s="6"/>
      <c r="Q311" s="6">
        <f t="shared" si="103"/>
        <v>0</v>
      </c>
      <c r="R311" s="6">
        <f t="shared" si="104"/>
        <v>0</v>
      </c>
      <c r="S311" s="6"/>
      <c r="T311" s="6"/>
      <c r="U311" s="6"/>
      <c r="V311" s="6"/>
      <c r="W311" s="6">
        <f t="shared" si="105"/>
        <v>0</v>
      </c>
    </row>
    <row r="312" spans="1:26" ht="15.75" hidden="1" customHeight="1" x14ac:dyDescent="0.25">
      <c r="A312" s="28"/>
      <c r="B312" s="6"/>
      <c r="C312" s="32" t="s">
        <v>25</v>
      </c>
      <c r="D312" s="32"/>
      <c r="E312" s="54">
        <f t="shared" si="92"/>
        <v>460.79999999999995</v>
      </c>
      <c r="F312" s="6">
        <f t="shared" si="100"/>
        <v>0</v>
      </c>
      <c r="G312" s="6"/>
      <c r="H312" s="6"/>
      <c r="I312" s="6">
        <v>153.6</v>
      </c>
      <c r="J312" s="6"/>
      <c r="K312" s="6">
        <f t="shared" si="101"/>
        <v>153.6</v>
      </c>
      <c r="L312" s="6">
        <f t="shared" si="102"/>
        <v>0</v>
      </c>
      <c r="M312" s="6"/>
      <c r="N312" s="6"/>
      <c r="O312" s="6">
        <v>153.6</v>
      </c>
      <c r="P312" s="6"/>
      <c r="Q312" s="6">
        <f t="shared" si="103"/>
        <v>153.6</v>
      </c>
      <c r="R312" s="6">
        <f t="shared" si="104"/>
        <v>0</v>
      </c>
      <c r="S312" s="6"/>
      <c r="T312" s="6"/>
      <c r="U312" s="6">
        <v>153.6</v>
      </c>
      <c r="V312" s="6"/>
      <c r="W312" s="6">
        <f t="shared" si="105"/>
        <v>153.6</v>
      </c>
    </row>
    <row r="313" spans="1:26" ht="15.75" hidden="1" customHeight="1" x14ac:dyDescent="0.25">
      <c r="A313" s="28"/>
      <c r="B313" s="6"/>
      <c r="C313" s="32" t="s">
        <v>11</v>
      </c>
      <c r="D313" s="32"/>
      <c r="E313" s="54">
        <f t="shared" si="92"/>
        <v>15</v>
      </c>
      <c r="F313" s="6">
        <f t="shared" si="100"/>
        <v>0</v>
      </c>
      <c r="G313" s="6"/>
      <c r="H313" s="6"/>
      <c r="I313" s="6">
        <v>5</v>
      </c>
      <c r="J313" s="6"/>
      <c r="K313" s="6">
        <f t="shared" si="101"/>
        <v>5</v>
      </c>
      <c r="L313" s="6">
        <f t="shared" si="102"/>
        <v>0</v>
      </c>
      <c r="M313" s="6"/>
      <c r="N313" s="6"/>
      <c r="O313" s="6">
        <v>5</v>
      </c>
      <c r="P313" s="6"/>
      <c r="Q313" s="6">
        <f t="shared" si="103"/>
        <v>5</v>
      </c>
      <c r="R313" s="6">
        <f t="shared" si="104"/>
        <v>0</v>
      </c>
      <c r="S313" s="6"/>
      <c r="T313" s="6"/>
      <c r="U313" s="6">
        <v>5</v>
      </c>
      <c r="V313" s="6"/>
      <c r="W313" s="6">
        <f t="shared" si="105"/>
        <v>5</v>
      </c>
    </row>
    <row r="314" spans="1:26" ht="15.75" hidden="1" customHeight="1" x14ac:dyDescent="0.25">
      <c r="A314" s="28"/>
      <c r="B314" s="6"/>
      <c r="C314" s="32" t="s">
        <v>13</v>
      </c>
      <c r="D314" s="32"/>
      <c r="E314" s="54">
        <f t="shared" si="92"/>
        <v>0</v>
      </c>
      <c r="F314" s="6">
        <f t="shared" si="100"/>
        <v>0</v>
      </c>
      <c r="G314" s="6"/>
      <c r="H314" s="6"/>
      <c r="I314" s="6"/>
      <c r="J314" s="6"/>
      <c r="K314" s="6">
        <f t="shared" si="101"/>
        <v>0</v>
      </c>
      <c r="L314" s="6">
        <f t="shared" si="102"/>
        <v>0</v>
      </c>
      <c r="M314" s="6"/>
      <c r="N314" s="6"/>
      <c r="O314" s="6"/>
      <c r="P314" s="6"/>
      <c r="Q314" s="6">
        <f t="shared" si="103"/>
        <v>0</v>
      </c>
      <c r="R314" s="6">
        <f t="shared" si="104"/>
        <v>0</v>
      </c>
      <c r="S314" s="6"/>
      <c r="T314" s="6"/>
      <c r="U314" s="6"/>
      <c r="V314" s="6"/>
      <c r="W314" s="6">
        <f t="shared" si="105"/>
        <v>0</v>
      </c>
    </row>
    <row r="315" spans="1:26" ht="15.75" hidden="1" customHeight="1" x14ac:dyDescent="0.25">
      <c r="A315" s="28"/>
      <c r="B315" s="6"/>
      <c r="C315" s="32" t="s">
        <v>12</v>
      </c>
      <c r="D315" s="32"/>
      <c r="E315" s="54">
        <f t="shared" si="92"/>
        <v>1042.6000000000001</v>
      </c>
      <c r="F315" s="6">
        <f t="shared" si="100"/>
        <v>120.30000000000001</v>
      </c>
      <c r="G315" s="6">
        <f>170.3-50</f>
        <v>120.30000000000001</v>
      </c>
      <c r="H315" s="6"/>
      <c r="I315" s="6">
        <v>193.9</v>
      </c>
      <c r="J315" s="6"/>
      <c r="K315" s="6">
        <f t="shared" si="101"/>
        <v>314.20000000000005</v>
      </c>
      <c r="L315" s="6">
        <f t="shared" si="102"/>
        <v>170.3</v>
      </c>
      <c r="M315" s="6">
        <v>170.3</v>
      </c>
      <c r="N315" s="6"/>
      <c r="O315" s="6">
        <v>193.9</v>
      </c>
      <c r="P315" s="6"/>
      <c r="Q315" s="6">
        <f t="shared" si="103"/>
        <v>364.20000000000005</v>
      </c>
      <c r="R315" s="6">
        <f t="shared" si="104"/>
        <v>170.3</v>
      </c>
      <c r="S315" s="6">
        <v>170.3</v>
      </c>
      <c r="T315" s="6"/>
      <c r="U315" s="6">
        <v>193.9</v>
      </c>
      <c r="V315" s="6"/>
      <c r="W315" s="6">
        <f t="shared" si="105"/>
        <v>364.20000000000005</v>
      </c>
    </row>
    <row r="316" spans="1:26" ht="15.75" hidden="1" customHeight="1" x14ac:dyDescent="0.25">
      <c r="A316" s="28"/>
      <c r="B316" s="6"/>
      <c r="C316" s="32" t="s">
        <v>26</v>
      </c>
      <c r="D316" s="32"/>
      <c r="E316" s="54">
        <f t="shared" si="92"/>
        <v>16.799999999999997</v>
      </c>
      <c r="F316" s="6">
        <f t="shared" si="100"/>
        <v>0</v>
      </c>
      <c r="G316" s="6"/>
      <c r="H316" s="6"/>
      <c r="I316" s="6">
        <v>5.6</v>
      </c>
      <c r="J316" s="6"/>
      <c r="K316" s="6">
        <f t="shared" si="101"/>
        <v>5.6</v>
      </c>
      <c r="L316" s="6">
        <f t="shared" si="102"/>
        <v>0</v>
      </c>
      <c r="M316" s="6"/>
      <c r="N316" s="6"/>
      <c r="O316" s="6">
        <v>5.6</v>
      </c>
      <c r="P316" s="6"/>
      <c r="Q316" s="6">
        <f t="shared" si="103"/>
        <v>5.6</v>
      </c>
      <c r="R316" s="6">
        <f t="shared" si="104"/>
        <v>0</v>
      </c>
      <c r="S316" s="6"/>
      <c r="T316" s="6"/>
      <c r="U316" s="6">
        <v>5.6</v>
      </c>
      <c r="V316" s="6"/>
      <c r="W316" s="6">
        <f t="shared" si="105"/>
        <v>5.6</v>
      </c>
    </row>
    <row r="317" spans="1:26" ht="15.75" hidden="1" customHeight="1" x14ac:dyDescent="0.25">
      <c r="A317" s="28"/>
      <c r="B317" s="6"/>
      <c r="C317" s="32" t="s">
        <v>28</v>
      </c>
      <c r="D317" s="32"/>
      <c r="E317" s="54">
        <f t="shared" si="92"/>
        <v>0</v>
      </c>
      <c r="F317" s="6">
        <f t="shared" si="100"/>
        <v>0</v>
      </c>
      <c r="G317" s="6"/>
      <c r="H317" s="6"/>
      <c r="I317" s="6"/>
      <c r="J317" s="6"/>
      <c r="K317" s="6">
        <f t="shared" si="101"/>
        <v>0</v>
      </c>
      <c r="L317" s="6">
        <f t="shared" si="102"/>
        <v>0</v>
      </c>
      <c r="M317" s="6"/>
      <c r="N317" s="6"/>
      <c r="O317" s="6"/>
      <c r="P317" s="6"/>
      <c r="Q317" s="6">
        <f t="shared" si="103"/>
        <v>0</v>
      </c>
      <c r="R317" s="6">
        <f t="shared" si="104"/>
        <v>0</v>
      </c>
      <c r="S317" s="6"/>
      <c r="T317" s="6"/>
      <c r="U317" s="6"/>
      <c r="V317" s="6"/>
      <c r="W317" s="6">
        <f t="shared" si="105"/>
        <v>0</v>
      </c>
    </row>
    <row r="318" spans="1:26" ht="15.75" hidden="1" customHeight="1" x14ac:dyDescent="0.25">
      <c r="A318" s="28"/>
      <c r="B318" s="6"/>
      <c r="C318" s="32" t="s">
        <v>27</v>
      </c>
      <c r="D318" s="32"/>
      <c r="E318" s="54">
        <f>K318+Q318+W318</f>
        <v>237.59999999999997</v>
      </c>
      <c r="F318" s="6">
        <f t="shared" si="100"/>
        <v>74.199999999999989</v>
      </c>
      <c r="G318" s="6">
        <f>116.8-42.6</f>
        <v>74.199999999999989</v>
      </c>
      <c r="H318" s="6"/>
      <c r="I318" s="6">
        <v>5</v>
      </c>
      <c r="J318" s="6"/>
      <c r="K318" s="6">
        <f t="shared" si="101"/>
        <v>79.199999999999989</v>
      </c>
      <c r="L318" s="6">
        <f t="shared" si="102"/>
        <v>74.2</v>
      </c>
      <c r="M318" s="6">
        <v>74.2</v>
      </c>
      <c r="N318" s="6"/>
      <c r="O318" s="6">
        <v>5</v>
      </c>
      <c r="P318" s="6"/>
      <c r="Q318" s="6">
        <f t="shared" si="103"/>
        <v>79.2</v>
      </c>
      <c r="R318" s="6">
        <f t="shared" si="104"/>
        <v>74.2</v>
      </c>
      <c r="S318" s="6">
        <v>74.2</v>
      </c>
      <c r="T318" s="6"/>
      <c r="U318" s="6">
        <v>5</v>
      </c>
      <c r="V318" s="6"/>
      <c r="W318" s="6">
        <f t="shared" si="105"/>
        <v>79.2</v>
      </c>
    </row>
    <row r="319" spans="1:26" ht="15.75" customHeight="1" x14ac:dyDescent="0.25">
      <c r="A319" s="28"/>
      <c r="B319" s="18" t="s">
        <v>57</v>
      </c>
      <c r="C319" s="35"/>
      <c r="D319" s="35"/>
      <c r="E319" s="35"/>
      <c r="F319" s="20">
        <f t="shared" ref="F319:W319" si="106">F286+F253+F185+F150+F117+F84</f>
        <v>59287.3</v>
      </c>
      <c r="G319" s="20">
        <f t="shared" si="106"/>
        <v>59287.3</v>
      </c>
      <c r="H319" s="20">
        <f t="shared" si="106"/>
        <v>0</v>
      </c>
      <c r="I319" s="20">
        <f t="shared" si="106"/>
        <v>24614.800000000003</v>
      </c>
      <c r="J319" s="20">
        <f t="shared" si="106"/>
        <v>0</v>
      </c>
      <c r="K319" s="20">
        <f t="shared" si="106"/>
        <v>83902.099999999977</v>
      </c>
      <c r="L319" s="20">
        <f t="shared" si="106"/>
        <v>66656.029999999984</v>
      </c>
      <c r="M319" s="20">
        <f t="shared" si="106"/>
        <v>66656.029999999984</v>
      </c>
      <c r="N319" s="20">
        <f t="shared" si="106"/>
        <v>0</v>
      </c>
      <c r="O319" s="20">
        <f t="shared" si="106"/>
        <v>24614.800000000003</v>
      </c>
      <c r="P319" s="20">
        <f t="shared" si="106"/>
        <v>0</v>
      </c>
      <c r="Q319" s="20">
        <f t="shared" si="106"/>
        <v>91270.829999999973</v>
      </c>
      <c r="R319" s="20">
        <f t="shared" si="106"/>
        <v>66656.029999999984</v>
      </c>
      <c r="S319" s="20">
        <f t="shared" si="106"/>
        <v>66656.029999999984</v>
      </c>
      <c r="T319" s="20">
        <f t="shared" si="106"/>
        <v>0</v>
      </c>
      <c r="U319" s="20">
        <f t="shared" si="106"/>
        <v>24614.800000000003</v>
      </c>
      <c r="V319" s="20">
        <f t="shared" si="106"/>
        <v>0</v>
      </c>
      <c r="W319" s="20">
        <f t="shared" si="106"/>
        <v>91270.829999999973</v>
      </c>
      <c r="X319" s="44">
        <f>G319+'2.1 (Снежногорск)'!H18</f>
        <v>62944</v>
      </c>
      <c r="Y319" s="44">
        <f>M319+'2.1 (Снежногорск)'!N18</f>
        <v>70616.529999999984</v>
      </c>
      <c r="Z319" s="44">
        <f>S319+'2.1 (Снежногорск)'!T18</f>
        <v>70616.529999999984</v>
      </c>
    </row>
    <row r="320" spans="1:26" ht="21" customHeight="1" x14ac:dyDescent="0.25">
      <c r="A320" s="30" t="s">
        <v>48</v>
      </c>
      <c r="B320" s="238" t="s">
        <v>50</v>
      </c>
      <c r="C320" s="238"/>
      <c r="D320" s="238"/>
      <c r="E320" s="238"/>
      <c r="F320" s="238"/>
      <c r="G320" s="238"/>
      <c r="H320" s="238"/>
      <c r="I320" s="238"/>
      <c r="J320" s="238"/>
      <c r="K320" s="238"/>
      <c r="L320" s="238"/>
      <c r="M320" s="238"/>
      <c r="N320" s="238"/>
      <c r="O320" s="238"/>
      <c r="P320" s="238"/>
      <c r="Q320" s="238"/>
      <c r="R320" s="238"/>
      <c r="S320" s="238"/>
      <c r="T320" s="238"/>
      <c r="U320" s="238"/>
      <c r="V320" s="238"/>
      <c r="W320" s="238"/>
    </row>
    <row r="321" spans="1:23" ht="20.25" customHeight="1" x14ac:dyDescent="0.25">
      <c r="A321" s="30" t="s">
        <v>49</v>
      </c>
      <c r="B321" s="236" t="s">
        <v>64</v>
      </c>
      <c r="C321" s="236"/>
      <c r="D321" s="236"/>
      <c r="E321" s="236"/>
      <c r="F321" s="236"/>
      <c r="G321" s="236"/>
      <c r="H321" s="236"/>
      <c r="I321" s="236"/>
      <c r="J321" s="236"/>
      <c r="K321" s="236"/>
      <c r="L321" s="236"/>
      <c r="M321" s="236"/>
      <c r="N321" s="236"/>
      <c r="O321" s="236"/>
      <c r="P321" s="236"/>
      <c r="Q321" s="236"/>
      <c r="R321" s="236"/>
      <c r="S321" s="236"/>
      <c r="T321" s="236"/>
      <c r="U321" s="236"/>
      <c r="V321" s="236"/>
      <c r="W321" s="236"/>
    </row>
    <row r="322" spans="1:23" s="10" customFormat="1" ht="48" customHeight="1" x14ac:dyDescent="0.25">
      <c r="A322" s="29"/>
      <c r="B322" s="15" t="s">
        <v>66</v>
      </c>
      <c r="C322" s="37" t="s">
        <v>52</v>
      </c>
      <c r="D322" s="37">
        <v>71540</v>
      </c>
      <c r="E322" s="20">
        <f t="shared" ref="E322:W322" si="107">SUM(E323:E354)</f>
        <v>537002.53000000014</v>
      </c>
      <c r="F322" s="20">
        <f t="shared" si="107"/>
        <v>163148.60000000006</v>
      </c>
      <c r="G322" s="20">
        <f t="shared" si="107"/>
        <v>163148.60000000006</v>
      </c>
      <c r="H322" s="20">
        <f t="shared" si="107"/>
        <v>0</v>
      </c>
      <c r="I322" s="20">
        <f t="shared" si="107"/>
        <v>7097.11</v>
      </c>
      <c r="J322" s="20">
        <f t="shared" si="107"/>
        <v>0</v>
      </c>
      <c r="K322" s="20">
        <f t="shared" si="107"/>
        <v>170245.71</v>
      </c>
      <c r="L322" s="20">
        <f t="shared" si="107"/>
        <v>176281.30000000002</v>
      </c>
      <c r="M322" s="20">
        <f t="shared" si="107"/>
        <v>176281.30000000002</v>
      </c>
      <c r="N322" s="20">
        <f t="shared" si="107"/>
        <v>0</v>
      </c>
      <c r="O322" s="20">
        <f t="shared" si="107"/>
        <v>7097.11</v>
      </c>
      <c r="P322" s="20">
        <f t="shared" si="107"/>
        <v>0</v>
      </c>
      <c r="Q322" s="20">
        <f t="shared" si="107"/>
        <v>183378.40999999997</v>
      </c>
      <c r="R322" s="20">
        <f t="shared" si="107"/>
        <v>176281.30000000002</v>
      </c>
      <c r="S322" s="20">
        <f t="shared" si="107"/>
        <v>176281.30000000002</v>
      </c>
      <c r="T322" s="20">
        <f t="shared" si="107"/>
        <v>0</v>
      </c>
      <c r="U322" s="20">
        <f t="shared" si="107"/>
        <v>7097.11</v>
      </c>
      <c r="V322" s="20">
        <f t="shared" si="107"/>
        <v>0</v>
      </c>
      <c r="W322" s="20">
        <f t="shared" si="107"/>
        <v>183378.40999999997</v>
      </c>
    </row>
    <row r="323" spans="1:23" ht="16.5" hidden="1" customHeight="1" x14ac:dyDescent="0.25">
      <c r="A323" s="28"/>
      <c r="B323" s="15" t="s">
        <v>34</v>
      </c>
      <c r="C323" s="32">
        <v>211</v>
      </c>
      <c r="D323" s="32"/>
      <c r="E323" s="54">
        <f t="shared" ref="E323:E354" si="108">K323+Q323+W323</f>
        <v>340560.7</v>
      </c>
      <c r="F323" s="6">
        <f t="shared" ref="F323:F354" si="109">G323+H323</f>
        <v>110261.3</v>
      </c>
      <c r="G323" s="6">
        <v>110261.3</v>
      </c>
      <c r="H323" s="6"/>
      <c r="I323" s="6"/>
      <c r="J323" s="6"/>
      <c r="K323" s="6">
        <f t="shared" ref="K323:K354" si="110">F323+I323+J323</f>
        <v>110261.3</v>
      </c>
      <c r="L323" s="6">
        <f t="shared" ref="L323:L354" si="111">M323+N323</f>
        <v>115149.7</v>
      </c>
      <c r="M323" s="6">
        <v>115149.7</v>
      </c>
      <c r="N323" s="6"/>
      <c r="O323" s="6"/>
      <c r="P323" s="6"/>
      <c r="Q323" s="6">
        <f t="shared" ref="Q323:Q354" si="112">L323+O323+P323</f>
        <v>115149.7</v>
      </c>
      <c r="R323" s="6">
        <f t="shared" ref="R323:R354" si="113">S323+T323</f>
        <v>115149.7</v>
      </c>
      <c r="S323" s="6">
        <v>115149.7</v>
      </c>
      <c r="T323" s="6"/>
      <c r="U323" s="6"/>
      <c r="V323" s="6"/>
      <c r="W323" s="6">
        <f t="shared" ref="W323:W354" si="114">R323+U323+V323</f>
        <v>115149.7</v>
      </c>
    </row>
    <row r="324" spans="1:23" ht="15.75" hidden="1" customHeight="1" x14ac:dyDescent="0.25">
      <c r="A324" s="28"/>
      <c r="B324" s="6"/>
      <c r="C324" s="32" t="s">
        <v>19</v>
      </c>
      <c r="D324" s="32"/>
      <c r="E324" s="54">
        <f t="shared" si="108"/>
        <v>27134.400000000001</v>
      </c>
      <c r="F324" s="6">
        <f t="shared" si="109"/>
        <v>8297.4</v>
      </c>
      <c r="G324" s="6">
        <v>8297.4</v>
      </c>
      <c r="H324" s="6"/>
      <c r="I324" s="6"/>
      <c r="J324" s="6"/>
      <c r="K324" s="6">
        <f t="shared" si="110"/>
        <v>8297.4</v>
      </c>
      <c r="L324" s="6">
        <f t="shared" si="111"/>
        <v>9418.5</v>
      </c>
      <c r="M324" s="6">
        <v>9418.5</v>
      </c>
      <c r="N324" s="6"/>
      <c r="O324" s="6"/>
      <c r="P324" s="6"/>
      <c r="Q324" s="6">
        <f t="shared" si="112"/>
        <v>9418.5</v>
      </c>
      <c r="R324" s="6">
        <f t="shared" si="113"/>
        <v>9418.5</v>
      </c>
      <c r="S324" s="6">
        <v>9418.5</v>
      </c>
      <c r="T324" s="6"/>
      <c r="U324" s="6"/>
      <c r="V324" s="6"/>
      <c r="W324" s="6">
        <f t="shared" si="114"/>
        <v>9418.5</v>
      </c>
    </row>
    <row r="325" spans="1:23" ht="15.75" hidden="1" customHeight="1" x14ac:dyDescent="0.25">
      <c r="A325" s="28"/>
      <c r="B325" s="6"/>
      <c r="C325" s="32" t="s">
        <v>14</v>
      </c>
      <c r="D325" s="32"/>
      <c r="E325" s="54">
        <f t="shared" si="108"/>
        <v>259.5</v>
      </c>
      <c r="F325" s="6">
        <f t="shared" si="109"/>
        <v>0</v>
      </c>
      <c r="G325" s="6"/>
      <c r="H325" s="6"/>
      <c r="I325" s="6">
        <v>86.5</v>
      </c>
      <c r="J325" s="6"/>
      <c r="K325" s="6">
        <f t="shared" si="110"/>
        <v>86.5</v>
      </c>
      <c r="L325" s="6">
        <f t="shared" si="111"/>
        <v>0</v>
      </c>
      <c r="M325" s="6"/>
      <c r="N325" s="6"/>
      <c r="O325" s="6">
        <v>86.5</v>
      </c>
      <c r="P325" s="6"/>
      <c r="Q325" s="6">
        <f t="shared" si="112"/>
        <v>86.5</v>
      </c>
      <c r="R325" s="6">
        <f t="shared" si="113"/>
        <v>0</v>
      </c>
      <c r="S325" s="6"/>
      <c r="T325" s="6"/>
      <c r="U325" s="6">
        <v>86.5</v>
      </c>
      <c r="V325" s="6"/>
      <c r="W325" s="6">
        <f t="shared" si="114"/>
        <v>86.5</v>
      </c>
    </row>
    <row r="326" spans="1:23" ht="15.75" hidden="1" customHeight="1" x14ac:dyDescent="0.25">
      <c r="A326" s="28"/>
      <c r="B326" s="6"/>
      <c r="C326" s="32" t="s">
        <v>53</v>
      </c>
      <c r="D326" s="32"/>
      <c r="E326" s="54">
        <f t="shared" si="108"/>
        <v>0</v>
      </c>
      <c r="F326" s="6">
        <f t="shared" si="109"/>
        <v>0</v>
      </c>
      <c r="G326" s="6"/>
      <c r="H326" s="6"/>
      <c r="I326" s="6"/>
      <c r="J326" s="6"/>
      <c r="K326" s="6">
        <f t="shared" si="110"/>
        <v>0</v>
      </c>
      <c r="L326" s="6">
        <f t="shared" si="111"/>
        <v>0</v>
      </c>
      <c r="M326" s="6"/>
      <c r="N326" s="6"/>
      <c r="O326" s="6"/>
      <c r="P326" s="6"/>
      <c r="Q326" s="6">
        <f t="shared" si="112"/>
        <v>0</v>
      </c>
      <c r="R326" s="6">
        <f t="shared" si="113"/>
        <v>0</v>
      </c>
      <c r="S326" s="6"/>
      <c r="T326" s="6"/>
      <c r="U326" s="6"/>
      <c r="V326" s="6"/>
      <c r="W326" s="6">
        <f t="shared" si="114"/>
        <v>0</v>
      </c>
    </row>
    <row r="327" spans="1:23" ht="15.75" hidden="1" customHeight="1" x14ac:dyDescent="0.25">
      <c r="A327" s="28"/>
      <c r="B327" s="6"/>
      <c r="C327" s="32" t="s">
        <v>33</v>
      </c>
      <c r="D327" s="32"/>
      <c r="E327" s="54">
        <f>K327+Q327+W327</f>
        <v>730.8</v>
      </c>
      <c r="F327" s="6">
        <f t="shared" si="109"/>
        <v>243.6</v>
      </c>
      <c r="G327" s="6">
        <v>243.6</v>
      </c>
      <c r="H327" s="6"/>
      <c r="I327" s="6"/>
      <c r="J327" s="6"/>
      <c r="K327" s="6">
        <f t="shared" si="110"/>
        <v>243.6</v>
      </c>
      <c r="L327" s="6">
        <f t="shared" si="111"/>
        <v>243.6</v>
      </c>
      <c r="M327" s="6">
        <v>243.6</v>
      </c>
      <c r="N327" s="6"/>
      <c r="O327" s="6"/>
      <c r="P327" s="6"/>
      <c r="Q327" s="6">
        <f t="shared" si="112"/>
        <v>243.6</v>
      </c>
      <c r="R327" s="6">
        <f t="shared" si="113"/>
        <v>243.6</v>
      </c>
      <c r="S327" s="6">
        <v>243.6</v>
      </c>
      <c r="T327" s="6"/>
      <c r="U327" s="6"/>
      <c r="V327" s="6"/>
      <c r="W327" s="6">
        <f t="shared" si="114"/>
        <v>243.6</v>
      </c>
    </row>
    <row r="328" spans="1:23" ht="15.75" hidden="1" customHeight="1" x14ac:dyDescent="0.25">
      <c r="A328" s="28"/>
      <c r="B328" s="6"/>
      <c r="C328" s="32" t="s">
        <v>29</v>
      </c>
      <c r="D328" s="32"/>
      <c r="E328" s="54">
        <f>K328+Q328+W328</f>
        <v>880</v>
      </c>
      <c r="F328" s="6">
        <f t="shared" si="109"/>
        <v>400</v>
      </c>
      <c r="G328" s="6">
        <v>400</v>
      </c>
      <c r="H328" s="6"/>
      <c r="I328" s="6"/>
      <c r="J328" s="6"/>
      <c r="K328" s="6">
        <f t="shared" si="110"/>
        <v>400</v>
      </c>
      <c r="L328" s="6">
        <f t="shared" si="111"/>
        <v>240</v>
      </c>
      <c r="M328" s="6">
        <v>240</v>
      </c>
      <c r="N328" s="6"/>
      <c r="O328" s="6"/>
      <c r="P328" s="6"/>
      <c r="Q328" s="6">
        <f t="shared" si="112"/>
        <v>240</v>
      </c>
      <c r="R328" s="6">
        <f t="shared" si="113"/>
        <v>240</v>
      </c>
      <c r="S328" s="6">
        <v>240</v>
      </c>
      <c r="T328" s="6"/>
      <c r="U328" s="6"/>
      <c r="V328" s="6"/>
      <c r="W328" s="6">
        <f t="shared" si="114"/>
        <v>240</v>
      </c>
    </row>
    <row r="329" spans="1:23" ht="15.75" hidden="1" customHeight="1" x14ac:dyDescent="0.25">
      <c r="A329" s="28"/>
      <c r="B329" s="6"/>
      <c r="C329" s="32" t="s">
        <v>30</v>
      </c>
      <c r="D329" s="32"/>
      <c r="E329" s="54">
        <f t="shared" si="108"/>
        <v>51.599999999999994</v>
      </c>
      <c r="F329" s="6">
        <f t="shared" si="109"/>
        <v>17.2</v>
      </c>
      <c r="G329" s="6">
        <v>17.2</v>
      </c>
      <c r="H329" s="6"/>
      <c r="I329" s="6"/>
      <c r="J329" s="6"/>
      <c r="K329" s="6">
        <f t="shared" si="110"/>
        <v>17.2</v>
      </c>
      <c r="L329" s="6">
        <f t="shared" si="111"/>
        <v>17.2</v>
      </c>
      <c r="M329" s="6">
        <v>17.2</v>
      </c>
      <c r="N329" s="6"/>
      <c r="O329" s="6"/>
      <c r="P329" s="6"/>
      <c r="Q329" s="6">
        <f t="shared" si="112"/>
        <v>17.2</v>
      </c>
      <c r="R329" s="6">
        <f t="shared" si="113"/>
        <v>17.2</v>
      </c>
      <c r="S329" s="6">
        <v>17.2</v>
      </c>
      <c r="T329" s="6"/>
      <c r="U329" s="6"/>
      <c r="V329" s="6"/>
      <c r="W329" s="6">
        <f t="shared" si="114"/>
        <v>17.2</v>
      </c>
    </row>
    <row r="330" spans="1:23" ht="15.75" hidden="1" customHeight="1" x14ac:dyDescent="0.25">
      <c r="A330" s="28"/>
      <c r="B330" s="6"/>
      <c r="C330" s="32">
        <v>213</v>
      </c>
      <c r="D330" s="32"/>
      <c r="E330" s="54">
        <f t="shared" si="108"/>
        <v>100586.2</v>
      </c>
      <c r="F330" s="6">
        <f t="shared" si="109"/>
        <v>32566.2</v>
      </c>
      <c r="G330" s="6">
        <v>32566.2</v>
      </c>
      <c r="H330" s="6"/>
      <c r="I330" s="6"/>
      <c r="J330" s="6"/>
      <c r="K330" s="6">
        <f t="shared" si="110"/>
        <v>32566.2</v>
      </c>
      <c r="L330" s="6">
        <f t="shared" si="111"/>
        <v>34010</v>
      </c>
      <c r="M330" s="6">
        <v>34010</v>
      </c>
      <c r="N330" s="6"/>
      <c r="O330" s="6"/>
      <c r="P330" s="6"/>
      <c r="Q330" s="6">
        <f t="shared" si="112"/>
        <v>34010</v>
      </c>
      <c r="R330" s="6">
        <f t="shared" si="113"/>
        <v>34010</v>
      </c>
      <c r="S330" s="6">
        <v>34010</v>
      </c>
      <c r="T330" s="6"/>
      <c r="U330" s="6"/>
      <c r="V330" s="6"/>
      <c r="W330" s="6">
        <f t="shared" si="114"/>
        <v>34010</v>
      </c>
    </row>
    <row r="331" spans="1:23" ht="15.75" hidden="1" customHeight="1" x14ac:dyDescent="0.25">
      <c r="A331" s="28"/>
      <c r="B331" s="6"/>
      <c r="C331" s="32">
        <v>221</v>
      </c>
      <c r="D331" s="32"/>
      <c r="E331" s="54">
        <f t="shared" si="108"/>
        <v>2025.3300000000002</v>
      </c>
      <c r="F331" s="6">
        <f t="shared" si="109"/>
        <v>350.1</v>
      </c>
      <c r="G331" s="6">
        <v>350.1</v>
      </c>
      <c r="H331" s="6"/>
      <c r="I331" s="6">
        <v>311.41000000000003</v>
      </c>
      <c r="J331" s="6"/>
      <c r="K331" s="6">
        <f t="shared" si="110"/>
        <v>661.51</v>
      </c>
      <c r="L331" s="6">
        <f t="shared" si="111"/>
        <v>370.5</v>
      </c>
      <c r="M331" s="6">
        <v>370.5</v>
      </c>
      <c r="N331" s="6"/>
      <c r="O331" s="6">
        <v>311.41000000000003</v>
      </c>
      <c r="P331" s="6"/>
      <c r="Q331" s="6">
        <f t="shared" si="112"/>
        <v>681.91000000000008</v>
      </c>
      <c r="R331" s="6">
        <f t="shared" si="113"/>
        <v>370.5</v>
      </c>
      <c r="S331" s="6">
        <v>370.5</v>
      </c>
      <c r="T331" s="6"/>
      <c r="U331" s="6">
        <v>311.41000000000003</v>
      </c>
      <c r="V331" s="6"/>
      <c r="W331" s="6">
        <f t="shared" si="114"/>
        <v>681.91000000000008</v>
      </c>
    </row>
    <row r="332" spans="1:23" ht="15.75" hidden="1" customHeight="1" x14ac:dyDescent="0.25">
      <c r="A332" s="28"/>
      <c r="B332" s="6"/>
      <c r="C332" s="32" t="s">
        <v>15</v>
      </c>
      <c r="D332" s="32"/>
      <c r="E332" s="54">
        <f t="shared" si="108"/>
        <v>1918.5</v>
      </c>
      <c r="F332" s="6">
        <f t="shared" si="109"/>
        <v>135</v>
      </c>
      <c r="G332" s="6">
        <v>135</v>
      </c>
      <c r="H332" s="6"/>
      <c r="I332" s="6">
        <v>504.5</v>
      </c>
      <c r="J332" s="6"/>
      <c r="K332" s="6">
        <f t="shared" si="110"/>
        <v>639.5</v>
      </c>
      <c r="L332" s="6">
        <f t="shared" si="111"/>
        <v>135</v>
      </c>
      <c r="M332" s="6">
        <v>135</v>
      </c>
      <c r="N332" s="6"/>
      <c r="O332" s="6">
        <v>504.5</v>
      </c>
      <c r="P332" s="6"/>
      <c r="Q332" s="6">
        <f t="shared" si="112"/>
        <v>639.5</v>
      </c>
      <c r="R332" s="6">
        <f t="shared" si="113"/>
        <v>135</v>
      </c>
      <c r="S332" s="6">
        <v>135</v>
      </c>
      <c r="T332" s="6"/>
      <c r="U332" s="6">
        <v>504.5</v>
      </c>
      <c r="V332" s="6"/>
      <c r="W332" s="6">
        <f t="shared" si="114"/>
        <v>639.5</v>
      </c>
    </row>
    <row r="333" spans="1:23" ht="15.75" hidden="1" customHeight="1" x14ac:dyDescent="0.25">
      <c r="A333" s="28"/>
      <c r="B333" s="70"/>
      <c r="C333" s="68" t="s">
        <v>16</v>
      </c>
      <c r="D333" s="68"/>
      <c r="E333" s="69">
        <f t="shared" si="108"/>
        <v>134.69999999999999</v>
      </c>
      <c r="F333" s="70">
        <f t="shared" si="109"/>
        <v>0</v>
      </c>
      <c r="G333" s="70"/>
      <c r="H333" s="70"/>
      <c r="I333" s="6">
        <v>44.9</v>
      </c>
      <c r="J333" s="6"/>
      <c r="K333" s="6">
        <f t="shared" si="110"/>
        <v>44.9</v>
      </c>
      <c r="L333" s="6">
        <f t="shared" si="111"/>
        <v>0</v>
      </c>
      <c r="M333" s="6"/>
      <c r="N333" s="6"/>
      <c r="O333" s="6">
        <v>44.9</v>
      </c>
      <c r="P333" s="6"/>
      <c r="Q333" s="6">
        <f t="shared" si="112"/>
        <v>44.9</v>
      </c>
      <c r="R333" s="6">
        <f t="shared" si="113"/>
        <v>0</v>
      </c>
      <c r="S333" s="6"/>
      <c r="T333" s="6"/>
      <c r="U333" s="6">
        <v>44.9</v>
      </c>
      <c r="V333" s="6"/>
      <c r="W333" s="6">
        <f t="shared" si="114"/>
        <v>44.9</v>
      </c>
    </row>
    <row r="334" spans="1:23" ht="15.75" hidden="1" customHeight="1" x14ac:dyDescent="0.25">
      <c r="A334" s="28"/>
      <c r="B334" s="70"/>
      <c r="C334" s="68" t="s">
        <v>103</v>
      </c>
      <c r="D334" s="68"/>
      <c r="E334" s="69">
        <f t="shared" si="108"/>
        <v>0</v>
      </c>
      <c r="F334" s="70">
        <f t="shared" si="109"/>
        <v>0</v>
      </c>
      <c r="G334" s="70"/>
      <c r="H334" s="70"/>
      <c r="I334" s="6"/>
      <c r="J334" s="6"/>
      <c r="K334" s="6">
        <f t="shared" si="110"/>
        <v>0</v>
      </c>
      <c r="L334" s="6">
        <f t="shared" si="111"/>
        <v>0</v>
      </c>
      <c r="M334" s="6"/>
      <c r="N334" s="6"/>
      <c r="O334" s="6"/>
      <c r="P334" s="6"/>
      <c r="Q334" s="6">
        <f t="shared" si="112"/>
        <v>0</v>
      </c>
      <c r="R334" s="6">
        <f t="shared" si="113"/>
        <v>0</v>
      </c>
      <c r="S334" s="6"/>
      <c r="T334" s="6"/>
      <c r="U334" s="6"/>
      <c r="V334" s="6"/>
      <c r="W334" s="6">
        <f t="shared" si="114"/>
        <v>0</v>
      </c>
    </row>
    <row r="335" spans="1:23" ht="15.75" hidden="1" customHeight="1" x14ac:dyDescent="0.25">
      <c r="A335" s="12"/>
      <c r="B335" s="71"/>
      <c r="C335" s="68" t="s">
        <v>70</v>
      </c>
      <c r="D335" s="68"/>
      <c r="E335" s="69">
        <f t="shared" si="108"/>
        <v>13489.900000000001</v>
      </c>
      <c r="F335" s="70">
        <f t="shared" si="109"/>
        <v>2396.6999999999998</v>
      </c>
      <c r="G335" s="70">
        <v>2396.6999999999998</v>
      </c>
      <c r="H335" s="70"/>
      <c r="I335" s="6">
        <v>347</v>
      </c>
      <c r="J335" s="6"/>
      <c r="K335" s="6">
        <f t="shared" si="110"/>
        <v>2743.7</v>
      </c>
      <c r="L335" s="6">
        <f t="shared" si="111"/>
        <v>5026.1000000000004</v>
      </c>
      <c r="M335" s="6">
        <v>5026.1000000000004</v>
      </c>
      <c r="N335" s="6"/>
      <c r="O335" s="6">
        <v>347</v>
      </c>
      <c r="P335" s="6"/>
      <c r="Q335" s="6">
        <f t="shared" si="112"/>
        <v>5373.1</v>
      </c>
      <c r="R335" s="6">
        <f t="shared" si="113"/>
        <v>5026.1000000000004</v>
      </c>
      <c r="S335" s="6">
        <v>5026.1000000000004</v>
      </c>
      <c r="T335" s="6"/>
      <c r="U335" s="6">
        <v>347</v>
      </c>
      <c r="V335" s="6"/>
      <c r="W335" s="6">
        <f t="shared" si="114"/>
        <v>5373.1</v>
      </c>
    </row>
    <row r="336" spans="1:23" ht="15.75" hidden="1" customHeight="1" x14ac:dyDescent="0.25">
      <c r="A336" s="12"/>
      <c r="B336" s="71"/>
      <c r="C336" s="68" t="s">
        <v>71</v>
      </c>
      <c r="D336" s="68"/>
      <c r="E336" s="69">
        <f t="shared" si="108"/>
        <v>3174.0999999999995</v>
      </c>
      <c r="F336" s="70">
        <f t="shared" si="109"/>
        <v>871.7</v>
      </c>
      <c r="G336" s="70">
        <v>871.7</v>
      </c>
      <c r="H336" s="70"/>
      <c r="I336" s="6">
        <v>64.599999999999994</v>
      </c>
      <c r="J336" s="6"/>
      <c r="K336" s="6">
        <f t="shared" si="110"/>
        <v>936.30000000000007</v>
      </c>
      <c r="L336" s="6">
        <f t="shared" si="111"/>
        <v>1054.3</v>
      </c>
      <c r="M336" s="6">
        <v>1054.3</v>
      </c>
      <c r="N336" s="6"/>
      <c r="O336" s="6">
        <v>64.599999999999994</v>
      </c>
      <c r="P336" s="6"/>
      <c r="Q336" s="6">
        <f t="shared" si="112"/>
        <v>1118.8999999999999</v>
      </c>
      <c r="R336" s="6">
        <f t="shared" si="113"/>
        <v>1054.3</v>
      </c>
      <c r="S336" s="6">
        <v>1054.3</v>
      </c>
      <c r="T336" s="6"/>
      <c r="U336" s="6">
        <v>64.599999999999994</v>
      </c>
      <c r="V336" s="6"/>
      <c r="W336" s="6">
        <f t="shared" si="114"/>
        <v>1118.8999999999999</v>
      </c>
    </row>
    <row r="337" spans="1:23" ht="15.75" hidden="1" customHeight="1" x14ac:dyDescent="0.25">
      <c r="A337" s="12"/>
      <c r="B337" s="71"/>
      <c r="C337" s="68" t="s">
        <v>72</v>
      </c>
      <c r="D337" s="68"/>
      <c r="E337" s="69">
        <f t="shared" si="108"/>
        <v>4131.1000000000004</v>
      </c>
      <c r="F337" s="70">
        <f t="shared" si="109"/>
        <v>1122.5999999999999</v>
      </c>
      <c r="G337" s="70">
        <v>1122.5999999999999</v>
      </c>
      <c r="H337" s="70"/>
      <c r="I337" s="6">
        <v>97.9</v>
      </c>
      <c r="J337" s="6"/>
      <c r="K337" s="6">
        <f t="shared" si="110"/>
        <v>1220.5</v>
      </c>
      <c r="L337" s="6">
        <f t="shared" si="111"/>
        <v>1357.4</v>
      </c>
      <c r="M337" s="6">
        <v>1357.4</v>
      </c>
      <c r="N337" s="6"/>
      <c r="O337" s="6">
        <v>97.9</v>
      </c>
      <c r="P337" s="6"/>
      <c r="Q337" s="6">
        <f t="shared" si="112"/>
        <v>1455.3000000000002</v>
      </c>
      <c r="R337" s="6">
        <f t="shared" si="113"/>
        <v>1357.4</v>
      </c>
      <c r="S337" s="6">
        <v>1357.4</v>
      </c>
      <c r="T337" s="6"/>
      <c r="U337" s="6">
        <v>97.9</v>
      </c>
      <c r="V337" s="6"/>
      <c r="W337" s="6">
        <f t="shared" si="114"/>
        <v>1455.3000000000002</v>
      </c>
    </row>
    <row r="338" spans="1:23" ht="15.75" hidden="1" customHeight="1" x14ac:dyDescent="0.25">
      <c r="A338" s="28"/>
      <c r="B338" s="70"/>
      <c r="C338" s="68">
        <v>224</v>
      </c>
      <c r="D338" s="68"/>
      <c r="E338" s="69">
        <f t="shared" si="108"/>
        <v>0</v>
      </c>
      <c r="F338" s="70">
        <f t="shared" si="109"/>
        <v>0</v>
      </c>
      <c r="G338" s="70"/>
      <c r="H338" s="70"/>
      <c r="I338" s="6"/>
      <c r="J338" s="6"/>
      <c r="K338" s="6">
        <f t="shared" si="110"/>
        <v>0</v>
      </c>
      <c r="L338" s="6">
        <f t="shared" si="111"/>
        <v>0</v>
      </c>
      <c r="M338" s="6"/>
      <c r="N338" s="6"/>
      <c r="O338" s="6"/>
      <c r="P338" s="6"/>
      <c r="Q338" s="6">
        <f t="shared" si="112"/>
        <v>0</v>
      </c>
      <c r="R338" s="6">
        <f t="shared" si="113"/>
        <v>0</v>
      </c>
      <c r="S338" s="6"/>
      <c r="T338" s="6"/>
      <c r="U338" s="6"/>
      <c r="V338" s="6"/>
      <c r="W338" s="6">
        <f t="shared" si="114"/>
        <v>0</v>
      </c>
    </row>
    <row r="339" spans="1:23" ht="15.75" hidden="1" customHeight="1" x14ac:dyDescent="0.25">
      <c r="A339" s="28"/>
      <c r="B339" s="70"/>
      <c r="C339" s="68" t="s">
        <v>20</v>
      </c>
      <c r="D339" s="68"/>
      <c r="E339" s="69">
        <f t="shared" si="108"/>
        <v>14103.8</v>
      </c>
      <c r="F339" s="70">
        <f t="shared" si="109"/>
        <v>2890.1</v>
      </c>
      <c r="G339" s="70">
        <v>2890.1</v>
      </c>
      <c r="H339" s="70"/>
      <c r="I339" s="6">
        <v>235.9</v>
      </c>
      <c r="J339" s="6"/>
      <c r="K339" s="6">
        <f t="shared" si="110"/>
        <v>3126</v>
      </c>
      <c r="L339" s="6">
        <f t="shared" si="111"/>
        <v>5253</v>
      </c>
      <c r="M339" s="6">
        <v>5253</v>
      </c>
      <c r="N339" s="6"/>
      <c r="O339" s="6">
        <v>235.9</v>
      </c>
      <c r="P339" s="6"/>
      <c r="Q339" s="6">
        <f t="shared" si="112"/>
        <v>5488.9</v>
      </c>
      <c r="R339" s="6">
        <f t="shared" si="113"/>
        <v>5253</v>
      </c>
      <c r="S339" s="6">
        <v>5253</v>
      </c>
      <c r="T339" s="6"/>
      <c r="U339" s="6">
        <v>235.9</v>
      </c>
      <c r="V339" s="6"/>
      <c r="W339" s="6">
        <f t="shared" si="114"/>
        <v>5488.9</v>
      </c>
    </row>
    <row r="340" spans="1:23" ht="15.75" hidden="1" customHeight="1" x14ac:dyDescent="0.25">
      <c r="A340" s="28"/>
      <c r="B340" s="70"/>
      <c r="C340" s="68" t="s">
        <v>21</v>
      </c>
      <c r="D340" s="68"/>
      <c r="E340" s="69">
        <f t="shared" si="108"/>
        <v>878.5</v>
      </c>
      <c r="F340" s="70">
        <f t="shared" si="109"/>
        <v>47.1</v>
      </c>
      <c r="G340" s="70">
        <v>47.1</v>
      </c>
      <c r="H340" s="70"/>
      <c r="I340" s="6">
        <v>244</v>
      </c>
      <c r="J340" s="6"/>
      <c r="K340" s="6">
        <f t="shared" si="110"/>
        <v>291.10000000000002</v>
      </c>
      <c r="L340" s="6">
        <f t="shared" si="111"/>
        <v>49.7</v>
      </c>
      <c r="M340" s="6">
        <v>49.7</v>
      </c>
      <c r="N340" s="6"/>
      <c r="O340" s="6">
        <v>244</v>
      </c>
      <c r="P340" s="6"/>
      <c r="Q340" s="6">
        <f t="shared" si="112"/>
        <v>293.7</v>
      </c>
      <c r="R340" s="6">
        <f t="shared" si="113"/>
        <v>49.7</v>
      </c>
      <c r="S340" s="6">
        <v>49.7</v>
      </c>
      <c r="T340" s="6"/>
      <c r="U340" s="6">
        <v>244</v>
      </c>
      <c r="V340" s="6"/>
      <c r="W340" s="6">
        <f t="shared" si="114"/>
        <v>293.7</v>
      </c>
    </row>
    <row r="341" spans="1:23" ht="15.75" hidden="1" customHeight="1" x14ac:dyDescent="0.25">
      <c r="A341" s="28"/>
      <c r="B341" s="70"/>
      <c r="C341" s="68" t="s">
        <v>22</v>
      </c>
      <c r="D341" s="68"/>
      <c r="E341" s="69">
        <f t="shared" si="108"/>
        <v>5453.6</v>
      </c>
      <c r="F341" s="70">
        <f t="shared" si="109"/>
        <v>1129.9000000000001</v>
      </c>
      <c r="G341" s="70">
        <v>1129.9000000000001</v>
      </c>
      <c r="H341" s="70"/>
      <c r="I341" s="6">
        <v>553.9</v>
      </c>
      <c r="J341" s="6"/>
      <c r="K341" s="6">
        <f t="shared" si="110"/>
        <v>1683.8000000000002</v>
      </c>
      <c r="L341" s="6">
        <f t="shared" si="111"/>
        <v>1331</v>
      </c>
      <c r="M341" s="6">
        <v>1331</v>
      </c>
      <c r="N341" s="6"/>
      <c r="O341" s="6">
        <v>553.9</v>
      </c>
      <c r="P341" s="6"/>
      <c r="Q341" s="6">
        <f t="shared" si="112"/>
        <v>1884.9</v>
      </c>
      <c r="R341" s="6">
        <f t="shared" si="113"/>
        <v>1331</v>
      </c>
      <c r="S341" s="6">
        <v>1331</v>
      </c>
      <c r="T341" s="6"/>
      <c r="U341" s="6">
        <v>553.9</v>
      </c>
      <c r="V341" s="6"/>
      <c r="W341" s="6">
        <f t="shared" si="114"/>
        <v>1884.9</v>
      </c>
    </row>
    <row r="342" spans="1:23" ht="15.75" hidden="1" customHeight="1" x14ac:dyDescent="0.25">
      <c r="A342" s="28"/>
      <c r="B342" s="70"/>
      <c r="C342" s="68" t="s">
        <v>17</v>
      </c>
      <c r="D342" s="68"/>
      <c r="E342" s="69">
        <f t="shared" si="108"/>
        <v>982.5</v>
      </c>
      <c r="F342" s="70">
        <f t="shared" si="109"/>
        <v>0</v>
      </c>
      <c r="G342" s="70"/>
      <c r="H342" s="70"/>
      <c r="I342" s="6">
        <v>327.5</v>
      </c>
      <c r="J342" s="6"/>
      <c r="K342" s="6">
        <f t="shared" si="110"/>
        <v>327.5</v>
      </c>
      <c r="L342" s="6">
        <f t="shared" si="111"/>
        <v>0</v>
      </c>
      <c r="M342" s="6"/>
      <c r="N342" s="6"/>
      <c r="O342" s="6">
        <v>327.5</v>
      </c>
      <c r="P342" s="6"/>
      <c r="Q342" s="6">
        <f t="shared" si="112"/>
        <v>327.5</v>
      </c>
      <c r="R342" s="6">
        <f t="shared" si="113"/>
        <v>0</v>
      </c>
      <c r="S342" s="6"/>
      <c r="T342" s="6"/>
      <c r="U342" s="6">
        <v>327.5</v>
      </c>
      <c r="V342" s="6"/>
      <c r="W342" s="6">
        <f t="shared" si="114"/>
        <v>327.5</v>
      </c>
    </row>
    <row r="343" spans="1:23" ht="15.75" hidden="1" customHeight="1" x14ac:dyDescent="0.25">
      <c r="A343" s="28"/>
      <c r="B343" s="70"/>
      <c r="C343" s="68" t="s">
        <v>23</v>
      </c>
      <c r="D343" s="68"/>
      <c r="E343" s="69">
        <f t="shared" si="108"/>
        <v>3449.3999999999996</v>
      </c>
      <c r="F343" s="70">
        <f t="shared" si="109"/>
        <v>1107</v>
      </c>
      <c r="G343" s="70">
        <v>1107</v>
      </c>
      <c r="H343" s="70"/>
      <c r="I343" s="6"/>
      <c r="J343" s="6"/>
      <c r="K343" s="6">
        <f t="shared" si="110"/>
        <v>1107</v>
      </c>
      <c r="L343" s="6">
        <f t="shared" si="111"/>
        <v>1171.2</v>
      </c>
      <c r="M343" s="6">
        <v>1171.2</v>
      </c>
      <c r="N343" s="6"/>
      <c r="O343" s="6"/>
      <c r="P343" s="6"/>
      <c r="Q343" s="6">
        <f t="shared" si="112"/>
        <v>1171.2</v>
      </c>
      <c r="R343" s="6">
        <f t="shared" si="113"/>
        <v>1171.2</v>
      </c>
      <c r="S343" s="6">
        <v>1171.2</v>
      </c>
      <c r="T343" s="6"/>
      <c r="U343" s="6"/>
      <c r="V343" s="6"/>
      <c r="W343" s="6">
        <f t="shared" si="114"/>
        <v>1171.2</v>
      </c>
    </row>
    <row r="344" spans="1:23" ht="15.75" hidden="1" customHeight="1" x14ac:dyDescent="0.25">
      <c r="A344" s="28"/>
      <c r="B344" s="70"/>
      <c r="C344" s="68" t="s">
        <v>10</v>
      </c>
      <c r="D344" s="68"/>
      <c r="E344" s="69">
        <f t="shared" si="108"/>
        <v>4751.3</v>
      </c>
      <c r="F344" s="70">
        <f t="shared" si="109"/>
        <v>264.2</v>
      </c>
      <c r="G344" s="70">
        <v>264.2</v>
      </c>
      <c r="H344" s="70"/>
      <c r="I344" s="6">
        <v>1225.3</v>
      </c>
      <c r="J344" s="6"/>
      <c r="K344" s="6">
        <f t="shared" si="110"/>
        <v>1489.5</v>
      </c>
      <c r="L344" s="6">
        <f t="shared" si="111"/>
        <v>405.6</v>
      </c>
      <c r="M344" s="6">
        <v>405.6</v>
      </c>
      <c r="N344" s="6"/>
      <c r="O344" s="6">
        <v>1225.3</v>
      </c>
      <c r="P344" s="6"/>
      <c r="Q344" s="6">
        <f t="shared" si="112"/>
        <v>1630.9</v>
      </c>
      <c r="R344" s="6">
        <f t="shared" si="113"/>
        <v>405.6</v>
      </c>
      <c r="S344" s="6">
        <v>405.6</v>
      </c>
      <c r="T344" s="6"/>
      <c r="U344" s="6">
        <v>1225.3</v>
      </c>
      <c r="V344" s="6"/>
      <c r="W344" s="6">
        <f t="shared" si="114"/>
        <v>1630.9</v>
      </c>
    </row>
    <row r="345" spans="1:23" ht="15.75" hidden="1" customHeight="1" x14ac:dyDescent="0.25">
      <c r="A345" s="28"/>
      <c r="B345" s="70"/>
      <c r="C345" s="68" t="s">
        <v>18</v>
      </c>
      <c r="D345" s="68"/>
      <c r="E345" s="69">
        <f t="shared" si="108"/>
        <v>4596.2999999999993</v>
      </c>
      <c r="F345" s="70">
        <f t="shared" si="109"/>
        <v>1002.2</v>
      </c>
      <c r="G345" s="70">
        <v>1002.2</v>
      </c>
      <c r="H345" s="70"/>
      <c r="I345" s="6">
        <v>529.9</v>
      </c>
      <c r="J345" s="6"/>
      <c r="K345" s="6">
        <f t="shared" si="110"/>
        <v>1532.1</v>
      </c>
      <c r="L345" s="6">
        <f t="shared" si="111"/>
        <v>1002.2</v>
      </c>
      <c r="M345" s="6">
        <v>1002.2</v>
      </c>
      <c r="N345" s="6"/>
      <c r="O345" s="6">
        <v>529.9</v>
      </c>
      <c r="P345" s="6"/>
      <c r="Q345" s="6">
        <f t="shared" si="112"/>
        <v>1532.1</v>
      </c>
      <c r="R345" s="6">
        <f t="shared" si="113"/>
        <v>1002.2</v>
      </c>
      <c r="S345" s="6">
        <v>1002.2</v>
      </c>
      <c r="T345" s="6"/>
      <c r="U345" s="6">
        <v>529.9</v>
      </c>
      <c r="V345" s="6"/>
      <c r="W345" s="6">
        <f t="shared" si="114"/>
        <v>1532.1</v>
      </c>
    </row>
    <row r="346" spans="1:23" ht="15.75" hidden="1" customHeight="1" x14ac:dyDescent="0.25">
      <c r="A346" s="28"/>
      <c r="B346" s="70"/>
      <c r="C346" s="68" t="s">
        <v>24</v>
      </c>
      <c r="D346" s="68"/>
      <c r="E346" s="69">
        <f t="shared" si="108"/>
        <v>648</v>
      </c>
      <c r="F346" s="70">
        <f t="shared" si="109"/>
        <v>0</v>
      </c>
      <c r="G346" s="70"/>
      <c r="H346" s="70"/>
      <c r="I346" s="6">
        <v>216</v>
      </c>
      <c r="J346" s="6"/>
      <c r="K346" s="6">
        <f t="shared" si="110"/>
        <v>216</v>
      </c>
      <c r="L346" s="6">
        <f t="shared" si="111"/>
        <v>0</v>
      </c>
      <c r="M346" s="6"/>
      <c r="N346" s="6"/>
      <c r="O346" s="6">
        <v>216</v>
      </c>
      <c r="P346" s="6"/>
      <c r="Q346" s="6">
        <f t="shared" si="112"/>
        <v>216</v>
      </c>
      <c r="R346" s="6">
        <f t="shared" si="113"/>
        <v>0</v>
      </c>
      <c r="S346" s="6"/>
      <c r="T346" s="6"/>
      <c r="U346" s="6">
        <v>216</v>
      </c>
      <c r="V346" s="6"/>
      <c r="W346" s="6">
        <f t="shared" si="114"/>
        <v>216</v>
      </c>
    </row>
    <row r="347" spans="1:23" ht="15.75" hidden="1" customHeight="1" x14ac:dyDescent="0.25">
      <c r="A347" s="28"/>
      <c r="B347" s="6"/>
      <c r="C347" s="32" t="s">
        <v>102</v>
      </c>
      <c r="D347" s="32"/>
      <c r="E347" s="54">
        <f t="shared" si="108"/>
        <v>0</v>
      </c>
      <c r="F347" s="6">
        <f t="shared" si="109"/>
        <v>0</v>
      </c>
      <c r="G347" s="6"/>
      <c r="H347" s="6"/>
      <c r="I347" s="6"/>
      <c r="J347" s="6"/>
      <c r="K347" s="6">
        <f t="shared" si="110"/>
        <v>0</v>
      </c>
      <c r="L347" s="6">
        <f t="shared" si="111"/>
        <v>0</v>
      </c>
      <c r="M347" s="6"/>
      <c r="N347" s="6"/>
      <c r="O347" s="6"/>
      <c r="P347" s="6"/>
      <c r="Q347" s="6">
        <f t="shared" si="112"/>
        <v>0</v>
      </c>
      <c r="R347" s="6">
        <f t="shared" si="113"/>
        <v>0</v>
      </c>
      <c r="S347" s="6"/>
      <c r="T347" s="6"/>
      <c r="U347" s="6"/>
      <c r="V347" s="6"/>
      <c r="W347" s="6">
        <f t="shared" si="114"/>
        <v>0</v>
      </c>
    </row>
    <row r="348" spans="1:23" ht="15.75" hidden="1" customHeight="1" x14ac:dyDescent="0.25">
      <c r="A348" s="28"/>
      <c r="B348" s="6"/>
      <c r="C348" s="32" t="s">
        <v>25</v>
      </c>
      <c r="D348" s="32"/>
      <c r="E348" s="54">
        <f t="shared" si="108"/>
        <v>1377</v>
      </c>
      <c r="F348" s="6">
        <f t="shared" si="109"/>
        <v>0</v>
      </c>
      <c r="G348" s="6"/>
      <c r="H348" s="6"/>
      <c r="I348" s="6">
        <v>459</v>
      </c>
      <c r="J348" s="6"/>
      <c r="K348" s="6">
        <f t="shared" si="110"/>
        <v>459</v>
      </c>
      <c r="L348" s="6">
        <f t="shared" si="111"/>
        <v>0</v>
      </c>
      <c r="M348" s="6"/>
      <c r="N348" s="6"/>
      <c r="O348" s="6">
        <v>459</v>
      </c>
      <c r="P348" s="6"/>
      <c r="Q348" s="6">
        <f t="shared" si="112"/>
        <v>459</v>
      </c>
      <c r="R348" s="6">
        <f t="shared" si="113"/>
        <v>0</v>
      </c>
      <c r="S348" s="6"/>
      <c r="T348" s="6"/>
      <c r="U348" s="6">
        <v>459</v>
      </c>
      <c r="V348" s="6"/>
      <c r="W348" s="6">
        <f t="shared" si="114"/>
        <v>459</v>
      </c>
    </row>
    <row r="349" spans="1:23" ht="15.75" hidden="1" customHeight="1" x14ac:dyDescent="0.25">
      <c r="A349" s="28"/>
      <c r="B349" s="6"/>
      <c r="C349" s="32" t="s">
        <v>11</v>
      </c>
      <c r="D349" s="32"/>
      <c r="E349" s="54">
        <f t="shared" si="108"/>
        <v>0</v>
      </c>
      <c r="F349" s="6">
        <f t="shared" si="109"/>
        <v>0</v>
      </c>
      <c r="G349" s="6"/>
      <c r="H349" s="6"/>
      <c r="I349" s="6"/>
      <c r="J349" s="6"/>
      <c r="K349" s="6">
        <f t="shared" si="110"/>
        <v>0</v>
      </c>
      <c r="L349" s="6">
        <f t="shared" si="111"/>
        <v>0</v>
      </c>
      <c r="M349" s="6"/>
      <c r="N349" s="6"/>
      <c r="O349" s="6"/>
      <c r="P349" s="6"/>
      <c r="Q349" s="6">
        <f t="shared" si="112"/>
        <v>0</v>
      </c>
      <c r="R349" s="6">
        <f t="shared" si="113"/>
        <v>0</v>
      </c>
      <c r="S349" s="6"/>
      <c r="T349" s="6"/>
      <c r="U349" s="6"/>
      <c r="V349" s="6"/>
      <c r="W349" s="6">
        <f t="shared" si="114"/>
        <v>0</v>
      </c>
    </row>
    <row r="350" spans="1:23" ht="15.75" hidden="1" customHeight="1" x14ac:dyDescent="0.25">
      <c r="A350" s="28"/>
      <c r="B350" s="6"/>
      <c r="C350" s="32" t="s">
        <v>13</v>
      </c>
      <c r="D350" s="32"/>
      <c r="E350" s="54">
        <f t="shared" si="108"/>
        <v>0</v>
      </c>
      <c r="F350" s="6">
        <f t="shared" si="109"/>
        <v>0</v>
      </c>
      <c r="G350" s="6"/>
      <c r="H350" s="6"/>
      <c r="I350" s="6"/>
      <c r="J350" s="6"/>
      <c r="K350" s="6">
        <f t="shared" si="110"/>
        <v>0</v>
      </c>
      <c r="L350" s="6">
        <f t="shared" si="111"/>
        <v>0</v>
      </c>
      <c r="M350" s="6"/>
      <c r="N350" s="6"/>
      <c r="O350" s="6"/>
      <c r="P350" s="6"/>
      <c r="Q350" s="6">
        <f t="shared" si="112"/>
        <v>0</v>
      </c>
      <c r="R350" s="6">
        <f t="shared" si="113"/>
        <v>0</v>
      </c>
      <c r="S350" s="6"/>
      <c r="T350" s="6"/>
      <c r="U350" s="6"/>
      <c r="V350" s="6"/>
      <c r="W350" s="6">
        <f t="shared" si="114"/>
        <v>0</v>
      </c>
    </row>
    <row r="351" spans="1:23" ht="15.75" hidden="1" customHeight="1" x14ac:dyDescent="0.25">
      <c r="A351" s="28"/>
      <c r="B351" s="6"/>
      <c r="C351" s="32" t="s">
        <v>12</v>
      </c>
      <c r="D351" s="32"/>
      <c r="E351" s="54">
        <f t="shared" si="108"/>
        <v>4322.3999999999996</v>
      </c>
      <c r="F351" s="6">
        <f t="shared" si="109"/>
        <v>0</v>
      </c>
      <c r="G351" s="6"/>
      <c r="H351" s="6"/>
      <c r="I351" s="6">
        <v>1440.8</v>
      </c>
      <c r="J351" s="6"/>
      <c r="K351" s="6">
        <f t="shared" si="110"/>
        <v>1440.8</v>
      </c>
      <c r="L351" s="6">
        <f t="shared" si="111"/>
        <v>0</v>
      </c>
      <c r="M351" s="6"/>
      <c r="N351" s="6"/>
      <c r="O351" s="6">
        <v>1440.8</v>
      </c>
      <c r="P351" s="6"/>
      <c r="Q351" s="6">
        <f t="shared" si="112"/>
        <v>1440.8</v>
      </c>
      <c r="R351" s="6">
        <f t="shared" si="113"/>
        <v>0</v>
      </c>
      <c r="S351" s="6"/>
      <c r="T351" s="6"/>
      <c r="U351" s="6">
        <v>1440.8</v>
      </c>
      <c r="V351" s="6"/>
      <c r="W351" s="6">
        <f t="shared" si="114"/>
        <v>1440.8</v>
      </c>
    </row>
    <row r="352" spans="1:23" ht="15.75" hidden="1" customHeight="1" x14ac:dyDescent="0.25">
      <c r="A352" s="28"/>
      <c r="B352" s="6"/>
      <c r="C352" s="32" t="s">
        <v>26</v>
      </c>
      <c r="D352" s="32"/>
      <c r="E352" s="54">
        <f t="shared" si="108"/>
        <v>136.5</v>
      </c>
      <c r="F352" s="6">
        <f t="shared" si="109"/>
        <v>0</v>
      </c>
      <c r="G352" s="6"/>
      <c r="H352" s="6"/>
      <c r="I352" s="6">
        <v>45.5</v>
      </c>
      <c r="J352" s="6"/>
      <c r="K352" s="6">
        <f t="shared" si="110"/>
        <v>45.5</v>
      </c>
      <c r="L352" s="6">
        <f t="shared" si="111"/>
        <v>0</v>
      </c>
      <c r="M352" s="6"/>
      <c r="N352" s="6"/>
      <c r="O352" s="6">
        <v>45.5</v>
      </c>
      <c r="P352" s="6"/>
      <c r="Q352" s="6">
        <f t="shared" si="112"/>
        <v>45.5</v>
      </c>
      <c r="R352" s="6">
        <f t="shared" si="113"/>
        <v>0</v>
      </c>
      <c r="S352" s="6"/>
      <c r="T352" s="6"/>
      <c r="U352" s="6">
        <v>45.5</v>
      </c>
      <c r="V352" s="6"/>
      <c r="W352" s="6">
        <f t="shared" si="114"/>
        <v>45.5</v>
      </c>
    </row>
    <row r="353" spans="1:23" ht="15.75" hidden="1" customHeight="1" x14ac:dyDescent="0.25">
      <c r="A353" s="28"/>
      <c r="B353" s="6"/>
      <c r="C353" s="32" t="s">
        <v>28</v>
      </c>
      <c r="D353" s="32"/>
      <c r="E353" s="54">
        <f t="shared" si="108"/>
        <v>0</v>
      </c>
      <c r="F353" s="6">
        <f t="shared" si="109"/>
        <v>0</v>
      </c>
      <c r="G353" s="6"/>
      <c r="H353" s="6"/>
      <c r="I353" s="6"/>
      <c r="J353" s="6"/>
      <c r="K353" s="6">
        <f t="shared" si="110"/>
        <v>0</v>
      </c>
      <c r="L353" s="6">
        <f t="shared" si="111"/>
        <v>0</v>
      </c>
      <c r="M353" s="6"/>
      <c r="N353" s="6"/>
      <c r="O353" s="6"/>
      <c r="P353" s="6"/>
      <c r="Q353" s="6">
        <f t="shared" si="112"/>
        <v>0</v>
      </c>
      <c r="R353" s="6">
        <f t="shared" si="113"/>
        <v>0</v>
      </c>
      <c r="S353" s="6"/>
      <c r="T353" s="6"/>
      <c r="U353" s="6"/>
      <c r="V353" s="6"/>
      <c r="W353" s="6">
        <f t="shared" si="114"/>
        <v>0</v>
      </c>
    </row>
    <row r="354" spans="1:23" ht="15.75" hidden="1" customHeight="1" x14ac:dyDescent="0.25">
      <c r="A354" s="28"/>
      <c r="B354" s="6"/>
      <c r="C354" s="32" t="s">
        <v>27</v>
      </c>
      <c r="D354" s="32"/>
      <c r="E354" s="54">
        <f t="shared" si="108"/>
        <v>1226.4000000000001</v>
      </c>
      <c r="F354" s="6">
        <f t="shared" si="109"/>
        <v>46.3</v>
      </c>
      <c r="G354" s="6">
        <v>46.3</v>
      </c>
      <c r="H354" s="6"/>
      <c r="I354" s="6">
        <v>362.5</v>
      </c>
      <c r="J354" s="6"/>
      <c r="K354" s="6">
        <f t="shared" si="110"/>
        <v>408.8</v>
      </c>
      <c r="L354" s="6">
        <f t="shared" si="111"/>
        <v>46.3</v>
      </c>
      <c r="M354" s="6">
        <v>46.3</v>
      </c>
      <c r="N354" s="6"/>
      <c r="O354" s="6">
        <v>362.5</v>
      </c>
      <c r="P354" s="6"/>
      <c r="Q354" s="6">
        <f t="shared" si="112"/>
        <v>408.8</v>
      </c>
      <c r="R354" s="6">
        <f t="shared" si="113"/>
        <v>46.3</v>
      </c>
      <c r="S354" s="6">
        <v>46.3</v>
      </c>
      <c r="T354" s="6"/>
      <c r="U354" s="6">
        <v>362.5</v>
      </c>
      <c r="V354" s="6"/>
      <c r="W354" s="6">
        <f t="shared" si="114"/>
        <v>408.8</v>
      </c>
    </row>
    <row r="355" spans="1:23" ht="18" customHeight="1" x14ac:dyDescent="0.25">
      <c r="A355" s="30" t="s">
        <v>35</v>
      </c>
      <c r="B355" s="236" t="s">
        <v>79</v>
      </c>
      <c r="C355" s="236"/>
      <c r="D355" s="236"/>
      <c r="E355" s="236"/>
      <c r="F355" s="236"/>
      <c r="G355" s="236"/>
      <c r="H355" s="236"/>
      <c r="I355" s="236"/>
      <c r="J355" s="236"/>
      <c r="K355" s="236"/>
      <c r="L355" s="236"/>
      <c r="M355" s="236"/>
      <c r="N355" s="236"/>
      <c r="O355" s="236"/>
      <c r="P355" s="236"/>
      <c r="Q355" s="236"/>
      <c r="R355" s="236"/>
      <c r="S355" s="236"/>
      <c r="T355" s="236"/>
      <c r="U355" s="236"/>
      <c r="V355" s="236"/>
      <c r="W355" s="236"/>
    </row>
    <row r="356" spans="1:23" s="10" customFormat="1" ht="79.5" customHeight="1" x14ac:dyDescent="0.25">
      <c r="A356" s="28" t="s">
        <v>1</v>
      </c>
      <c r="B356" s="15" t="s">
        <v>85</v>
      </c>
      <c r="C356" s="37" t="s">
        <v>52</v>
      </c>
      <c r="D356" s="37">
        <v>71552</v>
      </c>
      <c r="E356" s="20">
        <f>SUM(E359:E385)</f>
        <v>5067</v>
      </c>
      <c r="F356" s="20">
        <f t="shared" ref="F356:K356" si="115">SUM(F359:F385)</f>
        <v>882.6</v>
      </c>
      <c r="G356" s="20">
        <f t="shared" si="115"/>
        <v>882.6</v>
      </c>
      <c r="H356" s="20">
        <f t="shared" si="115"/>
        <v>0</v>
      </c>
      <c r="I356" s="20">
        <f t="shared" si="115"/>
        <v>806.4</v>
      </c>
      <c r="J356" s="20">
        <f t="shared" si="115"/>
        <v>0</v>
      </c>
      <c r="K356" s="20">
        <f t="shared" si="115"/>
        <v>1689</v>
      </c>
      <c r="L356" s="20">
        <f t="shared" ref="L356:Q356" si="116">SUM(L359:L385)</f>
        <v>882.6</v>
      </c>
      <c r="M356" s="20">
        <f t="shared" si="116"/>
        <v>882.6</v>
      </c>
      <c r="N356" s="20">
        <f t="shared" si="116"/>
        <v>0</v>
      </c>
      <c r="O356" s="20">
        <f t="shared" si="116"/>
        <v>806.4</v>
      </c>
      <c r="P356" s="20">
        <f t="shared" si="116"/>
        <v>0</v>
      </c>
      <c r="Q356" s="20">
        <f t="shared" si="116"/>
        <v>1689.0000000000002</v>
      </c>
      <c r="R356" s="20">
        <f t="shared" ref="R356:W356" si="117">SUM(R359:R385)</f>
        <v>882.6</v>
      </c>
      <c r="S356" s="20">
        <f t="shared" si="117"/>
        <v>882.6</v>
      </c>
      <c r="T356" s="20">
        <f t="shared" si="117"/>
        <v>0</v>
      </c>
      <c r="U356" s="20">
        <f t="shared" si="117"/>
        <v>806.4</v>
      </c>
      <c r="V356" s="20">
        <f t="shared" si="117"/>
        <v>0</v>
      </c>
      <c r="W356" s="20">
        <f t="shared" si="117"/>
        <v>1689.0000000000002</v>
      </c>
    </row>
    <row r="357" spans="1:23" ht="15.75" hidden="1" customHeight="1" x14ac:dyDescent="0.25">
      <c r="A357" s="28"/>
      <c r="B357" s="15" t="s">
        <v>34</v>
      </c>
      <c r="C357" s="32">
        <v>211</v>
      </c>
      <c r="D357" s="32"/>
      <c r="E357" s="54">
        <f t="shared" ref="E357:E420" si="118">K357+Q357+W357</f>
        <v>0</v>
      </c>
      <c r="F357" s="6">
        <f t="shared" ref="F357:F388" si="119">G357+H357</f>
        <v>0</v>
      </c>
      <c r="G357" s="6"/>
      <c r="H357" s="6"/>
      <c r="I357" s="6"/>
      <c r="J357" s="6"/>
      <c r="K357" s="6">
        <f t="shared" ref="K357:K388" si="120">F357+I357+J357</f>
        <v>0</v>
      </c>
      <c r="L357" s="6">
        <f t="shared" ref="L357:L388" si="121">M357+N357</f>
        <v>0</v>
      </c>
      <c r="M357" s="6"/>
      <c r="N357" s="6"/>
      <c r="O357" s="6"/>
      <c r="P357" s="6"/>
      <c r="Q357" s="6">
        <f t="shared" ref="Q357:Q388" si="122">L357+O357+P357</f>
        <v>0</v>
      </c>
      <c r="R357" s="6">
        <f t="shared" ref="R357:R388" si="123">S357+T357</f>
        <v>0</v>
      </c>
      <c r="S357" s="6"/>
      <c r="T357" s="6"/>
      <c r="U357" s="6"/>
      <c r="V357" s="6"/>
      <c r="W357" s="6">
        <f t="shared" ref="W357:W388" si="124">R357+U357+V357</f>
        <v>0</v>
      </c>
    </row>
    <row r="358" spans="1:23" ht="15.75" hidden="1" customHeight="1" x14ac:dyDescent="0.25">
      <c r="A358" s="28"/>
      <c r="B358" s="15"/>
      <c r="C358" s="32" t="s">
        <v>19</v>
      </c>
      <c r="D358" s="32"/>
      <c r="E358" s="54">
        <f t="shared" si="118"/>
        <v>0</v>
      </c>
      <c r="F358" s="6">
        <f t="shared" si="119"/>
        <v>0</v>
      </c>
      <c r="G358" s="6"/>
      <c r="H358" s="6"/>
      <c r="I358" s="6"/>
      <c r="J358" s="6"/>
      <c r="K358" s="6">
        <f t="shared" si="120"/>
        <v>0</v>
      </c>
      <c r="L358" s="6">
        <f t="shared" si="121"/>
        <v>0</v>
      </c>
      <c r="M358" s="6"/>
      <c r="N358" s="6"/>
      <c r="O358" s="6"/>
      <c r="P358" s="6"/>
      <c r="Q358" s="6">
        <f t="shared" si="122"/>
        <v>0</v>
      </c>
      <c r="R358" s="6">
        <f t="shared" si="123"/>
        <v>0</v>
      </c>
      <c r="S358" s="6"/>
      <c r="T358" s="6"/>
      <c r="U358" s="6"/>
      <c r="V358" s="6"/>
      <c r="W358" s="6">
        <f t="shared" si="124"/>
        <v>0</v>
      </c>
    </row>
    <row r="359" spans="1:23" ht="15.75" hidden="1" customHeight="1" x14ac:dyDescent="0.25">
      <c r="A359" s="28"/>
      <c r="B359" s="15" t="s">
        <v>34</v>
      </c>
      <c r="C359" s="32" t="s">
        <v>14</v>
      </c>
      <c r="D359" s="32"/>
      <c r="E359" s="54">
        <f t="shared" si="118"/>
        <v>166.5</v>
      </c>
      <c r="F359" s="6">
        <f t="shared" si="119"/>
        <v>20.5</v>
      </c>
      <c r="G359" s="6">
        <v>20.5</v>
      </c>
      <c r="H359" s="6"/>
      <c r="I359" s="6">
        <v>35</v>
      </c>
      <c r="J359" s="6"/>
      <c r="K359" s="6">
        <f t="shared" si="120"/>
        <v>55.5</v>
      </c>
      <c r="L359" s="6">
        <f t="shared" si="121"/>
        <v>20.5</v>
      </c>
      <c r="M359" s="6">
        <v>20.5</v>
      </c>
      <c r="N359" s="6"/>
      <c r="O359" s="6">
        <v>35</v>
      </c>
      <c r="P359" s="6"/>
      <c r="Q359" s="6">
        <f t="shared" si="122"/>
        <v>55.5</v>
      </c>
      <c r="R359" s="6">
        <f t="shared" si="123"/>
        <v>20.5</v>
      </c>
      <c r="S359" s="6">
        <v>20.5</v>
      </c>
      <c r="T359" s="6"/>
      <c r="U359" s="6">
        <v>35</v>
      </c>
      <c r="V359" s="6"/>
      <c r="W359" s="6">
        <f t="shared" si="124"/>
        <v>55.5</v>
      </c>
    </row>
    <row r="360" spans="1:23" ht="15.75" hidden="1" customHeight="1" x14ac:dyDescent="0.25">
      <c r="A360" s="28"/>
      <c r="B360" s="15"/>
      <c r="C360" s="32" t="s">
        <v>53</v>
      </c>
      <c r="D360" s="32"/>
      <c r="E360" s="54">
        <f t="shared" si="118"/>
        <v>0</v>
      </c>
      <c r="F360" s="6">
        <f t="shared" si="119"/>
        <v>0</v>
      </c>
      <c r="G360" s="6"/>
      <c r="H360" s="6"/>
      <c r="I360" s="6"/>
      <c r="J360" s="6"/>
      <c r="K360" s="6">
        <f t="shared" si="120"/>
        <v>0</v>
      </c>
      <c r="L360" s="6">
        <f t="shared" si="121"/>
        <v>0</v>
      </c>
      <c r="M360" s="6"/>
      <c r="N360" s="6"/>
      <c r="O360" s="6"/>
      <c r="P360" s="6"/>
      <c r="Q360" s="6">
        <f t="shared" si="122"/>
        <v>0</v>
      </c>
      <c r="R360" s="6">
        <f t="shared" si="123"/>
        <v>0</v>
      </c>
      <c r="S360" s="6"/>
      <c r="T360" s="6"/>
      <c r="U360" s="6"/>
      <c r="V360" s="6"/>
      <c r="W360" s="6">
        <f t="shared" si="124"/>
        <v>0</v>
      </c>
    </row>
    <row r="361" spans="1:23" ht="15.75" hidden="1" customHeight="1" x14ac:dyDescent="0.25">
      <c r="A361" s="28"/>
      <c r="B361" s="15"/>
      <c r="C361" s="32" t="s">
        <v>33</v>
      </c>
      <c r="D361" s="32"/>
      <c r="E361" s="54">
        <f t="shared" si="118"/>
        <v>0</v>
      </c>
      <c r="F361" s="6">
        <f t="shared" si="119"/>
        <v>0</v>
      </c>
      <c r="G361" s="6"/>
      <c r="H361" s="6"/>
      <c r="I361" s="6"/>
      <c r="J361" s="6"/>
      <c r="K361" s="6">
        <f t="shared" si="120"/>
        <v>0</v>
      </c>
      <c r="L361" s="6">
        <f t="shared" si="121"/>
        <v>0</v>
      </c>
      <c r="M361" s="6"/>
      <c r="N361" s="6"/>
      <c r="O361" s="6"/>
      <c r="P361" s="6"/>
      <c r="Q361" s="6">
        <f t="shared" si="122"/>
        <v>0</v>
      </c>
      <c r="R361" s="6">
        <f t="shared" si="123"/>
        <v>0</v>
      </c>
      <c r="S361" s="6"/>
      <c r="T361" s="6"/>
      <c r="U361" s="6"/>
      <c r="V361" s="6"/>
      <c r="W361" s="6">
        <f t="shared" si="124"/>
        <v>0</v>
      </c>
    </row>
    <row r="362" spans="1:23" ht="15.75" hidden="1" customHeight="1" x14ac:dyDescent="0.25">
      <c r="A362" s="28"/>
      <c r="B362" s="15"/>
      <c r="C362" s="32" t="s">
        <v>29</v>
      </c>
      <c r="D362" s="32"/>
      <c r="E362" s="54">
        <f t="shared" si="118"/>
        <v>0</v>
      </c>
      <c r="F362" s="6">
        <f t="shared" si="119"/>
        <v>0</v>
      </c>
      <c r="G362" s="6"/>
      <c r="H362" s="6"/>
      <c r="I362" s="6"/>
      <c r="J362" s="6"/>
      <c r="K362" s="6">
        <f t="shared" si="120"/>
        <v>0</v>
      </c>
      <c r="L362" s="6">
        <f t="shared" si="121"/>
        <v>0</v>
      </c>
      <c r="M362" s="6"/>
      <c r="N362" s="6"/>
      <c r="O362" s="6"/>
      <c r="P362" s="6"/>
      <c r="Q362" s="6">
        <f t="shared" si="122"/>
        <v>0</v>
      </c>
      <c r="R362" s="6">
        <f t="shared" si="123"/>
        <v>0</v>
      </c>
      <c r="S362" s="6"/>
      <c r="T362" s="6"/>
      <c r="U362" s="6"/>
      <c r="V362" s="6"/>
      <c r="W362" s="6">
        <f t="shared" si="124"/>
        <v>0</v>
      </c>
    </row>
    <row r="363" spans="1:23" ht="15.75" hidden="1" customHeight="1" x14ac:dyDescent="0.25">
      <c r="A363" s="28"/>
      <c r="B363" s="15"/>
      <c r="C363" s="32" t="s">
        <v>30</v>
      </c>
      <c r="D363" s="32"/>
      <c r="E363" s="54">
        <f t="shared" si="118"/>
        <v>0</v>
      </c>
      <c r="F363" s="6">
        <f t="shared" si="119"/>
        <v>0</v>
      </c>
      <c r="G363" s="6"/>
      <c r="H363" s="6"/>
      <c r="I363" s="6"/>
      <c r="J363" s="6"/>
      <c r="K363" s="6">
        <f t="shared" si="120"/>
        <v>0</v>
      </c>
      <c r="L363" s="6">
        <f t="shared" si="121"/>
        <v>0</v>
      </c>
      <c r="M363" s="6"/>
      <c r="N363" s="6"/>
      <c r="O363" s="6"/>
      <c r="P363" s="6"/>
      <c r="Q363" s="6">
        <f t="shared" si="122"/>
        <v>0</v>
      </c>
      <c r="R363" s="6">
        <f t="shared" si="123"/>
        <v>0</v>
      </c>
      <c r="S363" s="6"/>
      <c r="T363" s="6"/>
      <c r="U363" s="6"/>
      <c r="V363" s="6"/>
      <c r="W363" s="6">
        <f t="shared" si="124"/>
        <v>0</v>
      </c>
    </row>
    <row r="364" spans="1:23" ht="15.75" hidden="1" customHeight="1" x14ac:dyDescent="0.25">
      <c r="A364" s="28"/>
      <c r="B364" s="15"/>
      <c r="C364" s="32">
        <v>213</v>
      </c>
      <c r="D364" s="32"/>
      <c r="E364" s="54">
        <f t="shared" si="118"/>
        <v>0</v>
      </c>
      <c r="F364" s="6">
        <f t="shared" si="119"/>
        <v>0</v>
      </c>
      <c r="G364" s="6"/>
      <c r="H364" s="6"/>
      <c r="I364" s="6"/>
      <c r="J364" s="6"/>
      <c r="K364" s="6">
        <f t="shared" si="120"/>
        <v>0</v>
      </c>
      <c r="L364" s="6">
        <f t="shared" si="121"/>
        <v>0</v>
      </c>
      <c r="M364" s="6"/>
      <c r="N364" s="6"/>
      <c r="O364" s="6"/>
      <c r="P364" s="6"/>
      <c r="Q364" s="6">
        <f t="shared" si="122"/>
        <v>0</v>
      </c>
      <c r="R364" s="6">
        <f t="shared" si="123"/>
        <v>0</v>
      </c>
      <c r="S364" s="6"/>
      <c r="T364" s="6"/>
      <c r="U364" s="6"/>
      <c r="V364" s="6"/>
      <c r="W364" s="6">
        <f t="shared" si="124"/>
        <v>0</v>
      </c>
    </row>
    <row r="365" spans="1:23" ht="15.75" hidden="1" customHeight="1" x14ac:dyDescent="0.25">
      <c r="A365" s="28"/>
      <c r="B365" s="15"/>
      <c r="C365" s="32">
        <v>221</v>
      </c>
      <c r="D365" s="32"/>
      <c r="E365" s="54">
        <f t="shared" si="118"/>
        <v>0</v>
      </c>
      <c r="F365" s="6">
        <f t="shared" si="119"/>
        <v>0</v>
      </c>
      <c r="G365" s="6"/>
      <c r="H365" s="6"/>
      <c r="I365" s="6"/>
      <c r="J365" s="6"/>
      <c r="K365" s="6">
        <f t="shared" si="120"/>
        <v>0</v>
      </c>
      <c r="L365" s="6">
        <f t="shared" si="121"/>
        <v>0</v>
      </c>
      <c r="M365" s="6"/>
      <c r="N365" s="6"/>
      <c r="O365" s="6"/>
      <c r="P365" s="6"/>
      <c r="Q365" s="6">
        <f t="shared" si="122"/>
        <v>0</v>
      </c>
      <c r="R365" s="6">
        <f t="shared" si="123"/>
        <v>0</v>
      </c>
      <c r="S365" s="6"/>
      <c r="T365" s="6"/>
      <c r="U365" s="6"/>
      <c r="V365" s="6"/>
      <c r="W365" s="6">
        <f t="shared" si="124"/>
        <v>0</v>
      </c>
    </row>
    <row r="366" spans="1:23" ht="15.75" hidden="1" customHeight="1" x14ac:dyDescent="0.25">
      <c r="A366" s="28"/>
      <c r="B366" s="15"/>
      <c r="C366" s="32" t="s">
        <v>15</v>
      </c>
      <c r="D366" s="32"/>
      <c r="E366" s="54">
        <f t="shared" si="118"/>
        <v>0</v>
      </c>
      <c r="F366" s="6">
        <f t="shared" si="119"/>
        <v>0</v>
      </c>
      <c r="G366" s="6"/>
      <c r="H366" s="6"/>
      <c r="I366" s="6"/>
      <c r="J366" s="6"/>
      <c r="K366" s="6">
        <f t="shared" si="120"/>
        <v>0</v>
      </c>
      <c r="L366" s="6">
        <f t="shared" si="121"/>
        <v>0</v>
      </c>
      <c r="M366" s="6"/>
      <c r="N366" s="6"/>
      <c r="O366" s="6"/>
      <c r="P366" s="6"/>
      <c r="Q366" s="6">
        <f t="shared" si="122"/>
        <v>0</v>
      </c>
      <c r="R366" s="6">
        <f t="shared" si="123"/>
        <v>0</v>
      </c>
      <c r="S366" s="6"/>
      <c r="T366" s="6"/>
      <c r="U366" s="6"/>
      <c r="V366" s="6"/>
      <c r="W366" s="6">
        <f t="shared" si="124"/>
        <v>0</v>
      </c>
    </row>
    <row r="367" spans="1:23" ht="15.75" hidden="1" customHeight="1" x14ac:dyDescent="0.25">
      <c r="A367" s="28"/>
      <c r="B367" s="71"/>
      <c r="C367" s="68" t="s">
        <v>16</v>
      </c>
      <c r="D367" s="68"/>
      <c r="E367" s="69">
        <f t="shared" si="118"/>
        <v>244</v>
      </c>
      <c r="F367" s="6">
        <f t="shared" si="119"/>
        <v>27.4</v>
      </c>
      <c r="G367" s="6">
        <v>27.4</v>
      </c>
      <c r="H367" s="6"/>
      <c r="I367" s="6">
        <v>57.8</v>
      </c>
      <c r="J367" s="6"/>
      <c r="K367" s="6">
        <f t="shared" si="120"/>
        <v>85.199999999999989</v>
      </c>
      <c r="L367" s="6">
        <f t="shared" si="121"/>
        <v>27.4</v>
      </c>
      <c r="M367" s="6">
        <v>27.4</v>
      </c>
      <c r="N367" s="6"/>
      <c r="O367" s="6">
        <v>52</v>
      </c>
      <c r="P367" s="6"/>
      <c r="Q367" s="6">
        <f t="shared" si="122"/>
        <v>79.400000000000006</v>
      </c>
      <c r="R367" s="6">
        <f t="shared" si="123"/>
        <v>27.4</v>
      </c>
      <c r="S367" s="6">
        <v>27.4</v>
      </c>
      <c r="T367" s="6"/>
      <c r="U367" s="6">
        <v>52</v>
      </c>
      <c r="V367" s="6"/>
      <c r="W367" s="6">
        <f t="shared" si="124"/>
        <v>79.400000000000006</v>
      </c>
    </row>
    <row r="368" spans="1:23" ht="15.75" hidden="1" customHeight="1" x14ac:dyDescent="0.25">
      <c r="A368" s="28"/>
      <c r="B368" s="71"/>
      <c r="C368" s="68" t="s">
        <v>103</v>
      </c>
      <c r="D368" s="68"/>
      <c r="E368" s="69">
        <f t="shared" si="118"/>
        <v>878.10000000000014</v>
      </c>
      <c r="F368" s="6">
        <f t="shared" si="119"/>
        <v>133.9</v>
      </c>
      <c r="G368" s="6">
        <v>133.9</v>
      </c>
      <c r="H368" s="6"/>
      <c r="I368" s="6">
        <v>158.80000000000001</v>
      </c>
      <c r="J368" s="6"/>
      <c r="K368" s="6">
        <f t="shared" si="120"/>
        <v>292.70000000000005</v>
      </c>
      <c r="L368" s="6">
        <f t="shared" si="121"/>
        <v>133.9</v>
      </c>
      <c r="M368" s="6">
        <v>133.9</v>
      </c>
      <c r="N368" s="6"/>
      <c r="O368" s="6">
        <v>158.80000000000001</v>
      </c>
      <c r="P368" s="6"/>
      <c r="Q368" s="6">
        <f t="shared" si="122"/>
        <v>292.70000000000005</v>
      </c>
      <c r="R368" s="6">
        <f t="shared" si="123"/>
        <v>133.9</v>
      </c>
      <c r="S368" s="6">
        <v>133.9</v>
      </c>
      <c r="T368" s="6"/>
      <c r="U368" s="6">
        <v>158.80000000000001</v>
      </c>
      <c r="V368" s="6"/>
      <c r="W368" s="6">
        <f t="shared" si="124"/>
        <v>292.70000000000005</v>
      </c>
    </row>
    <row r="369" spans="1:23" ht="15.75" hidden="1" customHeight="1" x14ac:dyDescent="0.25">
      <c r="A369" s="12"/>
      <c r="B369" s="71"/>
      <c r="C369" s="68" t="s">
        <v>70</v>
      </c>
      <c r="D369" s="68"/>
      <c r="E369" s="69">
        <f t="shared" si="118"/>
        <v>0</v>
      </c>
      <c r="F369" s="6">
        <f t="shared" si="119"/>
        <v>0</v>
      </c>
      <c r="G369" s="6"/>
      <c r="H369" s="6"/>
      <c r="I369" s="6"/>
      <c r="J369" s="6"/>
      <c r="K369" s="6">
        <f t="shared" si="120"/>
        <v>0</v>
      </c>
      <c r="L369" s="6">
        <f t="shared" si="121"/>
        <v>0</v>
      </c>
      <c r="M369" s="6"/>
      <c r="N369" s="6"/>
      <c r="O369" s="6"/>
      <c r="P369" s="6"/>
      <c r="Q369" s="6">
        <f t="shared" si="122"/>
        <v>0</v>
      </c>
      <c r="R369" s="6">
        <f t="shared" si="123"/>
        <v>0</v>
      </c>
      <c r="S369" s="6"/>
      <c r="T369" s="6"/>
      <c r="U369" s="6"/>
      <c r="V369" s="6"/>
      <c r="W369" s="6">
        <f t="shared" si="124"/>
        <v>0</v>
      </c>
    </row>
    <row r="370" spans="1:23" ht="15.75" hidden="1" customHeight="1" x14ac:dyDescent="0.25">
      <c r="A370" s="12"/>
      <c r="B370" s="71"/>
      <c r="C370" s="68" t="s">
        <v>71</v>
      </c>
      <c r="D370" s="68"/>
      <c r="E370" s="69">
        <f t="shared" si="118"/>
        <v>0</v>
      </c>
      <c r="F370" s="6">
        <f t="shared" si="119"/>
        <v>0</v>
      </c>
      <c r="G370" s="6"/>
      <c r="H370" s="6"/>
      <c r="I370" s="6"/>
      <c r="J370" s="6"/>
      <c r="K370" s="6">
        <f t="shared" si="120"/>
        <v>0</v>
      </c>
      <c r="L370" s="6">
        <f t="shared" si="121"/>
        <v>0</v>
      </c>
      <c r="M370" s="6"/>
      <c r="N370" s="6"/>
      <c r="O370" s="6"/>
      <c r="P370" s="6"/>
      <c r="Q370" s="6">
        <f t="shared" si="122"/>
        <v>0</v>
      </c>
      <c r="R370" s="6">
        <f t="shared" si="123"/>
        <v>0</v>
      </c>
      <c r="S370" s="6"/>
      <c r="T370" s="6"/>
      <c r="U370" s="6"/>
      <c r="V370" s="6"/>
      <c r="W370" s="6">
        <f t="shared" si="124"/>
        <v>0</v>
      </c>
    </row>
    <row r="371" spans="1:23" ht="15.75" hidden="1" customHeight="1" x14ac:dyDescent="0.25">
      <c r="A371" s="12"/>
      <c r="B371" s="71"/>
      <c r="C371" s="68" t="s">
        <v>72</v>
      </c>
      <c r="D371" s="68"/>
      <c r="E371" s="69">
        <f t="shared" si="118"/>
        <v>0</v>
      </c>
      <c r="F371" s="6">
        <f t="shared" si="119"/>
        <v>0</v>
      </c>
      <c r="G371" s="6"/>
      <c r="H371" s="6"/>
      <c r="I371" s="6"/>
      <c r="J371" s="6"/>
      <c r="K371" s="6">
        <f t="shared" si="120"/>
        <v>0</v>
      </c>
      <c r="L371" s="6">
        <f t="shared" si="121"/>
        <v>0</v>
      </c>
      <c r="M371" s="6"/>
      <c r="N371" s="6"/>
      <c r="O371" s="6"/>
      <c r="P371" s="6"/>
      <c r="Q371" s="6">
        <f t="shared" si="122"/>
        <v>0</v>
      </c>
      <c r="R371" s="6">
        <f t="shared" si="123"/>
        <v>0</v>
      </c>
      <c r="S371" s="6"/>
      <c r="T371" s="6"/>
      <c r="U371" s="6"/>
      <c r="V371" s="6"/>
      <c r="W371" s="6">
        <f t="shared" si="124"/>
        <v>0</v>
      </c>
    </row>
    <row r="372" spans="1:23" ht="15.75" hidden="1" customHeight="1" x14ac:dyDescent="0.25">
      <c r="A372" s="28"/>
      <c r="B372" s="71"/>
      <c r="C372" s="68">
        <v>224</v>
      </c>
      <c r="D372" s="68"/>
      <c r="E372" s="69">
        <f t="shared" si="118"/>
        <v>0</v>
      </c>
      <c r="F372" s="6">
        <f t="shared" si="119"/>
        <v>0</v>
      </c>
      <c r="G372" s="6"/>
      <c r="H372" s="6"/>
      <c r="I372" s="6"/>
      <c r="J372" s="6"/>
      <c r="K372" s="6">
        <f t="shared" si="120"/>
        <v>0</v>
      </c>
      <c r="L372" s="6">
        <f t="shared" si="121"/>
        <v>0</v>
      </c>
      <c r="M372" s="6"/>
      <c r="N372" s="6"/>
      <c r="O372" s="6"/>
      <c r="P372" s="6"/>
      <c r="Q372" s="6">
        <f t="shared" si="122"/>
        <v>0</v>
      </c>
      <c r="R372" s="6">
        <f t="shared" si="123"/>
        <v>0</v>
      </c>
      <c r="S372" s="6"/>
      <c r="T372" s="6"/>
      <c r="U372" s="6"/>
      <c r="V372" s="6"/>
      <c r="W372" s="6">
        <f t="shared" si="124"/>
        <v>0</v>
      </c>
    </row>
    <row r="373" spans="1:23" ht="15.75" hidden="1" customHeight="1" x14ac:dyDescent="0.25">
      <c r="A373" s="28"/>
      <c r="B373" s="71"/>
      <c r="C373" s="68" t="s">
        <v>20</v>
      </c>
      <c r="D373" s="68"/>
      <c r="E373" s="69">
        <f t="shared" si="118"/>
        <v>0</v>
      </c>
      <c r="F373" s="6">
        <f t="shared" si="119"/>
        <v>0</v>
      </c>
      <c r="G373" s="6"/>
      <c r="H373" s="6"/>
      <c r="I373" s="6"/>
      <c r="J373" s="6"/>
      <c r="K373" s="6">
        <f t="shared" si="120"/>
        <v>0</v>
      </c>
      <c r="L373" s="6">
        <f t="shared" si="121"/>
        <v>0</v>
      </c>
      <c r="M373" s="6"/>
      <c r="N373" s="6"/>
      <c r="O373" s="6"/>
      <c r="P373" s="6"/>
      <c r="Q373" s="6">
        <f t="shared" si="122"/>
        <v>0</v>
      </c>
      <c r="R373" s="6">
        <f t="shared" si="123"/>
        <v>0</v>
      </c>
      <c r="S373" s="6"/>
      <c r="T373" s="6"/>
      <c r="U373" s="6"/>
      <c r="V373" s="6"/>
      <c r="W373" s="6">
        <f t="shared" si="124"/>
        <v>0</v>
      </c>
    </row>
    <row r="374" spans="1:23" ht="15.75" hidden="1" customHeight="1" x14ac:dyDescent="0.25">
      <c r="A374" s="28"/>
      <c r="B374" s="71"/>
      <c r="C374" s="68" t="s">
        <v>21</v>
      </c>
      <c r="D374" s="68"/>
      <c r="E374" s="69">
        <f t="shared" si="118"/>
        <v>0</v>
      </c>
      <c r="F374" s="6">
        <f t="shared" si="119"/>
        <v>0</v>
      </c>
      <c r="G374" s="6"/>
      <c r="H374" s="6"/>
      <c r="I374" s="6"/>
      <c r="J374" s="6"/>
      <c r="K374" s="6">
        <f t="shared" si="120"/>
        <v>0</v>
      </c>
      <c r="L374" s="6">
        <f t="shared" si="121"/>
        <v>0</v>
      </c>
      <c r="M374" s="6"/>
      <c r="N374" s="6"/>
      <c r="O374" s="6"/>
      <c r="P374" s="6"/>
      <c r="Q374" s="6">
        <f t="shared" si="122"/>
        <v>0</v>
      </c>
      <c r="R374" s="6">
        <f t="shared" si="123"/>
        <v>0</v>
      </c>
      <c r="S374" s="6"/>
      <c r="T374" s="6"/>
      <c r="U374" s="6"/>
      <c r="V374" s="6"/>
      <c r="W374" s="6">
        <f t="shared" si="124"/>
        <v>0</v>
      </c>
    </row>
    <row r="375" spans="1:23" ht="15.75" hidden="1" customHeight="1" x14ac:dyDescent="0.25">
      <c r="A375" s="28"/>
      <c r="B375" s="71"/>
      <c r="C375" s="68" t="s">
        <v>22</v>
      </c>
      <c r="D375" s="68"/>
      <c r="E375" s="69">
        <f t="shared" si="118"/>
        <v>0</v>
      </c>
      <c r="F375" s="6">
        <f t="shared" si="119"/>
        <v>0</v>
      </c>
      <c r="G375" s="6"/>
      <c r="H375" s="6"/>
      <c r="I375" s="6"/>
      <c r="J375" s="6"/>
      <c r="K375" s="6">
        <f t="shared" si="120"/>
        <v>0</v>
      </c>
      <c r="L375" s="6">
        <f t="shared" si="121"/>
        <v>0</v>
      </c>
      <c r="M375" s="6"/>
      <c r="N375" s="6"/>
      <c r="O375" s="6"/>
      <c r="P375" s="6"/>
      <c r="Q375" s="6">
        <f t="shared" si="122"/>
        <v>0</v>
      </c>
      <c r="R375" s="6">
        <f t="shared" si="123"/>
        <v>0</v>
      </c>
      <c r="S375" s="6"/>
      <c r="T375" s="6"/>
      <c r="U375" s="6"/>
      <c r="V375" s="6"/>
      <c r="W375" s="6">
        <f t="shared" si="124"/>
        <v>0</v>
      </c>
    </row>
    <row r="376" spans="1:23" ht="15.75" hidden="1" customHeight="1" x14ac:dyDescent="0.25">
      <c r="A376" s="28"/>
      <c r="B376" s="71"/>
      <c r="C376" s="68" t="s">
        <v>17</v>
      </c>
      <c r="D376" s="68"/>
      <c r="E376" s="69">
        <f t="shared" si="118"/>
        <v>521.40000000000009</v>
      </c>
      <c r="F376" s="6">
        <f t="shared" si="119"/>
        <v>42.8</v>
      </c>
      <c r="G376" s="6">
        <v>42.8</v>
      </c>
      <c r="H376" s="6"/>
      <c r="I376" s="6">
        <v>131</v>
      </c>
      <c r="J376" s="6"/>
      <c r="K376" s="6">
        <f t="shared" si="120"/>
        <v>173.8</v>
      </c>
      <c r="L376" s="6">
        <f t="shared" si="121"/>
        <v>42.8</v>
      </c>
      <c r="M376" s="6">
        <v>42.8</v>
      </c>
      <c r="N376" s="6"/>
      <c r="O376" s="6">
        <v>131</v>
      </c>
      <c r="P376" s="6"/>
      <c r="Q376" s="6">
        <f t="shared" si="122"/>
        <v>173.8</v>
      </c>
      <c r="R376" s="6">
        <f t="shared" si="123"/>
        <v>42.8</v>
      </c>
      <c r="S376" s="6">
        <v>42.8</v>
      </c>
      <c r="T376" s="6"/>
      <c r="U376" s="6">
        <v>131</v>
      </c>
      <c r="V376" s="6"/>
      <c r="W376" s="6">
        <f t="shared" si="124"/>
        <v>173.8</v>
      </c>
    </row>
    <row r="377" spans="1:23" ht="15.75" hidden="1" customHeight="1" x14ac:dyDescent="0.25">
      <c r="A377" s="28"/>
      <c r="B377" s="71"/>
      <c r="C377" s="68" t="s">
        <v>23</v>
      </c>
      <c r="D377" s="68"/>
      <c r="E377" s="69">
        <f t="shared" si="118"/>
        <v>0</v>
      </c>
      <c r="F377" s="6">
        <f t="shared" si="119"/>
        <v>0</v>
      </c>
      <c r="G377" s="6"/>
      <c r="H377" s="6"/>
      <c r="I377" s="6"/>
      <c r="J377" s="6"/>
      <c r="K377" s="6">
        <f t="shared" si="120"/>
        <v>0</v>
      </c>
      <c r="L377" s="6">
        <f t="shared" si="121"/>
        <v>0</v>
      </c>
      <c r="M377" s="6"/>
      <c r="N377" s="6"/>
      <c r="O377" s="6"/>
      <c r="P377" s="6"/>
      <c r="Q377" s="6">
        <f t="shared" si="122"/>
        <v>0</v>
      </c>
      <c r="R377" s="6">
        <f t="shared" si="123"/>
        <v>0</v>
      </c>
      <c r="S377" s="6"/>
      <c r="T377" s="6"/>
      <c r="U377" s="6"/>
      <c r="V377" s="6"/>
      <c r="W377" s="6">
        <f t="shared" si="124"/>
        <v>0</v>
      </c>
    </row>
    <row r="378" spans="1:23" ht="15.75" hidden="1" customHeight="1" x14ac:dyDescent="0.25">
      <c r="A378" s="28"/>
      <c r="B378" s="71"/>
      <c r="C378" s="68" t="s">
        <v>10</v>
      </c>
      <c r="D378" s="68"/>
      <c r="E378" s="69">
        <f t="shared" si="118"/>
        <v>244.5</v>
      </c>
      <c r="F378" s="6">
        <f t="shared" si="119"/>
        <v>35.5</v>
      </c>
      <c r="G378" s="6">
        <v>35.5</v>
      </c>
      <c r="H378" s="6"/>
      <c r="I378" s="6">
        <v>46</v>
      </c>
      <c r="J378" s="6"/>
      <c r="K378" s="6">
        <f t="shared" si="120"/>
        <v>81.5</v>
      </c>
      <c r="L378" s="6">
        <f t="shared" si="121"/>
        <v>35.5</v>
      </c>
      <c r="M378" s="6">
        <v>35.5</v>
      </c>
      <c r="N378" s="6"/>
      <c r="O378" s="6">
        <v>46</v>
      </c>
      <c r="P378" s="6"/>
      <c r="Q378" s="6">
        <f t="shared" si="122"/>
        <v>81.5</v>
      </c>
      <c r="R378" s="6">
        <f t="shared" si="123"/>
        <v>35.5</v>
      </c>
      <c r="S378" s="6">
        <v>35.5</v>
      </c>
      <c r="T378" s="6"/>
      <c r="U378" s="6">
        <v>46</v>
      </c>
      <c r="V378" s="6"/>
      <c r="W378" s="6">
        <f t="shared" si="124"/>
        <v>81.5</v>
      </c>
    </row>
    <row r="379" spans="1:23" ht="15.75" hidden="1" customHeight="1" x14ac:dyDescent="0.25">
      <c r="A379" s="28"/>
      <c r="B379" s="71"/>
      <c r="C379" s="68" t="s">
        <v>18</v>
      </c>
      <c r="D379" s="68"/>
      <c r="E379" s="69">
        <f t="shared" si="118"/>
        <v>0</v>
      </c>
      <c r="F379" s="6">
        <f t="shared" si="119"/>
        <v>0</v>
      </c>
      <c r="G379" s="6"/>
      <c r="H379" s="6"/>
      <c r="I379" s="6"/>
      <c r="J379" s="6"/>
      <c r="K379" s="6">
        <f t="shared" si="120"/>
        <v>0</v>
      </c>
      <c r="L379" s="6">
        <f t="shared" si="121"/>
        <v>0</v>
      </c>
      <c r="M379" s="6"/>
      <c r="N379" s="6"/>
      <c r="O379" s="6"/>
      <c r="P379" s="6"/>
      <c r="Q379" s="6">
        <f t="shared" si="122"/>
        <v>0</v>
      </c>
      <c r="R379" s="6">
        <f t="shared" si="123"/>
        <v>0</v>
      </c>
      <c r="S379" s="6"/>
      <c r="T379" s="6"/>
      <c r="U379" s="6"/>
      <c r="V379" s="6"/>
      <c r="W379" s="6">
        <f t="shared" si="124"/>
        <v>0</v>
      </c>
    </row>
    <row r="380" spans="1:23" ht="15.75" hidden="1" customHeight="1" x14ac:dyDescent="0.25">
      <c r="A380" s="28"/>
      <c r="B380" s="71"/>
      <c r="C380" s="68" t="s">
        <v>24</v>
      </c>
      <c r="D380" s="68"/>
      <c r="E380" s="69">
        <f t="shared" si="118"/>
        <v>0</v>
      </c>
      <c r="F380" s="6">
        <f t="shared" si="119"/>
        <v>0</v>
      </c>
      <c r="G380" s="6"/>
      <c r="H380" s="6"/>
      <c r="I380" s="6"/>
      <c r="J380" s="6"/>
      <c r="K380" s="6">
        <f t="shared" si="120"/>
        <v>0</v>
      </c>
      <c r="L380" s="6">
        <f t="shared" si="121"/>
        <v>0</v>
      </c>
      <c r="M380" s="6"/>
      <c r="N380" s="6"/>
      <c r="O380" s="6"/>
      <c r="P380" s="6"/>
      <c r="Q380" s="6">
        <f t="shared" si="122"/>
        <v>0</v>
      </c>
      <c r="R380" s="6">
        <f t="shared" si="123"/>
        <v>0</v>
      </c>
      <c r="S380" s="6"/>
      <c r="T380" s="6"/>
      <c r="U380" s="6"/>
      <c r="V380" s="6"/>
      <c r="W380" s="6">
        <f t="shared" si="124"/>
        <v>0</v>
      </c>
    </row>
    <row r="381" spans="1:23" ht="15.75" hidden="1" customHeight="1" x14ac:dyDescent="0.25">
      <c r="A381" s="28"/>
      <c r="B381" s="71"/>
      <c r="C381" s="68" t="s">
        <v>102</v>
      </c>
      <c r="D381" s="68"/>
      <c r="E381" s="69">
        <f t="shared" si="118"/>
        <v>2872.4</v>
      </c>
      <c r="F381" s="6">
        <f t="shared" si="119"/>
        <v>611.4</v>
      </c>
      <c r="G381" s="6">
        <v>611.4</v>
      </c>
      <c r="H381" s="6"/>
      <c r="I381" s="6">
        <v>342.2</v>
      </c>
      <c r="J381" s="6"/>
      <c r="K381" s="6">
        <f t="shared" si="120"/>
        <v>953.59999999999991</v>
      </c>
      <c r="L381" s="6">
        <f t="shared" si="121"/>
        <v>611.4</v>
      </c>
      <c r="M381" s="6">
        <v>611.4</v>
      </c>
      <c r="N381" s="6"/>
      <c r="O381" s="6">
        <v>348</v>
      </c>
      <c r="P381" s="6"/>
      <c r="Q381" s="6">
        <f t="shared" si="122"/>
        <v>959.4</v>
      </c>
      <c r="R381" s="6">
        <f t="shared" si="123"/>
        <v>611.4</v>
      </c>
      <c r="S381" s="6">
        <v>611.4</v>
      </c>
      <c r="T381" s="6"/>
      <c r="U381" s="6">
        <v>348</v>
      </c>
      <c r="V381" s="6"/>
      <c r="W381" s="6">
        <f t="shared" si="124"/>
        <v>959.4</v>
      </c>
    </row>
    <row r="382" spans="1:23" ht="15.75" hidden="1" customHeight="1" x14ac:dyDescent="0.25">
      <c r="A382" s="28"/>
      <c r="B382" s="15"/>
      <c r="C382" s="32" t="s">
        <v>25</v>
      </c>
      <c r="D382" s="32"/>
      <c r="E382" s="54">
        <f t="shared" si="118"/>
        <v>0</v>
      </c>
      <c r="F382" s="6">
        <f t="shared" si="119"/>
        <v>0</v>
      </c>
      <c r="G382" s="6"/>
      <c r="H382" s="6"/>
      <c r="I382" s="6"/>
      <c r="J382" s="6"/>
      <c r="K382" s="6">
        <f t="shared" si="120"/>
        <v>0</v>
      </c>
      <c r="L382" s="6">
        <f t="shared" si="121"/>
        <v>0</v>
      </c>
      <c r="M382" s="6"/>
      <c r="N382" s="6"/>
      <c r="O382" s="6"/>
      <c r="P382" s="6"/>
      <c r="Q382" s="6">
        <f t="shared" si="122"/>
        <v>0</v>
      </c>
      <c r="R382" s="6">
        <f t="shared" si="123"/>
        <v>0</v>
      </c>
      <c r="S382" s="6"/>
      <c r="T382" s="6"/>
      <c r="U382" s="6"/>
      <c r="V382" s="6"/>
      <c r="W382" s="6">
        <f t="shared" si="124"/>
        <v>0</v>
      </c>
    </row>
    <row r="383" spans="1:23" ht="15.75" hidden="1" customHeight="1" x14ac:dyDescent="0.25">
      <c r="A383" s="28"/>
      <c r="B383" s="15"/>
      <c r="C383" s="32" t="s">
        <v>11</v>
      </c>
      <c r="D383" s="32"/>
      <c r="E383" s="54">
        <f t="shared" si="118"/>
        <v>122.10000000000001</v>
      </c>
      <c r="F383" s="6">
        <f t="shared" si="119"/>
        <v>11.1</v>
      </c>
      <c r="G383" s="6">
        <v>11.1</v>
      </c>
      <c r="H383" s="6"/>
      <c r="I383" s="6">
        <v>29.6</v>
      </c>
      <c r="J383" s="6"/>
      <c r="K383" s="6">
        <f t="shared" si="120"/>
        <v>40.700000000000003</v>
      </c>
      <c r="L383" s="6">
        <f t="shared" si="121"/>
        <v>11.1</v>
      </c>
      <c r="M383" s="6">
        <v>11.1</v>
      </c>
      <c r="N383" s="6"/>
      <c r="O383" s="6">
        <v>29.6</v>
      </c>
      <c r="P383" s="6"/>
      <c r="Q383" s="6">
        <f t="shared" si="122"/>
        <v>40.700000000000003</v>
      </c>
      <c r="R383" s="6">
        <f t="shared" si="123"/>
        <v>11.1</v>
      </c>
      <c r="S383" s="6">
        <v>11.1</v>
      </c>
      <c r="T383" s="6"/>
      <c r="U383" s="6">
        <v>29.6</v>
      </c>
      <c r="V383" s="6"/>
      <c r="W383" s="6">
        <f t="shared" si="124"/>
        <v>40.700000000000003</v>
      </c>
    </row>
    <row r="384" spans="1:23" ht="15.75" hidden="1" customHeight="1" x14ac:dyDescent="0.25">
      <c r="A384" s="28"/>
      <c r="B384" s="15"/>
      <c r="C384" s="32" t="s">
        <v>13</v>
      </c>
      <c r="D384" s="32"/>
      <c r="E384" s="54">
        <f t="shared" si="118"/>
        <v>0</v>
      </c>
      <c r="F384" s="6">
        <f t="shared" si="119"/>
        <v>0</v>
      </c>
      <c r="G384" s="6"/>
      <c r="H384" s="6"/>
      <c r="I384" s="6"/>
      <c r="J384" s="6"/>
      <c r="K384" s="6">
        <f t="shared" si="120"/>
        <v>0</v>
      </c>
      <c r="L384" s="6">
        <f t="shared" si="121"/>
        <v>0</v>
      </c>
      <c r="M384" s="6"/>
      <c r="N384" s="6"/>
      <c r="O384" s="6"/>
      <c r="P384" s="6"/>
      <c r="Q384" s="6">
        <f t="shared" si="122"/>
        <v>0</v>
      </c>
      <c r="R384" s="6">
        <f t="shared" si="123"/>
        <v>0</v>
      </c>
      <c r="S384" s="6"/>
      <c r="T384" s="6"/>
      <c r="U384" s="6"/>
      <c r="V384" s="6"/>
      <c r="W384" s="6">
        <f t="shared" si="124"/>
        <v>0</v>
      </c>
    </row>
    <row r="385" spans="1:23" ht="15.75" hidden="1" customHeight="1" x14ac:dyDescent="0.25">
      <c r="A385" s="28"/>
      <c r="B385" s="15"/>
      <c r="C385" s="32" t="s">
        <v>12</v>
      </c>
      <c r="D385" s="32"/>
      <c r="E385" s="54">
        <f t="shared" si="118"/>
        <v>18</v>
      </c>
      <c r="F385" s="6">
        <f t="shared" si="119"/>
        <v>0</v>
      </c>
      <c r="G385" s="6"/>
      <c r="H385" s="6"/>
      <c r="I385" s="6">
        <v>6</v>
      </c>
      <c r="J385" s="6"/>
      <c r="K385" s="6">
        <f t="shared" si="120"/>
        <v>6</v>
      </c>
      <c r="L385" s="6">
        <f t="shared" si="121"/>
        <v>0</v>
      </c>
      <c r="M385" s="6"/>
      <c r="N385" s="6"/>
      <c r="O385" s="6">
        <v>6</v>
      </c>
      <c r="P385" s="6"/>
      <c r="Q385" s="6">
        <f t="shared" si="122"/>
        <v>6</v>
      </c>
      <c r="R385" s="6">
        <f t="shared" si="123"/>
        <v>0</v>
      </c>
      <c r="S385" s="6"/>
      <c r="T385" s="6"/>
      <c r="U385" s="6">
        <v>6</v>
      </c>
      <c r="V385" s="6"/>
      <c r="W385" s="6">
        <f t="shared" si="124"/>
        <v>6</v>
      </c>
    </row>
    <row r="386" spans="1:23" ht="15.75" hidden="1" customHeight="1" x14ac:dyDescent="0.25">
      <c r="A386" s="28"/>
      <c r="B386" s="15"/>
      <c r="C386" s="32" t="s">
        <v>26</v>
      </c>
      <c r="D386" s="32"/>
      <c r="E386" s="54">
        <f t="shared" si="118"/>
        <v>0</v>
      </c>
      <c r="F386" s="6">
        <f t="shared" si="119"/>
        <v>0</v>
      </c>
      <c r="G386" s="6"/>
      <c r="H386" s="6"/>
      <c r="I386" s="6"/>
      <c r="J386" s="6"/>
      <c r="K386" s="6">
        <f t="shared" si="120"/>
        <v>0</v>
      </c>
      <c r="L386" s="6">
        <f t="shared" si="121"/>
        <v>0</v>
      </c>
      <c r="M386" s="6"/>
      <c r="N386" s="6"/>
      <c r="O386" s="6"/>
      <c r="P386" s="6"/>
      <c r="Q386" s="6">
        <f t="shared" si="122"/>
        <v>0</v>
      </c>
      <c r="R386" s="6">
        <f t="shared" si="123"/>
        <v>0</v>
      </c>
      <c r="S386" s="6"/>
      <c r="T386" s="6"/>
      <c r="U386" s="6"/>
      <c r="V386" s="6"/>
      <c r="W386" s="6">
        <f t="shared" si="124"/>
        <v>0</v>
      </c>
    </row>
    <row r="387" spans="1:23" ht="15.75" hidden="1" customHeight="1" x14ac:dyDescent="0.25">
      <c r="A387" s="28"/>
      <c r="B387" s="15"/>
      <c r="C387" s="32" t="s">
        <v>28</v>
      </c>
      <c r="D387" s="32"/>
      <c r="E387" s="54">
        <f t="shared" si="118"/>
        <v>0</v>
      </c>
      <c r="F387" s="6">
        <f t="shared" si="119"/>
        <v>0</v>
      </c>
      <c r="G387" s="6"/>
      <c r="H387" s="6"/>
      <c r="I387" s="6"/>
      <c r="J387" s="6"/>
      <c r="K387" s="6">
        <f t="shared" si="120"/>
        <v>0</v>
      </c>
      <c r="L387" s="6">
        <f t="shared" si="121"/>
        <v>0</v>
      </c>
      <c r="M387" s="6"/>
      <c r="N387" s="6"/>
      <c r="O387" s="6"/>
      <c r="P387" s="6"/>
      <c r="Q387" s="6">
        <f t="shared" si="122"/>
        <v>0</v>
      </c>
      <c r="R387" s="6">
        <f t="shared" si="123"/>
        <v>0</v>
      </c>
      <c r="S387" s="6"/>
      <c r="T387" s="6"/>
      <c r="U387" s="6"/>
      <c r="V387" s="6"/>
      <c r="W387" s="6">
        <f t="shared" si="124"/>
        <v>0</v>
      </c>
    </row>
    <row r="388" spans="1:23" ht="15.75" hidden="1" customHeight="1" x14ac:dyDescent="0.25">
      <c r="A388" s="28"/>
      <c r="B388" s="15"/>
      <c r="C388" s="32" t="s">
        <v>27</v>
      </c>
      <c r="D388" s="32"/>
      <c r="E388" s="54">
        <f t="shared" si="118"/>
        <v>0</v>
      </c>
      <c r="F388" s="6">
        <f t="shared" si="119"/>
        <v>0</v>
      </c>
      <c r="G388" s="6"/>
      <c r="H388" s="6"/>
      <c r="I388" s="6"/>
      <c r="J388" s="6"/>
      <c r="K388" s="6">
        <f t="shared" si="120"/>
        <v>0</v>
      </c>
      <c r="L388" s="6">
        <f t="shared" si="121"/>
        <v>0</v>
      </c>
      <c r="M388" s="6"/>
      <c r="N388" s="6"/>
      <c r="O388" s="6"/>
      <c r="P388" s="6"/>
      <c r="Q388" s="6">
        <f t="shared" si="122"/>
        <v>0</v>
      </c>
      <c r="R388" s="6">
        <f t="shared" si="123"/>
        <v>0</v>
      </c>
      <c r="S388" s="6"/>
      <c r="T388" s="6"/>
      <c r="U388" s="6"/>
      <c r="V388" s="6"/>
      <c r="W388" s="6">
        <f t="shared" si="124"/>
        <v>0</v>
      </c>
    </row>
    <row r="389" spans="1:23" s="10" customFormat="1" ht="93" customHeight="1" x14ac:dyDescent="0.25">
      <c r="A389" s="28" t="s">
        <v>2</v>
      </c>
      <c r="B389" s="15" t="s">
        <v>88</v>
      </c>
      <c r="C389" s="37" t="s">
        <v>52</v>
      </c>
      <c r="D389" s="37">
        <v>71551</v>
      </c>
      <c r="E389" s="20">
        <f t="shared" ref="E389:J389" si="125">SUM(E390:E421)</f>
        <v>6038.7000000000007</v>
      </c>
      <c r="F389" s="20">
        <f t="shared" si="125"/>
        <v>0</v>
      </c>
      <c r="G389" s="20">
        <f t="shared" si="125"/>
        <v>0</v>
      </c>
      <c r="H389" s="20">
        <f t="shared" si="125"/>
        <v>0</v>
      </c>
      <c r="I389" s="20">
        <f t="shared" si="125"/>
        <v>2012.9</v>
      </c>
      <c r="J389" s="20">
        <f t="shared" si="125"/>
        <v>0</v>
      </c>
      <c r="K389" s="20">
        <f>SUM(K392:K416)</f>
        <v>2012.9</v>
      </c>
      <c r="L389" s="20">
        <f>SUM(L390:L421)</f>
        <v>0</v>
      </c>
      <c r="M389" s="20">
        <f>SUM(M390:M421)</f>
        <v>0</v>
      </c>
      <c r="N389" s="20">
        <f>SUM(N390:N421)</f>
        <v>0</v>
      </c>
      <c r="O389" s="20">
        <f>SUM(O390:O421)</f>
        <v>2012.9</v>
      </c>
      <c r="P389" s="20">
        <f>SUM(P390:P421)</f>
        <v>0</v>
      </c>
      <c r="Q389" s="20">
        <f>SUM(Q392:Q416)</f>
        <v>2012.9</v>
      </c>
      <c r="R389" s="20">
        <f>SUM(R390:R421)</f>
        <v>0</v>
      </c>
      <c r="S389" s="20">
        <f>SUM(S390:S421)</f>
        <v>0</v>
      </c>
      <c r="T389" s="20">
        <f>SUM(T390:T421)</f>
        <v>0</v>
      </c>
      <c r="U389" s="20">
        <f>SUM(U390:U421)</f>
        <v>2012.9</v>
      </c>
      <c r="V389" s="20">
        <f>SUM(V390:V421)</f>
        <v>0</v>
      </c>
      <c r="W389" s="20">
        <f>SUM(W392:W416)</f>
        <v>2012.9</v>
      </c>
    </row>
    <row r="390" spans="1:23" ht="15.75" hidden="1" customHeight="1" x14ac:dyDescent="0.25">
      <c r="A390" s="28"/>
      <c r="B390" s="15" t="s">
        <v>34</v>
      </c>
      <c r="C390" s="32">
        <v>211</v>
      </c>
      <c r="D390" s="32"/>
      <c r="E390" s="54">
        <f t="shared" si="118"/>
        <v>0</v>
      </c>
      <c r="F390" s="6">
        <f t="shared" ref="F390:F421" si="126">G390+H390</f>
        <v>0</v>
      </c>
      <c r="G390" s="6"/>
      <c r="H390" s="6"/>
      <c r="I390" s="6"/>
      <c r="J390" s="6"/>
      <c r="K390" s="6">
        <f t="shared" ref="K390:K421" si="127">F390+I390+J390</f>
        <v>0</v>
      </c>
      <c r="L390" s="6">
        <f t="shared" ref="L390:L421" si="128">M390+N390</f>
        <v>0</v>
      </c>
      <c r="M390" s="6"/>
      <c r="N390" s="6"/>
      <c r="O390" s="6"/>
      <c r="P390" s="6"/>
      <c r="Q390" s="6">
        <f t="shared" ref="Q390:Q421" si="129">L390+O390+P390</f>
        <v>0</v>
      </c>
      <c r="R390" s="6">
        <f t="shared" ref="R390:R421" si="130">S390+T390</f>
        <v>0</v>
      </c>
      <c r="S390" s="6"/>
      <c r="T390" s="6"/>
      <c r="U390" s="6"/>
      <c r="V390" s="6"/>
      <c r="W390" s="6">
        <f t="shared" ref="W390:W421" si="131">R390+U390+V390</f>
        <v>0</v>
      </c>
    </row>
    <row r="391" spans="1:23" ht="15.75" hidden="1" customHeight="1" x14ac:dyDescent="0.25">
      <c r="A391" s="28"/>
      <c r="B391" s="15"/>
      <c r="C391" s="32" t="s">
        <v>19</v>
      </c>
      <c r="D391" s="32"/>
      <c r="E391" s="54">
        <f t="shared" si="118"/>
        <v>0</v>
      </c>
      <c r="F391" s="6">
        <f t="shared" si="126"/>
        <v>0</v>
      </c>
      <c r="G391" s="6"/>
      <c r="H391" s="6"/>
      <c r="I391" s="6"/>
      <c r="J391" s="6"/>
      <c r="K391" s="6">
        <f t="shared" si="127"/>
        <v>0</v>
      </c>
      <c r="L391" s="6">
        <f t="shared" si="128"/>
        <v>0</v>
      </c>
      <c r="M391" s="6"/>
      <c r="N391" s="6"/>
      <c r="O391" s="6"/>
      <c r="P391" s="6"/>
      <c r="Q391" s="6">
        <f t="shared" si="129"/>
        <v>0</v>
      </c>
      <c r="R391" s="6">
        <f t="shared" si="130"/>
        <v>0</v>
      </c>
      <c r="S391" s="6"/>
      <c r="T391" s="6"/>
      <c r="U391" s="6"/>
      <c r="V391" s="6"/>
      <c r="W391" s="6">
        <f t="shared" si="131"/>
        <v>0</v>
      </c>
    </row>
    <row r="392" spans="1:23" ht="15.75" hidden="1" customHeight="1" x14ac:dyDescent="0.25">
      <c r="A392" s="28"/>
      <c r="B392" s="15"/>
      <c r="C392" s="32" t="s">
        <v>14</v>
      </c>
      <c r="D392" s="32"/>
      <c r="E392" s="54">
        <f t="shared" si="118"/>
        <v>312</v>
      </c>
      <c r="F392" s="6">
        <f t="shared" si="126"/>
        <v>0</v>
      </c>
      <c r="G392" s="6"/>
      <c r="H392" s="6"/>
      <c r="I392" s="6">
        <v>104</v>
      </c>
      <c r="J392" s="6"/>
      <c r="K392" s="6">
        <f t="shared" si="127"/>
        <v>104</v>
      </c>
      <c r="L392" s="6">
        <f t="shared" si="128"/>
        <v>0</v>
      </c>
      <c r="M392" s="6"/>
      <c r="N392" s="6"/>
      <c r="O392" s="6">
        <v>104</v>
      </c>
      <c r="P392" s="6"/>
      <c r="Q392" s="6">
        <f t="shared" si="129"/>
        <v>104</v>
      </c>
      <c r="R392" s="6">
        <f t="shared" si="130"/>
        <v>0</v>
      </c>
      <c r="S392" s="6"/>
      <c r="T392" s="6"/>
      <c r="U392" s="6">
        <v>104</v>
      </c>
      <c r="V392" s="6"/>
      <c r="W392" s="6">
        <f t="shared" si="131"/>
        <v>104</v>
      </c>
    </row>
    <row r="393" spans="1:23" ht="15.75" hidden="1" customHeight="1" x14ac:dyDescent="0.25">
      <c r="A393" s="28"/>
      <c r="B393" s="15"/>
      <c r="C393" s="32" t="s">
        <v>53</v>
      </c>
      <c r="D393" s="32"/>
      <c r="E393" s="54">
        <f t="shared" si="118"/>
        <v>0</v>
      </c>
      <c r="F393" s="6">
        <f t="shared" si="126"/>
        <v>0</v>
      </c>
      <c r="G393" s="6"/>
      <c r="H393" s="6"/>
      <c r="I393" s="6">
        <f t="shared" ref="I393:I398" si="132">H393</f>
        <v>0</v>
      </c>
      <c r="J393" s="6"/>
      <c r="K393" s="6">
        <f t="shared" si="127"/>
        <v>0</v>
      </c>
      <c r="L393" s="6">
        <f t="shared" si="128"/>
        <v>0</v>
      </c>
      <c r="M393" s="6"/>
      <c r="N393" s="6"/>
      <c r="O393" s="6">
        <v>0</v>
      </c>
      <c r="P393" s="6"/>
      <c r="Q393" s="6">
        <f t="shared" si="129"/>
        <v>0</v>
      </c>
      <c r="R393" s="6">
        <f t="shared" si="130"/>
        <v>0</v>
      </c>
      <c r="S393" s="6"/>
      <c r="T393" s="6"/>
      <c r="U393" s="6">
        <v>0</v>
      </c>
      <c r="V393" s="6"/>
      <c r="W393" s="6">
        <f t="shared" si="131"/>
        <v>0</v>
      </c>
    </row>
    <row r="394" spans="1:23" ht="15.75" hidden="1" customHeight="1" x14ac:dyDescent="0.25">
      <c r="A394" s="28"/>
      <c r="B394" s="15"/>
      <c r="C394" s="32" t="s">
        <v>33</v>
      </c>
      <c r="D394" s="32"/>
      <c r="E394" s="54">
        <f t="shared" si="118"/>
        <v>0</v>
      </c>
      <c r="F394" s="6">
        <f t="shared" si="126"/>
        <v>0</v>
      </c>
      <c r="G394" s="6"/>
      <c r="H394" s="6"/>
      <c r="I394" s="6">
        <f t="shared" si="132"/>
        <v>0</v>
      </c>
      <c r="J394" s="6"/>
      <c r="K394" s="6">
        <f t="shared" si="127"/>
        <v>0</v>
      </c>
      <c r="L394" s="6">
        <f t="shared" si="128"/>
        <v>0</v>
      </c>
      <c r="M394" s="6"/>
      <c r="N394" s="6"/>
      <c r="O394" s="6">
        <v>0</v>
      </c>
      <c r="P394" s="6"/>
      <c r="Q394" s="6">
        <f t="shared" si="129"/>
        <v>0</v>
      </c>
      <c r="R394" s="6">
        <f t="shared" si="130"/>
        <v>0</v>
      </c>
      <c r="S394" s="6"/>
      <c r="T394" s="6"/>
      <c r="U394" s="6">
        <v>0</v>
      </c>
      <c r="V394" s="6"/>
      <c r="W394" s="6">
        <f t="shared" si="131"/>
        <v>0</v>
      </c>
    </row>
    <row r="395" spans="1:23" ht="15.75" hidden="1" customHeight="1" x14ac:dyDescent="0.25">
      <c r="A395" s="28"/>
      <c r="B395" s="15"/>
      <c r="C395" s="32" t="s">
        <v>29</v>
      </c>
      <c r="D395" s="32"/>
      <c r="E395" s="54">
        <f t="shared" si="118"/>
        <v>0</v>
      </c>
      <c r="F395" s="6">
        <f t="shared" si="126"/>
        <v>0</v>
      </c>
      <c r="G395" s="6"/>
      <c r="H395" s="6"/>
      <c r="I395" s="6">
        <f t="shared" si="132"/>
        <v>0</v>
      </c>
      <c r="J395" s="6"/>
      <c r="K395" s="6">
        <f t="shared" si="127"/>
        <v>0</v>
      </c>
      <c r="L395" s="6">
        <f t="shared" si="128"/>
        <v>0</v>
      </c>
      <c r="M395" s="6"/>
      <c r="N395" s="6"/>
      <c r="O395" s="6">
        <v>0</v>
      </c>
      <c r="P395" s="6"/>
      <c r="Q395" s="6">
        <f t="shared" si="129"/>
        <v>0</v>
      </c>
      <c r="R395" s="6">
        <f t="shared" si="130"/>
        <v>0</v>
      </c>
      <c r="S395" s="6"/>
      <c r="T395" s="6"/>
      <c r="U395" s="6">
        <v>0</v>
      </c>
      <c r="V395" s="6"/>
      <c r="W395" s="6">
        <f t="shared" si="131"/>
        <v>0</v>
      </c>
    </row>
    <row r="396" spans="1:23" ht="15.75" hidden="1" customHeight="1" x14ac:dyDescent="0.25">
      <c r="A396" s="28"/>
      <c r="B396" s="15"/>
      <c r="C396" s="32" t="s">
        <v>30</v>
      </c>
      <c r="D396" s="32"/>
      <c r="E396" s="54">
        <f t="shared" si="118"/>
        <v>0</v>
      </c>
      <c r="F396" s="6">
        <f t="shared" si="126"/>
        <v>0</v>
      </c>
      <c r="G396" s="6"/>
      <c r="H396" s="6"/>
      <c r="I396" s="6">
        <f t="shared" si="132"/>
        <v>0</v>
      </c>
      <c r="J396" s="6"/>
      <c r="K396" s="6">
        <f t="shared" si="127"/>
        <v>0</v>
      </c>
      <c r="L396" s="6">
        <f t="shared" si="128"/>
        <v>0</v>
      </c>
      <c r="M396" s="6"/>
      <c r="N396" s="6"/>
      <c r="O396" s="6">
        <v>0</v>
      </c>
      <c r="P396" s="6"/>
      <c r="Q396" s="6">
        <f t="shared" si="129"/>
        <v>0</v>
      </c>
      <c r="R396" s="6">
        <f t="shared" si="130"/>
        <v>0</v>
      </c>
      <c r="S396" s="6"/>
      <c r="T396" s="6"/>
      <c r="U396" s="6">
        <v>0</v>
      </c>
      <c r="V396" s="6"/>
      <c r="W396" s="6">
        <f t="shared" si="131"/>
        <v>0</v>
      </c>
    </row>
    <row r="397" spans="1:23" ht="15.75" hidden="1" customHeight="1" x14ac:dyDescent="0.25">
      <c r="A397" s="28"/>
      <c r="B397" s="15"/>
      <c r="C397" s="32">
        <v>213</v>
      </c>
      <c r="D397" s="32"/>
      <c r="E397" s="54">
        <f t="shared" si="118"/>
        <v>0</v>
      </c>
      <c r="F397" s="6">
        <f t="shared" si="126"/>
        <v>0</v>
      </c>
      <c r="G397" s="6"/>
      <c r="H397" s="6"/>
      <c r="I397" s="6">
        <f t="shared" si="132"/>
        <v>0</v>
      </c>
      <c r="J397" s="6"/>
      <c r="K397" s="6">
        <f t="shared" si="127"/>
        <v>0</v>
      </c>
      <c r="L397" s="6">
        <f t="shared" si="128"/>
        <v>0</v>
      </c>
      <c r="M397" s="6"/>
      <c r="N397" s="6"/>
      <c r="O397" s="6">
        <v>0</v>
      </c>
      <c r="P397" s="6"/>
      <c r="Q397" s="6">
        <f t="shared" si="129"/>
        <v>0</v>
      </c>
      <c r="R397" s="6">
        <f t="shared" si="130"/>
        <v>0</v>
      </c>
      <c r="S397" s="6"/>
      <c r="T397" s="6"/>
      <c r="U397" s="6">
        <v>0</v>
      </c>
      <c r="V397" s="6"/>
      <c r="W397" s="6">
        <f t="shared" si="131"/>
        <v>0</v>
      </c>
    </row>
    <row r="398" spans="1:23" ht="15.75" hidden="1" customHeight="1" x14ac:dyDescent="0.25">
      <c r="A398" s="28"/>
      <c r="B398" s="71"/>
      <c r="C398" s="68">
        <v>221</v>
      </c>
      <c r="D398" s="68"/>
      <c r="E398" s="54">
        <f t="shared" si="118"/>
        <v>0</v>
      </c>
      <c r="F398" s="6">
        <f t="shared" si="126"/>
        <v>0</v>
      </c>
      <c r="G398" s="6"/>
      <c r="H398" s="6"/>
      <c r="I398" s="6">
        <f t="shared" si="132"/>
        <v>0</v>
      </c>
      <c r="J398" s="6"/>
      <c r="K398" s="6">
        <f t="shared" si="127"/>
        <v>0</v>
      </c>
      <c r="L398" s="6">
        <f t="shared" si="128"/>
        <v>0</v>
      </c>
      <c r="M398" s="6"/>
      <c r="N398" s="6"/>
      <c r="O398" s="6">
        <v>0</v>
      </c>
      <c r="P398" s="6"/>
      <c r="Q398" s="6">
        <f t="shared" si="129"/>
        <v>0</v>
      </c>
      <c r="R398" s="6">
        <f t="shared" si="130"/>
        <v>0</v>
      </c>
      <c r="S398" s="6"/>
      <c r="T398" s="6"/>
      <c r="U398" s="6">
        <v>0</v>
      </c>
      <c r="V398" s="6"/>
      <c r="W398" s="6">
        <f t="shared" si="131"/>
        <v>0</v>
      </c>
    </row>
    <row r="399" spans="1:23" ht="15.75" hidden="1" customHeight="1" x14ac:dyDescent="0.25">
      <c r="A399" s="28"/>
      <c r="B399" s="71"/>
      <c r="C399" s="68" t="s">
        <v>15</v>
      </c>
      <c r="D399" s="68"/>
      <c r="E399" s="54">
        <f t="shared" si="118"/>
        <v>0</v>
      </c>
      <c r="F399" s="6">
        <f t="shared" si="126"/>
        <v>0</v>
      </c>
      <c r="G399" s="6"/>
      <c r="H399" s="6"/>
      <c r="I399" s="6">
        <v>0</v>
      </c>
      <c r="J399" s="6"/>
      <c r="K399" s="6">
        <f t="shared" si="127"/>
        <v>0</v>
      </c>
      <c r="L399" s="6">
        <f t="shared" si="128"/>
        <v>0</v>
      </c>
      <c r="M399" s="6"/>
      <c r="N399" s="6"/>
      <c r="O399" s="6">
        <v>0</v>
      </c>
      <c r="P399" s="6"/>
      <c r="Q399" s="6">
        <f t="shared" si="129"/>
        <v>0</v>
      </c>
      <c r="R399" s="6">
        <f t="shared" si="130"/>
        <v>0</v>
      </c>
      <c r="S399" s="6"/>
      <c r="T399" s="6"/>
      <c r="U399" s="6">
        <v>0</v>
      </c>
      <c r="V399" s="6"/>
      <c r="W399" s="6">
        <f t="shared" si="131"/>
        <v>0</v>
      </c>
    </row>
    <row r="400" spans="1:23" ht="15.75" hidden="1" customHeight="1" x14ac:dyDescent="0.25">
      <c r="A400" s="28"/>
      <c r="B400" s="72"/>
      <c r="C400" s="68" t="s">
        <v>16</v>
      </c>
      <c r="D400" s="68"/>
      <c r="E400" s="54">
        <f t="shared" si="118"/>
        <v>0</v>
      </c>
      <c r="F400" s="6">
        <f t="shared" si="126"/>
        <v>0</v>
      </c>
      <c r="G400" s="6"/>
      <c r="H400" s="6"/>
      <c r="I400" s="6">
        <f>H400</f>
        <v>0</v>
      </c>
      <c r="J400" s="6"/>
      <c r="K400" s="6">
        <f t="shared" si="127"/>
        <v>0</v>
      </c>
      <c r="L400" s="6">
        <f t="shared" si="128"/>
        <v>0</v>
      </c>
      <c r="M400" s="6"/>
      <c r="N400" s="6"/>
      <c r="O400" s="6">
        <v>0</v>
      </c>
      <c r="P400" s="6"/>
      <c r="Q400" s="6">
        <f t="shared" si="129"/>
        <v>0</v>
      </c>
      <c r="R400" s="6">
        <f t="shared" si="130"/>
        <v>0</v>
      </c>
      <c r="S400" s="6"/>
      <c r="T400" s="6"/>
      <c r="U400" s="6">
        <v>0</v>
      </c>
      <c r="V400" s="6"/>
      <c r="W400" s="6">
        <f t="shared" si="131"/>
        <v>0</v>
      </c>
    </row>
    <row r="401" spans="1:23" ht="15.75" hidden="1" customHeight="1" x14ac:dyDescent="0.25">
      <c r="A401" s="28"/>
      <c r="B401" s="71"/>
      <c r="C401" s="68" t="s">
        <v>103</v>
      </c>
      <c r="D401" s="68"/>
      <c r="E401" s="54">
        <f t="shared" si="118"/>
        <v>2583.6000000000004</v>
      </c>
      <c r="F401" s="6">
        <f t="shared" si="126"/>
        <v>0</v>
      </c>
      <c r="G401" s="6"/>
      <c r="H401" s="6"/>
      <c r="I401" s="6">
        <v>861.2</v>
      </c>
      <c r="J401" s="6"/>
      <c r="K401" s="6">
        <f t="shared" si="127"/>
        <v>861.2</v>
      </c>
      <c r="L401" s="6">
        <f t="shared" si="128"/>
        <v>0</v>
      </c>
      <c r="M401" s="6"/>
      <c r="N401" s="6"/>
      <c r="O401" s="6">
        <v>861.2</v>
      </c>
      <c r="P401" s="6"/>
      <c r="Q401" s="6">
        <f t="shared" si="129"/>
        <v>861.2</v>
      </c>
      <c r="R401" s="6">
        <f t="shared" si="130"/>
        <v>0</v>
      </c>
      <c r="S401" s="6"/>
      <c r="T401" s="6"/>
      <c r="U401" s="6">
        <v>861.2</v>
      </c>
      <c r="V401" s="6"/>
      <c r="W401" s="6">
        <f t="shared" si="131"/>
        <v>861.2</v>
      </c>
    </row>
    <row r="402" spans="1:23" ht="15.75" hidden="1" customHeight="1" x14ac:dyDescent="0.25">
      <c r="A402" s="12"/>
      <c r="B402" s="73"/>
      <c r="C402" s="68" t="s">
        <v>70</v>
      </c>
      <c r="D402" s="68"/>
      <c r="E402" s="54">
        <f t="shared" si="118"/>
        <v>0</v>
      </c>
      <c r="F402" s="6">
        <f t="shared" si="126"/>
        <v>0</v>
      </c>
      <c r="G402" s="6"/>
      <c r="H402" s="6"/>
      <c r="I402" s="6">
        <f t="shared" ref="I402:I408" si="133">H402</f>
        <v>0</v>
      </c>
      <c r="J402" s="6"/>
      <c r="K402" s="6">
        <f t="shared" si="127"/>
        <v>0</v>
      </c>
      <c r="L402" s="6">
        <f t="shared" si="128"/>
        <v>0</v>
      </c>
      <c r="M402" s="6"/>
      <c r="N402" s="6"/>
      <c r="O402" s="6">
        <v>0</v>
      </c>
      <c r="P402" s="6"/>
      <c r="Q402" s="6">
        <f t="shared" si="129"/>
        <v>0</v>
      </c>
      <c r="R402" s="6">
        <f t="shared" si="130"/>
        <v>0</v>
      </c>
      <c r="S402" s="6"/>
      <c r="T402" s="6"/>
      <c r="U402" s="6">
        <v>0</v>
      </c>
      <c r="V402" s="6"/>
      <c r="W402" s="6">
        <f t="shared" si="131"/>
        <v>0</v>
      </c>
    </row>
    <row r="403" spans="1:23" ht="15.75" hidden="1" customHeight="1" x14ac:dyDescent="0.25">
      <c r="A403" s="12"/>
      <c r="B403" s="71"/>
      <c r="C403" s="68" t="s">
        <v>71</v>
      </c>
      <c r="D403" s="68"/>
      <c r="E403" s="54">
        <f t="shared" si="118"/>
        <v>0</v>
      </c>
      <c r="F403" s="6">
        <f t="shared" si="126"/>
        <v>0</v>
      </c>
      <c r="G403" s="6"/>
      <c r="H403" s="6"/>
      <c r="I403" s="6">
        <f t="shared" si="133"/>
        <v>0</v>
      </c>
      <c r="J403" s="6"/>
      <c r="K403" s="6">
        <f t="shared" si="127"/>
        <v>0</v>
      </c>
      <c r="L403" s="6">
        <f t="shared" si="128"/>
        <v>0</v>
      </c>
      <c r="M403" s="6"/>
      <c r="N403" s="6"/>
      <c r="O403" s="6">
        <v>0</v>
      </c>
      <c r="P403" s="6"/>
      <c r="Q403" s="6">
        <f t="shared" si="129"/>
        <v>0</v>
      </c>
      <c r="R403" s="6">
        <f t="shared" si="130"/>
        <v>0</v>
      </c>
      <c r="S403" s="6"/>
      <c r="T403" s="6"/>
      <c r="U403" s="6">
        <v>0</v>
      </c>
      <c r="V403" s="6"/>
      <c r="W403" s="6">
        <f t="shared" si="131"/>
        <v>0</v>
      </c>
    </row>
    <row r="404" spans="1:23" ht="15.75" hidden="1" customHeight="1" x14ac:dyDescent="0.25">
      <c r="A404" s="12"/>
      <c r="B404" s="71"/>
      <c r="C404" s="68" t="s">
        <v>72</v>
      </c>
      <c r="D404" s="68"/>
      <c r="E404" s="54">
        <f t="shared" si="118"/>
        <v>0</v>
      </c>
      <c r="F404" s="6">
        <f t="shared" si="126"/>
        <v>0</v>
      </c>
      <c r="G404" s="6"/>
      <c r="H404" s="6"/>
      <c r="I404" s="6">
        <f t="shared" si="133"/>
        <v>0</v>
      </c>
      <c r="J404" s="6"/>
      <c r="K404" s="6">
        <f t="shared" si="127"/>
        <v>0</v>
      </c>
      <c r="L404" s="6">
        <f t="shared" si="128"/>
        <v>0</v>
      </c>
      <c r="M404" s="6"/>
      <c r="N404" s="6"/>
      <c r="O404" s="6">
        <v>0</v>
      </c>
      <c r="P404" s="6"/>
      <c r="Q404" s="6">
        <f t="shared" si="129"/>
        <v>0</v>
      </c>
      <c r="R404" s="6">
        <f t="shared" si="130"/>
        <v>0</v>
      </c>
      <c r="S404" s="6"/>
      <c r="T404" s="6"/>
      <c r="U404" s="6">
        <v>0</v>
      </c>
      <c r="V404" s="6"/>
      <c r="W404" s="6">
        <f t="shared" si="131"/>
        <v>0</v>
      </c>
    </row>
    <row r="405" spans="1:23" ht="15.75" hidden="1" customHeight="1" x14ac:dyDescent="0.25">
      <c r="A405" s="28"/>
      <c r="B405" s="71"/>
      <c r="C405" s="68">
        <v>224</v>
      </c>
      <c r="D405" s="68"/>
      <c r="E405" s="54">
        <f t="shared" si="118"/>
        <v>0</v>
      </c>
      <c r="F405" s="6">
        <f t="shared" si="126"/>
        <v>0</v>
      </c>
      <c r="G405" s="6"/>
      <c r="H405" s="6"/>
      <c r="I405" s="6">
        <f t="shared" si="133"/>
        <v>0</v>
      </c>
      <c r="J405" s="6"/>
      <c r="K405" s="6">
        <f t="shared" si="127"/>
        <v>0</v>
      </c>
      <c r="L405" s="6">
        <f t="shared" si="128"/>
        <v>0</v>
      </c>
      <c r="M405" s="6"/>
      <c r="N405" s="6"/>
      <c r="O405" s="6">
        <v>0</v>
      </c>
      <c r="P405" s="6"/>
      <c r="Q405" s="6">
        <f t="shared" si="129"/>
        <v>0</v>
      </c>
      <c r="R405" s="6">
        <f t="shared" si="130"/>
        <v>0</v>
      </c>
      <c r="S405" s="6"/>
      <c r="T405" s="6"/>
      <c r="U405" s="6">
        <v>0</v>
      </c>
      <c r="V405" s="6"/>
      <c r="W405" s="6">
        <f t="shared" si="131"/>
        <v>0</v>
      </c>
    </row>
    <row r="406" spans="1:23" ht="15.75" hidden="1" customHeight="1" x14ac:dyDescent="0.25">
      <c r="A406" s="28"/>
      <c r="B406" s="71"/>
      <c r="C406" s="68" t="s">
        <v>20</v>
      </c>
      <c r="D406" s="68"/>
      <c r="E406" s="54">
        <f t="shared" si="118"/>
        <v>0</v>
      </c>
      <c r="F406" s="6">
        <f t="shared" si="126"/>
        <v>0</v>
      </c>
      <c r="G406" s="6"/>
      <c r="H406" s="6"/>
      <c r="I406" s="6">
        <f t="shared" si="133"/>
        <v>0</v>
      </c>
      <c r="J406" s="6"/>
      <c r="K406" s="6">
        <f t="shared" si="127"/>
        <v>0</v>
      </c>
      <c r="L406" s="6">
        <f t="shared" si="128"/>
        <v>0</v>
      </c>
      <c r="M406" s="6"/>
      <c r="N406" s="6"/>
      <c r="O406" s="6">
        <v>0</v>
      </c>
      <c r="P406" s="6"/>
      <c r="Q406" s="6">
        <f t="shared" si="129"/>
        <v>0</v>
      </c>
      <c r="R406" s="6">
        <f t="shared" si="130"/>
        <v>0</v>
      </c>
      <c r="S406" s="6"/>
      <c r="T406" s="6"/>
      <c r="U406" s="6">
        <v>0</v>
      </c>
      <c r="V406" s="6"/>
      <c r="W406" s="6">
        <f t="shared" si="131"/>
        <v>0</v>
      </c>
    </row>
    <row r="407" spans="1:23" ht="15.75" hidden="1" customHeight="1" x14ac:dyDescent="0.25">
      <c r="A407" s="28"/>
      <c r="B407" s="71"/>
      <c r="C407" s="68" t="s">
        <v>21</v>
      </c>
      <c r="D407" s="68"/>
      <c r="E407" s="54">
        <f t="shared" si="118"/>
        <v>0</v>
      </c>
      <c r="F407" s="6">
        <f t="shared" si="126"/>
        <v>0</v>
      </c>
      <c r="G407" s="6"/>
      <c r="H407" s="6"/>
      <c r="I407" s="6">
        <f t="shared" si="133"/>
        <v>0</v>
      </c>
      <c r="J407" s="6"/>
      <c r="K407" s="6">
        <f t="shared" si="127"/>
        <v>0</v>
      </c>
      <c r="L407" s="6">
        <f t="shared" si="128"/>
        <v>0</v>
      </c>
      <c r="M407" s="6"/>
      <c r="N407" s="6"/>
      <c r="O407" s="6">
        <v>0</v>
      </c>
      <c r="P407" s="6"/>
      <c r="Q407" s="6">
        <f t="shared" si="129"/>
        <v>0</v>
      </c>
      <c r="R407" s="6">
        <f t="shared" si="130"/>
        <v>0</v>
      </c>
      <c r="S407" s="6"/>
      <c r="T407" s="6"/>
      <c r="U407" s="6">
        <v>0</v>
      </c>
      <c r="V407" s="6"/>
      <c r="W407" s="6">
        <f t="shared" si="131"/>
        <v>0</v>
      </c>
    </row>
    <row r="408" spans="1:23" ht="15.75" hidden="1" customHeight="1" x14ac:dyDescent="0.25">
      <c r="A408" s="28"/>
      <c r="B408" s="71"/>
      <c r="C408" s="68" t="s">
        <v>22</v>
      </c>
      <c r="D408" s="68"/>
      <c r="E408" s="54">
        <f t="shared" si="118"/>
        <v>0</v>
      </c>
      <c r="F408" s="6">
        <f t="shared" si="126"/>
        <v>0</v>
      </c>
      <c r="G408" s="6"/>
      <c r="H408" s="6"/>
      <c r="I408" s="6">
        <f t="shared" si="133"/>
        <v>0</v>
      </c>
      <c r="J408" s="6"/>
      <c r="K408" s="6">
        <f t="shared" si="127"/>
        <v>0</v>
      </c>
      <c r="L408" s="6">
        <f t="shared" si="128"/>
        <v>0</v>
      </c>
      <c r="M408" s="6"/>
      <c r="N408" s="6"/>
      <c r="O408" s="6">
        <v>0</v>
      </c>
      <c r="P408" s="6"/>
      <c r="Q408" s="6">
        <f t="shared" si="129"/>
        <v>0</v>
      </c>
      <c r="R408" s="6">
        <f t="shared" si="130"/>
        <v>0</v>
      </c>
      <c r="S408" s="6"/>
      <c r="T408" s="6"/>
      <c r="U408" s="6">
        <v>0</v>
      </c>
      <c r="V408" s="6"/>
      <c r="W408" s="6">
        <f t="shared" si="131"/>
        <v>0</v>
      </c>
    </row>
    <row r="409" spans="1:23" ht="15.75" hidden="1" customHeight="1" x14ac:dyDescent="0.25">
      <c r="A409" s="28"/>
      <c r="B409" s="71"/>
      <c r="C409" s="68" t="s">
        <v>17</v>
      </c>
      <c r="D409" s="68"/>
      <c r="E409" s="54">
        <f t="shared" si="118"/>
        <v>953.09999999999991</v>
      </c>
      <c r="F409" s="6">
        <f t="shared" si="126"/>
        <v>0</v>
      </c>
      <c r="G409" s="6"/>
      <c r="H409" s="6"/>
      <c r="I409" s="6">
        <v>317.7</v>
      </c>
      <c r="J409" s="6"/>
      <c r="K409" s="6">
        <f t="shared" si="127"/>
        <v>317.7</v>
      </c>
      <c r="L409" s="6">
        <f t="shared" si="128"/>
        <v>0</v>
      </c>
      <c r="M409" s="6"/>
      <c r="N409" s="6"/>
      <c r="O409" s="6">
        <v>317.7</v>
      </c>
      <c r="P409" s="6"/>
      <c r="Q409" s="6">
        <f t="shared" si="129"/>
        <v>317.7</v>
      </c>
      <c r="R409" s="6">
        <f t="shared" si="130"/>
        <v>0</v>
      </c>
      <c r="S409" s="6"/>
      <c r="T409" s="6"/>
      <c r="U409" s="6">
        <v>317.7</v>
      </c>
      <c r="V409" s="6"/>
      <c r="W409" s="6">
        <f t="shared" si="131"/>
        <v>317.7</v>
      </c>
    </row>
    <row r="410" spans="1:23" ht="15.75" hidden="1" customHeight="1" x14ac:dyDescent="0.25">
      <c r="A410" s="28"/>
      <c r="B410" s="71"/>
      <c r="C410" s="68" t="s">
        <v>23</v>
      </c>
      <c r="D410" s="68"/>
      <c r="E410" s="54">
        <f t="shared" si="118"/>
        <v>0</v>
      </c>
      <c r="F410" s="6">
        <f t="shared" si="126"/>
        <v>0</v>
      </c>
      <c r="G410" s="6"/>
      <c r="H410" s="6"/>
      <c r="I410" s="6">
        <f>H410</f>
        <v>0</v>
      </c>
      <c r="J410" s="6"/>
      <c r="K410" s="6">
        <f t="shared" si="127"/>
        <v>0</v>
      </c>
      <c r="L410" s="6">
        <f t="shared" si="128"/>
        <v>0</v>
      </c>
      <c r="M410" s="6"/>
      <c r="N410" s="6"/>
      <c r="O410" s="6">
        <v>0</v>
      </c>
      <c r="P410" s="6"/>
      <c r="Q410" s="6">
        <f t="shared" si="129"/>
        <v>0</v>
      </c>
      <c r="R410" s="6">
        <f t="shared" si="130"/>
        <v>0</v>
      </c>
      <c r="S410" s="6"/>
      <c r="T410" s="6"/>
      <c r="U410" s="6">
        <v>0</v>
      </c>
      <c r="V410" s="6"/>
      <c r="W410" s="6">
        <f t="shared" si="131"/>
        <v>0</v>
      </c>
    </row>
    <row r="411" spans="1:23" ht="15.75" hidden="1" customHeight="1" x14ac:dyDescent="0.25">
      <c r="A411" s="28"/>
      <c r="B411" s="71"/>
      <c r="C411" s="68" t="s">
        <v>10</v>
      </c>
      <c r="D411" s="68"/>
      <c r="E411" s="54">
        <f t="shared" si="118"/>
        <v>508.5</v>
      </c>
      <c r="F411" s="6">
        <f t="shared" si="126"/>
        <v>0</v>
      </c>
      <c r="G411" s="6"/>
      <c r="H411" s="6"/>
      <c r="I411" s="6">
        <v>169.5</v>
      </c>
      <c r="J411" s="6"/>
      <c r="K411" s="6">
        <f t="shared" si="127"/>
        <v>169.5</v>
      </c>
      <c r="L411" s="6">
        <f t="shared" si="128"/>
        <v>0</v>
      </c>
      <c r="M411" s="6"/>
      <c r="N411" s="6"/>
      <c r="O411" s="6">
        <v>169.5</v>
      </c>
      <c r="P411" s="6"/>
      <c r="Q411" s="6">
        <f t="shared" si="129"/>
        <v>169.5</v>
      </c>
      <c r="R411" s="6">
        <f t="shared" si="130"/>
        <v>0</v>
      </c>
      <c r="S411" s="6"/>
      <c r="T411" s="6"/>
      <c r="U411" s="6">
        <v>169.5</v>
      </c>
      <c r="V411" s="6"/>
      <c r="W411" s="6">
        <f t="shared" si="131"/>
        <v>169.5</v>
      </c>
    </row>
    <row r="412" spans="1:23" ht="15.75" hidden="1" customHeight="1" x14ac:dyDescent="0.25">
      <c r="A412" s="28"/>
      <c r="B412" s="71"/>
      <c r="C412" s="68" t="s">
        <v>18</v>
      </c>
      <c r="D412" s="68"/>
      <c r="E412" s="54">
        <f t="shared" si="118"/>
        <v>0</v>
      </c>
      <c r="F412" s="6">
        <f t="shared" si="126"/>
        <v>0</v>
      </c>
      <c r="G412" s="6"/>
      <c r="H412" s="6"/>
      <c r="I412" s="6">
        <f>H412</f>
        <v>0</v>
      </c>
      <c r="J412" s="6"/>
      <c r="K412" s="6">
        <f t="shared" si="127"/>
        <v>0</v>
      </c>
      <c r="L412" s="6">
        <f t="shared" si="128"/>
        <v>0</v>
      </c>
      <c r="M412" s="6"/>
      <c r="N412" s="6"/>
      <c r="O412" s="6">
        <v>0</v>
      </c>
      <c r="P412" s="6"/>
      <c r="Q412" s="6">
        <f t="shared" si="129"/>
        <v>0</v>
      </c>
      <c r="R412" s="6">
        <f t="shared" si="130"/>
        <v>0</v>
      </c>
      <c r="S412" s="6"/>
      <c r="T412" s="6"/>
      <c r="U412" s="6">
        <v>0</v>
      </c>
      <c r="V412" s="6"/>
      <c r="W412" s="6">
        <f t="shared" si="131"/>
        <v>0</v>
      </c>
    </row>
    <row r="413" spans="1:23" ht="15.75" hidden="1" customHeight="1" x14ac:dyDescent="0.25">
      <c r="A413" s="28"/>
      <c r="B413" s="71"/>
      <c r="C413" s="68" t="s">
        <v>24</v>
      </c>
      <c r="D413" s="68"/>
      <c r="E413" s="54">
        <f t="shared" si="118"/>
        <v>0</v>
      </c>
      <c r="F413" s="6">
        <f t="shared" si="126"/>
        <v>0</v>
      </c>
      <c r="G413" s="6"/>
      <c r="H413" s="6"/>
      <c r="I413" s="6">
        <f>H413</f>
        <v>0</v>
      </c>
      <c r="J413" s="6"/>
      <c r="K413" s="6">
        <f t="shared" si="127"/>
        <v>0</v>
      </c>
      <c r="L413" s="6">
        <f t="shared" si="128"/>
        <v>0</v>
      </c>
      <c r="M413" s="6"/>
      <c r="N413" s="6"/>
      <c r="O413" s="6">
        <v>0</v>
      </c>
      <c r="P413" s="6"/>
      <c r="Q413" s="6">
        <f t="shared" si="129"/>
        <v>0</v>
      </c>
      <c r="R413" s="6">
        <f t="shared" si="130"/>
        <v>0</v>
      </c>
      <c r="S413" s="6"/>
      <c r="T413" s="6"/>
      <c r="U413" s="6">
        <v>0</v>
      </c>
      <c r="V413" s="6"/>
      <c r="W413" s="6">
        <f t="shared" si="131"/>
        <v>0</v>
      </c>
    </row>
    <row r="414" spans="1:23" ht="15.75" hidden="1" customHeight="1" x14ac:dyDescent="0.25">
      <c r="A414" s="28"/>
      <c r="B414" s="71"/>
      <c r="C414" s="68" t="s">
        <v>102</v>
      </c>
      <c r="D414" s="68"/>
      <c r="E414" s="54">
        <f t="shared" si="118"/>
        <v>1601.3999999999999</v>
      </c>
      <c r="F414" s="6">
        <f t="shared" si="126"/>
        <v>0</v>
      </c>
      <c r="G414" s="6"/>
      <c r="H414" s="6"/>
      <c r="I414" s="6">
        <v>533.79999999999995</v>
      </c>
      <c r="J414" s="6"/>
      <c r="K414" s="6">
        <f t="shared" si="127"/>
        <v>533.79999999999995</v>
      </c>
      <c r="L414" s="6">
        <f t="shared" si="128"/>
        <v>0</v>
      </c>
      <c r="M414" s="6"/>
      <c r="N414" s="6"/>
      <c r="O414" s="6">
        <v>533.79999999999995</v>
      </c>
      <c r="P414" s="6"/>
      <c r="Q414" s="6">
        <f t="shared" si="129"/>
        <v>533.79999999999995</v>
      </c>
      <c r="R414" s="6">
        <f t="shared" si="130"/>
        <v>0</v>
      </c>
      <c r="S414" s="6"/>
      <c r="T414" s="6"/>
      <c r="U414" s="6">
        <v>533.79999999999995</v>
      </c>
      <c r="V414" s="6"/>
      <c r="W414" s="6">
        <f t="shared" si="131"/>
        <v>533.79999999999995</v>
      </c>
    </row>
    <row r="415" spans="1:23" ht="15.75" hidden="1" customHeight="1" x14ac:dyDescent="0.25">
      <c r="A415" s="28"/>
      <c r="B415" s="15"/>
      <c r="C415" s="32" t="s">
        <v>25</v>
      </c>
      <c r="D415" s="32"/>
      <c r="E415" s="54">
        <f t="shared" si="118"/>
        <v>0</v>
      </c>
      <c r="F415" s="6">
        <f t="shared" si="126"/>
        <v>0</v>
      </c>
      <c r="G415" s="6"/>
      <c r="H415" s="6"/>
      <c r="I415" s="6">
        <f>H415</f>
        <v>0</v>
      </c>
      <c r="J415" s="6"/>
      <c r="K415" s="6">
        <f t="shared" si="127"/>
        <v>0</v>
      </c>
      <c r="L415" s="6">
        <f t="shared" si="128"/>
        <v>0</v>
      </c>
      <c r="M415" s="6"/>
      <c r="N415" s="6"/>
      <c r="O415" s="6">
        <v>0</v>
      </c>
      <c r="P415" s="6"/>
      <c r="Q415" s="6">
        <f t="shared" si="129"/>
        <v>0</v>
      </c>
      <c r="R415" s="6">
        <f t="shared" si="130"/>
        <v>0</v>
      </c>
      <c r="S415" s="6"/>
      <c r="T415" s="6"/>
      <c r="U415" s="6">
        <v>0</v>
      </c>
      <c r="V415" s="6"/>
      <c r="W415" s="6">
        <f t="shared" si="131"/>
        <v>0</v>
      </c>
    </row>
    <row r="416" spans="1:23" ht="15.75" hidden="1" customHeight="1" x14ac:dyDescent="0.25">
      <c r="A416" s="28"/>
      <c r="B416" s="15"/>
      <c r="C416" s="32" t="s">
        <v>11</v>
      </c>
      <c r="D416" s="32"/>
      <c r="E416" s="54">
        <f t="shared" si="118"/>
        <v>80.099999999999994</v>
      </c>
      <c r="F416" s="6">
        <f t="shared" si="126"/>
        <v>0</v>
      </c>
      <c r="G416" s="6"/>
      <c r="H416" s="6"/>
      <c r="I416" s="6">
        <v>26.7</v>
      </c>
      <c r="J416" s="6"/>
      <c r="K416" s="6">
        <f t="shared" si="127"/>
        <v>26.7</v>
      </c>
      <c r="L416" s="6">
        <f t="shared" si="128"/>
        <v>0</v>
      </c>
      <c r="M416" s="6"/>
      <c r="N416" s="6"/>
      <c r="O416" s="6">
        <v>26.7</v>
      </c>
      <c r="P416" s="6"/>
      <c r="Q416" s="6">
        <f t="shared" si="129"/>
        <v>26.7</v>
      </c>
      <c r="R416" s="6">
        <f t="shared" si="130"/>
        <v>0</v>
      </c>
      <c r="S416" s="6"/>
      <c r="T416" s="6"/>
      <c r="U416" s="6">
        <v>26.7</v>
      </c>
      <c r="V416" s="6"/>
      <c r="W416" s="6">
        <f t="shared" si="131"/>
        <v>26.7</v>
      </c>
    </row>
    <row r="417" spans="1:26" ht="15.75" hidden="1" customHeight="1" x14ac:dyDescent="0.25">
      <c r="A417" s="28"/>
      <c r="B417" s="15"/>
      <c r="C417" s="32" t="s">
        <v>13</v>
      </c>
      <c r="D417" s="32"/>
      <c r="E417" s="54">
        <f t="shared" si="118"/>
        <v>0</v>
      </c>
      <c r="F417" s="6">
        <f t="shared" si="126"/>
        <v>0</v>
      </c>
      <c r="G417" s="6"/>
      <c r="H417" s="6"/>
      <c r="I417" s="6"/>
      <c r="J417" s="6"/>
      <c r="K417" s="6">
        <f t="shared" si="127"/>
        <v>0</v>
      </c>
      <c r="L417" s="6">
        <f t="shared" si="128"/>
        <v>0</v>
      </c>
      <c r="M417" s="6"/>
      <c r="N417" s="6"/>
      <c r="O417" s="6"/>
      <c r="P417" s="6"/>
      <c r="Q417" s="6">
        <f t="shared" si="129"/>
        <v>0</v>
      </c>
      <c r="R417" s="6">
        <f t="shared" si="130"/>
        <v>0</v>
      </c>
      <c r="S417" s="6"/>
      <c r="T417" s="6"/>
      <c r="U417" s="6"/>
      <c r="V417" s="6"/>
      <c r="W417" s="6">
        <f t="shared" si="131"/>
        <v>0</v>
      </c>
    </row>
    <row r="418" spans="1:26" ht="15.75" hidden="1" customHeight="1" x14ac:dyDescent="0.25">
      <c r="A418" s="28"/>
      <c r="B418" s="15"/>
      <c r="C418" s="32" t="s">
        <v>12</v>
      </c>
      <c r="D418" s="32"/>
      <c r="E418" s="54">
        <f t="shared" si="118"/>
        <v>0</v>
      </c>
      <c r="F418" s="6">
        <f t="shared" si="126"/>
        <v>0</v>
      </c>
      <c r="G418" s="6"/>
      <c r="H418" s="6"/>
      <c r="I418" s="6"/>
      <c r="J418" s="6"/>
      <c r="K418" s="6">
        <f t="shared" si="127"/>
        <v>0</v>
      </c>
      <c r="L418" s="6">
        <f t="shared" si="128"/>
        <v>0</v>
      </c>
      <c r="M418" s="6"/>
      <c r="N418" s="6"/>
      <c r="O418" s="6"/>
      <c r="P418" s="6"/>
      <c r="Q418" s="6">
        <f t="shared" si="129"/>
        <v>0</v>
      </c>
      <c r="R418" s="6">
        <f t="shared" si="130"/>
        <v>0</v>
      </c>
      <c r="S418" s="6"/>
      <c r="T418" s="6"/>
      <c r="U418" s="6"/>
      <c r="V418" s="6"/>
      <c r="W418" s="6">
        <f t="shared" si="131"/>
        <v>0</v>
      </c>
    </row>
    <row r="419" spans="1:26" ht="15.75" hidden="1" customHeight="1" x14ac:dyDescent="0.25">
      <c r="A419" s="28"/>
      <c r="B419" s="15"/>
      <c r="C419" s="32" t="s">
        <v>26</v>
      </c>
      <c r="D419" s="32"/>
      <c r="E419" s="54">
        <f t="shared" si="118"/>
        <v>0</v>
      </c>
      <c r="F419" s="6">
        <f t="shared" si="126"/>
        <v>0</v>
      </c>
      <c r="G419" s="6"/>
      <c r="H419" s="6"/>
      <c r="I419" s="6"/>
      <c r="J419" s="6"/>
      <c r="K419" s="6">
        <f t="shared" si="127"/>
        <v>0</v>
      </c>
      <c r="L419" s="6">
        <f t="shared" si="128"/>
        <v>0</v>
      </c>
      <c r="M419" s="6"/>
      <c r="N419" s="6"/>
      <c r="O419" s="6"/>
      <c r="P419" s="6"/>
      <c r="Q419" s="6">
        <f t="shared" si="129"/>
        <v>0</v>
      </c>
      <c r="R419" s="6">
        <f t="shared" si="130"/>
        <v>0</v>
      </c>
      <c r="S419" s="6"/>
      <c r="T419" s="6"/>
      <c r="U419" s="6"/>
      <c r="V419" s="6"/>
      <c r="W419" s="6">
        <f t="shared" si="131"/>
        <v>0</v>
      </c>
    </row>
    <row r="420" spans="1:26" ht="15.75" hidden="1" customHeight="1" x14ac:dyDescent="0.25">
      <c r="A420" s="28"/>
      <c r="B420" s="15"/>
      <c r="C420" s="32" t="s">
        <v>28</v>
      </c>
      <c r="D420" s="32"/>
      <c r="E420" s="54">
        <f t="shared" si="118"/>
        <v>0</v>
      </c>
      <c r="F420" s="6">
        <f t="shared" si="126"/>
        <v>0</v>
      </c>
      <c r="G420" s="6"/>
      <c r="H420" s="6"/>
      <c r="I420" s="6"/>
      <c r="J420" s="6"/>
      <c r="K420" s="6">
        <f t="shared" si="127"/>
        <v>0</v>
      </c>
      <c r="L420" s="6">
        <f t="shared" si="128"/>
        <v>0</v>
      </c>
      <c r="M420" s="6"/>
      <c r="N420" s="6"/>
      <c r="O420" s="6"/>
      <c r="P420" s="6"/>
      <c r="Q420" s="6">
        <f t="shared" si="129"/>
        <v>0</v>
      </c>
      <c r="R420" s="6">
        <f t="shared" si="130"/>
        <v>0</v>
      </c>
      <c r="S420" s="6"/>
      <c r="T420" s="6"/>
      <c r="U420" s="6"/>
      <c r="V420" s="6"/>
      <c r="W420" s="6">
        <f t="shared" si="131"/>
        <v>0</v>
      </c>
    </row>
    <row r="421" spans="1:26" ht="15.75" hidden="1" customHeight="1" x14ac:dyDescent="0.25">
      <c r="A421" s="28"/>
      <c r="B421" s="15"/>
      <c r="C421" s="32" t="s">
        <v>27</v>
      </c>
      <c r="D421" s="32"/>
      <c r="E421" s="54">
        <f>K421+Q421+W421</f>
        <v>0</v>
      </c>
      <c r="F421" s="6">
        <f t="shared" si="126"/>
        <v>0</v>
      </c>
      <c r="G421" s="6"/>
      <c r="H421" s="6"/>
      <c r="I421" s="6"/>
      <c r="J421" s="6"/>
      <c r="K421" s="6">
        <f t="shared" si="127"/>
        <v>0</v>
      </c>
      <c r="L421" s="6">
        <f t="shared" si="128"/>
        <v>0</v>
      </c>
      <c r="M421" s="6"/>
      <c r="N421" s="6"/>
      <c r="O421" s="6"/>
      <c r="P421" s="6"/>
      <c r="Q421" s="6">
        <f t="shared" si="129"/>
        <v>0</v>
      </c>
      <c r="R421" s="6">
        <f t="shared" si="130"/>
        <v>0</v>
      </c>
      <c r="S421" s="6"/>
      <c r="T421" s="6"/>
      <c r="U421" s="6"/>
      <c r="V421" s="6"/>
      <c r="W421" s="6">
        <f t="shared" si="131"/>
        <v>0</v>
      </c>
    </row>
    <row r="422" spans="1:26" s="10" customFormat="1" ht="21.75" customHeight="1" x14ac:dyDescent="0.25">
      <c r="A422" s="29"/>
      <c r="B422" s="18" t="s">
        <v>56</v>
      </c>
      <c r="C422" s="37" t="s">
        <v>52</v>
      </c>
      <c r="D422" s="37"/>
      <c r="E422" s="20">
        <f>SUM(E425:E449)</f>
        <v>11087.7</v>
      </c>
      <c r="F422" s="20">
        <f>SUM(F425:F451)</f>
        <v>882.6</v>
      </c>
      <c r="G422" s="20">
        <f>SUM(G425:G451)</f>
        <v>882.6</v>
      </c>
      <c r="H422" s="20">
        <f>SUM(H425:H449)</f>
        <v>0</v>
      </c>
      <c r="I422" s="20">
        <f>SUM(I425:I449)</f>
        <v>2813.3</v>
      </c>
      <c r="J422" s="20">
        <f>SUM(J425:J449)</f>
        <v>0</v>
      </c>
      <c r="K422" s="20">
        <f>SUM(K425:K454)</f>
        <v>3701.9</v>
      </c>
      <c r="L422" s="20">
        <f>SUM(L425:L451)</f>
        <v>882.6</v>
      </c>
      <c r="M422" s="20">
        <f>SUM(M425:M451)</f>
        <v>882.6</v>
      </c>
      <c r="N422" s="20">
        <f>SUM(N425:N449)</f>
        <v>0</v>
      </c>
      <c r="O422" s="20">
        <f>SUM(O425:O449)</f>
        <v>2813.3</v>
      </c>
      <c r="P422" s="20">
        <f>SUM(P425:P449)</f>
        <v>0</v>
      </c>
      <c r="Q422" s="20">
        <f>SUM(Q425:Q454)</f>
        <v>3701.9</v>
      </c>
      <c r="R422" s="20">
        <f>SUM(R425:R451)</f>
        <v>882.6</v>
      </c>
      <c r="S422" s="20">
        <f>SUM(S425:S451)</f>
        <v>882.6</v>
      </c>
      <c r="T422" s="20">
        <f>SUM(T425:T449)</f>
        <v>0</v>
      </c>
      <c r="U422" s="20">
        <f>SUM(U425:U449)</f>
        <v>2813.3</v>
      </c>
      <c r="V422" s="20">
        <f>SUM(V425:V449)</f>
        <v>0</v>
      </c>
      <c r="W422" s="20">
        <f>SUM(W425:W454)</f>
        <v>3701.9</v>
      </c>
      <c r="Z422" s="31"/>
    </row>
    <row r="423" spans="1:26" ht="15.75" hidden="1" customHeight="1" x14ac:dyDescent="0.25">
      <c r="A423" s="28"/>
      <c r="B423" s="18" t="s">
        <v>34</v>
      </c>
      <c r="C423" s="32">
        <v>211</v>
      </c>
      <c r="D423" s="32"/>
      <c r="E423" s="54">
        <f>E390+E357</f>
        <v>0</v>
      </c>
      <c r="F423" s="54">
        <f t="shared" ref="F423:W423" si="134">F390+F357</f>
        <v>0</v>
      </c>
      <c r="G423" s="54">
        <f t="shared" si="134"/>
        <v>0</v>
      </c>
      <c r="H423" s="54">
        <f t="shared" si="134"/>
        <v>0</v>
      </c>
      <c r="I423" s="54">
        <f t="shared" si="134"/>
        <v>0</v>
      </c>
      <c r="J423" s="54">
        <f t="shared" si="134"/>
        <v>0</v>
      </c>
      <c r="K423" s="54">
        <f t="shared" si="134"/>
        <v>0</v>
      </c>
      <c r="L423" s="54">
        <f t="shared" si="134"/>
        <v>0</v>
      </c>
      <c r="M423" s="54">
        <f t="shared" si="134"/>
        <v>0</v>
      </c>
      <c r="N423" s="54">
        <f t="shared" si="134"/>
        <v>0</v>
      </c>
      <c r="O423" s="54">
        <f t="shared" si="134"/>
        <v>0</v>
      </c>
      <c r="P423" s="54">
        <f t="shared" si="134"/>
        <v>0</v>
      </c>
      <c r="Q423" s="54">
        <f t="shared" si="134"/>
        <v>0</v>
      </c>
      <c r="R423" s="54">
        <f t="shared" si="134"/>
        <v>0</v>
      </c>
      <c r="S423" s="54">
        <f t="shared" si="134"/>
        <v>0</v>
      </c>
      <c r="T423" s="54">
        <f t="shared" si="134"/>
        <v>0</v>
      </c>
      <c r="U423" s="54">
        <f t="shared" si="134"/>
        <v>0</v>
      </c>
      <c r="V423" s="54">
        <f t="shared" si="134"/>
        <v>0</v>
      </c>
      <c r="W423" s="54">
        <f t="shared" si="134"/>
        <v>0</v>
      </c>
    </row>
    <row r="424" spans="1:26" ht="15.75" hidden="1" customHeight="1" x14ac:dyDescent="0.25">
      <c r="A424" s="28"/>
      <c r="B424" s="15"/>
      <c r="C424" s="32" t="s">
        <v>19</v>
      </c>
      <c r="D424" s="32"/>
      <c r="E424" s="54">
        <f t="shared" ref="E424:W424" si="135">E391+E358</f>
        <v>0</v>
      </c>
      <c r="F424" s="54">
        <f t="shared" si="135"/>
        <v>0</v>
      </c>
      <c r="G424" s="54">
        <f t="shared" si="135"/>
        <v>0</v>
      </c>
      <c r="H424" s="54">
        <f t="shared" si="135"/>
        <v>0</v>
      </c>
      <c r="I424" s="54">
        <f t="shared" si="135"/>
        <v>0</v>
      </c>
      <c r="J424" s="54">
        <f t="shared" si="135"/>
        <v>0</v>
      </c>
      <c r="K424" s="54">
        <f t="shared" si="135"/>
        <v>0</v>
      </c>
      <c r="L424" s="54">
        <f t="shared" si="135"/>
        <v>0</v>
      </c>
      <c r="M424" s="54">
        <f t="shared" si="135"/>
        <v>0</v>
      </c>
      <c r="N424" s="54">
        <f t="shared" si="135"/>
        <v>0</v>
      </c>
      <c r="O424" s="54">
        <f t="shared" si="135"/>
        <v>0</v>
      </c>
      <c r="P424" s="54">
        <f t="shared" si="135"/>
        <v>0</v>
      </c>
      <c r="Q424" s="54">
        <f t="shared" si="135"/>
        <v>0</v>
      </c>
      <c r="R424" s="54">
        <f t="shared" si="135"/>
        <v>0</v>
      </c>
      <c r="S424" s="54">
        <f t="shared" si="135"/>
        <v>0</v>
      </c>
      <c r="T424" s="54">
        <f t="shared" si="135"/>
        <v>0</v>
      </c>
      <c r="U424" s="54">
        <f t="shared" si="135"/>
        <v>0</v>
      </c>
      <c r="V424" s="54">
        <f t="shared" si="135"/>
        <v>0</v>
      </c>
      <c r="W424" s="54">
        <f t="shared" si="135"/>
        <v>0</v>
      </c>
    </row>
    <row r="425" spans="1:26" ht="15.75" hidden="1" customHeight="1" x14ac:dyDescent="0.25">
      <c r="A425" s="28"/>
      <c r="B425" s="18"/>
      <c r="C425" s="32" t="s">
        <v>14</v>
      </c>
      <c r="D425" s="32"/>
      <c r="E425" s="54">
        <f t="shared" ref="E425:W425" si="136">E392+E359</f>
        <v>478.5</v>
      </c>
      <c r="F425" s="54">
        <f t="shared" si="136"/>
        <v>20.5</v>
      </c>
      <c r="G425" s="54">
        <f t="shared" si="136"/>
        <v>20.5</v>
      </c>
      <c r="H425" s="54">
        <f t="shared" si="136"/>
        <v>0</v>
      </c>
      <c r="I425" s="54">
        <f t="shared" si="136"/>
        <v>139</v>
      </c>
      <c r="J425" s="54">
        <f t="shared" si="136"/>
        <v>0</v>
      </c>
      <c r="K425" s="54">
        <f t="shared" si="136"/>
        <v>159.5</v>
      </c>
      <c r="L425" s="54">
        <f t="shared" si="136"/>
        <v>20.5</v>
      </c>
      <c r="M425" s="54">
        <f t="shared" si="136"/>
        <v>20.5</v>
      </c>
      <c r="N425" s="54">
        <f t="shared" si="136"/>
        <v>0</v>
      </c>
      <c r="O425" s="54">
        <f t="shared" si="136"/>
        <v>139</v>
      </c>
      <c r="P425" s="54">
        <f t="shared" si="136"/>
        <v>0</v>
      </c>
      <c r="Q425" s="54">
        <f t="shared" si="136"/>
        <v>159.5</v>
      </c>
      <c r="R425" s="54">
        <f t="shared" si="136"/>
        <v>20.5</v>
      </c>
      <c r="S425" s="54">
        <f t="shared" si="136"/>
        <v>20.5</v>
      </c>
      <c r="T425" s="54">
        <f t="shared" si="136"/>
        <v>0</v>
      </c>
      <c r="U425" s="54">
        <f t="shared" si="136"/>
        <v>139</v>
      </c>
      <c r="V425" s="54">
        <f t="shared" si="136"/>
        <v>0</v>
      </c>
      <c r="W425" s="54">
        <f t="shared" si="136"/>
        <v>159.5</v>
      </c>
    </row>
    <row r="426" spans="1:26" ht="15.75" hidden="1" customHeight="1" x14ac:dyDescent="0.25">
      <c r="A426" s="28"/>
      <c r="B426" s="15"/>
      <c r="C426" s="32" t="s">
        <v>53</v>
      </c>
      <c r="D426" s="32"/>
      <c r="E426" s="54">
        <f t="shared" ref="E426:W426" si="137">E393+E360</f>
        <v>0</v>
      </c>
      <c r="F426" s="54">
        <f t="shared" si="137"/>
        <v>0</v>
      </c>
      <c r="G426" s="54">
        <f t="shared" si="137"/>
        <v>0</v>
      </c>
      <c r="H426" s="54">
        <f t="shared" si="137"/>
        <v>0</v>
      </c>
      <c r="I426" s="54">
        <f t="shared" si="137"/>
        <v>0</v>
      </c>
      <c r="J426" s="54">
        <f t="shared" si="137"/>
        <v>0</v>
      </c>
      <c r="K426" s="54">
        <f t="shared" si="137"/>
        <v>0</v>
      </c>
      <c r="L426" s="54">
        <f t="shared" si="137"/>
        <v>0</v>
      </c>
      <c r="M426" s="54">
        <f t="shared" si="137"/>
        <v>0</v>
      </c>
      <c r="N426" s="54">
        <f t="shared" si="137"/>
        <v>0</v>
      </c>
      <c r="O426" s="54">
        <f t="shared" si="137"/>
        <v>0</v>
      </c>
      <c r="P426" s="54">
        <f t="shared" si="137"/>
        <v>0</v>
      </c>
      <c r="Q426" s="54">
        <f t="shared" si="137"/>
        <v>0</v>
      </c>
      <c r="R426" s="54">
        <f t="shared" si="137"/>
        <v>0</v>
      </c>
      <c r="S426" s="54">
        <f t="shared" si="137"/>
        <v>0</v>
      </c>
      <c r="T426" s="54">
        <f t="shared" si="137"/>
        <v>0</v>
      </c>
      <c r="U426" s="54">
        <f t="shared" si="137"/>
        <v>0</v>
      </c>
      <c r="V426" s="54">
        <f t="shared" si="137"/>
        <v>0</v>
      </c>
      <c r="W426" s="54">
        <f t="shared" si="137"/>
        <v>0</v>
      </c>
    </row>
    <row r="427" spans="1:26" ht="15.75" hidden="1" customHeight="1" x14ac:dyDescent="0.25">
      <c r="A427" s="28"/>
      <c r="B427" s="15"/>
      <c r="C427" s="32" t="s">
        <v>33</v>
      </c>
      <c r="D427" s="32"/>
      <c r="E427" s="54">
        <f t="shared" ref="E427:W427" si="138">E394+E361</f>
        <v>0</v>
      </c>
      <c r="F427" s="54">
        <f t="shared" si="138"/>
        <v>0</v>
      </c>
      <c r="G427" s="54">
        <f t="shared" si="138"/>
        <v>0</v>
      </c>
      <c r="H427" s="54">
        <f t="shared" si="138"/>
        <v>0</v>
      </c>
      <c r="I427" s="54">
        <f t="shared" si="138"/>
        <v>0</v>
      </c>
      <c r="J427" s="54">
        <f t="shared" si="138"/>
        <v>0</v>
      </c>
      <c r="K427" s="54">
        <f t="shared" si="138"/>
        <v>0</v>
      </c>
      <c r="L427" s="54">
        <f t="shared" si="138"/>
        <v>0</v>
      </c>
      <c r="M427" s="54">
        <f t="shared" si="138"/>
        <v>0</v>
      </c>
      <c r="N427" s="54">
        <f t="shared" si="138"/>
        <v>0</v>
      </c>
      <c r="O427" s="54">
        <f t="shared" si="138"/>
        <v>0</v>
      </c>
      <c r="P427" s="54">
        <f t="shared" si="138"/>
        <v>0</v>
      </c>
      <c r="Q427" s="54">
        <f t="shared" si="138"/>
        <v>0</v>
      </c>
      <c r="R427" s="54">
        <f t="shared" si="138"/>
        <v>0</v>
      </c>
      <c r="S427" s="54">
        <f t="shared" si="138"/>
        <v>0</v>
      </c>
      <c r="T427" s="54">
        <f t="shared" si="138"/>
        <v>0</v>
      </c>
      <c r="U427" s="54">
        <f t="shared" si="138"/>
        <v>0</v>
      </c>
      <c r="V427" s="54">
        <f t="shared" si="138"/>
        <v>0</v>
      </c>
      <c r="W427" s="54">
        <f t="shared" si="138"/>
        <v>0</v>
      </c>
    </row>
    <row r="428" spans="1:26" ht="15.75" hidden="1" customHeight="1" x14ac:dyDescent="0.25">
      <c r="A428" s="28"/>
      <c r="B428" s="15"/>
      <c r="C428" s="32" t="s">
        <v>29</v>
      </c>
      <c r="D428" s="32"/>
      <c r="E428" s="54">
        <f t="shared" ref="E428:W428" si="139">E395+E362</f>
        <v>0</v>
      </c>
      <c r="F428" s="54">
        <f t="shared" si="139"/>
        <v>0</v>
      </c>
      <c r="G428" s="54">
        <f t="shared" si="139"/>
        <v>0</v>
      </c>
      <c r="H428" s="54">
        <f t="shared" si="139"/>
        <v>0</v>
      </c>
      <c r="I428" s="54">
        <f t="shared" si="139"/>
        <v>0</v>
      </c>
      <c r="J428" s="54">
        <f t="shared" si="139"/>
        <v>0</v>
      </c>
      <c r="K428" s="54">
        <f t="shared" si="139"/>
        <v>0</v>
      </c>
      <c r="L428" s="54">
        <f t="shared" si="139"/>
        <v>0</v>
      </c>
      <c r="M428" s="54">
        <f t="shared" si="139"/>
        <v>0</v>
      </c>
      <c r="N428" s="54">
        <f t="shared" si="139"/>
        <v>0</v>
      </c>
      <c r="O428" s="54">
        <f t="shared" si="139"/>
        <v>0</v>
      </c>
      <c r="P428" s="54">
        <f t="shared" si="139"/>
        <v>0</v>
      </c>
      <c r="Q428" s="54">
        <f t="shared" si="139"/>
        <v>0</v>
      </c>
      <c r="R428" s="54">
        <f t="shared" si="139"/>
        <v>0</v>
      </c>
      <c r="S428" s="54">
        <f t="shared" si="139"/>
        <v>0</v>
      </c>
      <c r="T428" s="54">
        <f t="shared" si="139"/>
        <v>0</v>
      </c>
      <c r="U428" s="54">
        <f t="shared" si="139"/>
        <v>0</v>
      </c>
      <c r="V428" s="54">
        <f t="shared" si="139"/>
        <v>0</v>
      </c>
      <c r="W428" s="54">
        <f t="shared" si="139"/>
        <v>0</v>
      </c>
    </row>
    <row r="429" spans="1:26" ht="15.75" hidden="1" customHeight="1" x14ac:dyDescent="0.25">
      <c r="A429" s="28"/>
      <c r="B429" s="15"/>
      <c r="C429" s="32" t="s">
        <v>30</v>
      </c>
      <c r="D429" s="32"/>
      <c r="E429" s="54">
        <f t="shared" ref="E429:W429" si="140">E396+E363</f>
        <v>0</v>
      </c>
      <c r="F429" s="54">
        <f t="shared" si="140"/>
        <v>0</v>
      </c>
      <c r="G429" s="54">
        <f t="shared" si="140"/>
        <v>0</v>
      </c>
      <c r="H429" s="54">
        <f t="shared" si="140"/>
        <v>0</v>
      </c>
      <c r="I429" s="54">
        <f t="shared" si="140"/>
        <v>0</v>
      </c>
      <c r="J429" s="54">
        <f t="shared" si="140"/>
        <v>0</v>
      </c>
      <c r="K429" s="54">
        <f t="shared" si="140"/>
        <v>0</v>
      </c>
      <c r="L429" s="54">
        <f t="shared" si="140"/>
        <v>0</v>
      </c>
      <c r="M429" s="54">
        <f t="shared" si="140"/>
        <v>0</v>
      </c>
      <c r="N429" s="54">
        <f t="shared" si="140"/>
        <v>0</v>
      </c>
      <c r="O429" s="54">
        <f t="shared" si="140"/>
        <v>0</v>
      </c>
      <c r="P429" s="54">
        <f t="shared" si="140"/>
        <v>0</v>
      </c>
      <c r="Q429" s="54">
        <f t="shared" si="140"/>
        <v>0</v>
      </c>
      <c r="R429" s="54">
        <f t="shared" si="140"/>
        <v>0</v>
      </c>
      <c r="S429" s="54">
        <f t="shared" si="140"/>
        <v>0</v>
      </c>
      <c r="T429" s="54">
        <f t="shared" si="140"/>
        <v>0</v>
      </c>
      <c r="U429" s="54">
        <f t="shared" si="140"/>
        <v>0</v>
      </c>
      <c r="V429" s="54">
        <f t="shared" si="140"/>
        <v>0</v>
      </c>
      <c r="W429" s="54">
        <f t="shared" si="140"/>
        <v>0</v>
      </c>
    </row>
    <row r="430" spans="1:26" ht="15.75" hidden="1" customHeight="1" x14ac:dyDescent="0.25">
      <c r="A430" s="28"/>
      <c r="B430" s="15"/>
      <c r="C430" s="32">
        <v>213</v>
      </c>
      <c r="D430" s="32"/>
      <c r="E430" s="54">
        <f t="shared" ref="E430:W430" si="141">E397+E364</f>
        <v>0</v>
      </c>
      <c r="F430" s="54">
        <f t="shared" si="141"/>
        <v>0</v>
      </c>
      <c r="G430" s="54">
        <f t="shared" si="141"/>
        <v>0</v>
      </c>
      <c r="H430" s="54">
        <f t="shared" si="141"/>
        <v>0</v>
      </c>
      <c r="I430" s="54">
        <f t="shared" si="141"/>
        <v>0</v>
      </c>
      <c r="J430" s="54">
        <f t="shared" si="141"/>
        <v>0</v>
      </c>
      <c r="K430" s="54">
        <f t="shared" si="141"/>
        <v>0</v>
      </c>
      <c r="L430" s="54">
        <f t="shared" si="141"/>
        <v>0</v>
      </c>
      <c r="M430" s="54">
        <f t="shared" si="141"/>
        <v>0</v>
      </c>
      <c r="N430" s="54">
        <f t="shared" si="141"/>
        <v>0</v>
      </c>
      <c r="O430" s="54">
        <f t="shared" si="141"/>
        <v>0</v>
      </c>
      <c r="P430" s="54">
        <f t="shared" si="141"/>
        <v>0</v>
      </c>
      <c r="Q430" s="54">
        <f t="shared" si="141"/>
        <v>0</v>
      </c>
      <c r="R430" s="54">
        <f t="shared" si="141"/>
        <v>0</v>
      </c>
      <c r="S430" s="54">
        <f t="shared" si="141"/>
        <v>0</v>
      </c>
      <c r="T430" s="54">
        <f t="shared" si="141"/>
        <v>0</v>
      </c>
      <c r="U430" s="54">
        <f t="shared" si="141"/>
        <v>0</v>
      </c>
      <c r="V430" s="54">
        <f t="shared" si="141"/>
        <v>0</v>
      </c>
      <c r="W430" s="54">
        <f t="shared" si="141"/>
        <v>0</v>
      </c>
    </row>
    <row r="431" spans="1:26" ht="15.75" hidden="1" customHeight="1" x14ac:dyDescent="0.25">
      <c r="A431" s="28"/>
      <c r="B431" s="15"/>
      <c r="C431" s="32">
        <v>221</v>
      </c>
      <c r="D431" s="32"/>
      <c r="E431" s="54">
        <f t="shared" ref="E431:W431" si="142">E398+E365</f>
        <v>0</v>
      </c>
      <c r="F431" s="54">
        <f t="shared" si="142"/>
        <v>0</v>
      </c>
      <c r="G431" s="54">
        <f t="shared" si="142"/>
        <v>0</v>
      </c>
      <c r="H431" s="54">
        <f t="shared" si="142"/>
        <v>0</v>
      </c>
      <c r="I431" s="54">
        <f t="shared" si="142"/>
        <v>0</v>
      </c>
      <c r="J431" s="54">
        <f t="shared" si="142"/>
        <v>0</v>
      </c>
      <c r="K431" s="54">
        <f t="shared" si="142"/>
        <v>0</v>
      </c>
      <c r="L431" s="54">
        <f t="shared" si="142"/>
        <v>0</v>
      </c>
      <c r="M431" s="54">
        <f t="shared" si="142"/>
        <v>0</v>
      </c>
      <c r="N431" s="54">
        <f t="shared" si="142"/>
        <v>0</v>
      </c>
      <c r="O431" s="54">
        <f t="shared" si="142"/>
        <v>0</v>
      </c>
      <c r="P431" s="54">
        <f t="shared" si="142"/>
        <v>0</v>
      </c>
      <c r="Q431" s="54">
        <f t="shared" si="142"/>
        <v>0</v>
      </c>
      <c r="R431" s="54">
        <f t="shared" si="142"/>
        <v>0</v>
      </c>
      <c r="S431" s="54">
        <f t="shared" si="142"/>
        <v>0</v>
      </c>
      <c r="T431" s="54">
        <f t="shared" si="142"/>
        <v>0</v>
      </c>
      <c r="U431" s="54">
        <f t="shared" si="142"/>
        <v>0</v>
      </c>
      <c r="V431" s="54">
        <f t="shared" si="142"/>
        <v>0</v>
      </c>
      <c r="W431" s="54">
        <f t="shared" si="142"/>
        <v>0</v>
      </c>
    </row>
    <row r="432" spans="1:26" ht="15.75" hidden="1" customHeight="1" x14ac:dyDescent="0.25">
      <c r="A432" s="28"/>
      <c r="B432" s="15"/>
      <c r="C432" s="32" t="s">
        <v>15</v>
      </c>
      <c r="D432" s="32"/>
      <c r="E432" s="54">
        <f t="shared" ref="E432:W432" si="143">E399+E366</f>
        <v>0</v>
      </c>
      <c r="F432" s="54">
        <f t="shared" si="143"/>
        <v>0</v>
      </c>
      <c r="G432" s="54">
        <f t="shared" si="143"/>
        <v>0</v>
      </c>
      <c r="H432" s="54">
        <f t="shared" si="143"/>
        <v>0</v>
      </c>
      <c r="I432" s="54">
        <f t="shared" si="143"/>
        <v>0</v>
      </c>
      <c r="J432" s="54">
        <f t="shared" si="143"/>
        <v>0</v>
      </c>
      <c r="K432" s="54">
        <f t="shared" si="143"/>
        <v>0</v>
      </c>
      <c r="L432" s="54">
        <f t="shared" si="143"/>
        <v>0</v>
      </c>
      <c r="M432" s="54">
        <f t="shared" si="143"/>
        <v>0</v>
      </c>
      <c r="N432" s="54">
        <f t="shared" si="143"/>
        <v>0</v>
      </c>
      <c r="O432" s="54">
        <f t="shared" si="143"/>
        <v>0</v>
      </c>
      <c r="P432" s="54">
        <f t="shared" si="143"/>
        <v>0</v>
      </c>
      <c r="Q432" s="54">
        <f t="shared" si="143"/>
        <v>0</v>
      </c>
      <c r="R432" s="54">
        <f t="shared" si="143"/>
        <v>0</v>
      </c>
      <c r="S432" s="54">
        <f t="shared" si="143"/>
        <v>0</v>
      </c>
      <c r="T432" s="54">
        <f t="shared" si="143"/>
        <v>0</v>
      </c>
      <c r="U432" s="54">
        <f t="shared" si="143"/>
        <v>0</v>
      </c>
      <c r="V432" s="54">
        <f t="shared" si="143"/>
        <v>0</v>
      </c>
      <c r="W432" s="54">
        <f t="shared" si="143"/>
        <v>0</v>
      </c>
    </row>
    <row r="433" spans="1:23" ht="15.75" hidden="1" customHeight="1" x14ac:dyDescent="0.25">
      <c r="A433" s="28"/>
      <c r="B433" s="15"/>
      <c r="C433" s="32" t="s">
        <v>16</v>
      </c>
      <c r="D433" s="32"/>
      <c r="E433" s="54">
        <f t="shared" ref="E433:W433" si="144">E400+E367</f>
        <v>244</v>
      </c>
      <c r="F433" s="54">
        <f t="shared" si="144"/>
        <v>27.4</v>
      </c>
      <c r="G433" s="54">
        <f t="shared" si="144"/>
        <v>27.4</v>
      </c>
      <c r="H433" s="54">
        <f t="shared" si="144"/>
        <v>0</v>
      </c>
      <c r="I433" s="54">
        <f t="shared" si="144"/>
        <v>57.8</v>
      </c>
      <c r="J433" s="54">
        <f t="shared" si="144"/>
        <v>0</v>
      </c>
      <c r="K433" s="54">
        <f t="shared" si="144"/>
        <v>85.199999999999989</v>
      </c>
      <c r="L433" s="54">
        <f t="shared" si="144"/>
        <v>27.4</v>
      </c>
      <c r="M433" s="54">
        <f t="shared" si="144"/>
        <v>27.4</v>
      </c>
      <c r="N433" s="54">
        <f t="shared" si="144"/>
        <v>0</v>
      </c>
      <c r="O433" s="54">
        <f t="shared" si="144"/>
        <v>52</v>
      </c>
      <c r="P433" s="54">
        <f t="shared" si="144"/>
        <v>0</v>
      </c>
      <c r="Q433" s="54">
        <f t="shared" si="144"/>
        <v>79.400000000000006</v>
      </c>
      <c r="R433" s="54">
        <f t="shared" si="144"/>
        <v>27.4</v>
      </c>
      <c r="S433" s="54">
        <f t="shared" si="144"/>
        <v>27.4</v>
      </c>
      <c r="T433" s="54">
        <f t="shared" si="144"/>
        <v>0</v>
      </c>
      <c r="U433" s="54">
        <f t="shared" si="144"/>
        <v>52</v>
      </c>
      <c r="V433" s="54">
        <f t="shared" si="144"/>
        <v>0</v>
      </c>
      <c r="W433" s="54">
        <f t="shared" si="144"/>
        <v>79.400000000000006</v>
      </c>
    </row>
    <row r="434" spans="1:23" ht="15.75" hidden="1" customHeight="1" x14ac:dyDescent="0.25">
      <c r="A434" s="28"/>
      <c r="B434" s="15"/>
      <c r="C434" s="32" t="s">
        <v>103</v>
      </c>
      <c r="D434" s="32"/>
      <c r="E434" s="54">
        <f t="shared" ref="E434:W434" si="145">E401+E368</f>
        <v>3461.7000000000007</v>
      </c>
      <c r="F434" s="54">
        <f t="shared" si="145"/>
        <v>133.9</v>
      </c>
      <c r="G434" s="54">
        <f t="shared" si="145"/>
        <v>133.9</v>
      </c>
      <c r="H434" s="54">
        <f t="shared" si="145"/>
        <v>0</v>
      </c>
      <c r="I434" s="54">
        <f t="shared" si="145"/>
        <v>1020</v>
      </c>
      <c r="J434" s="54">
        <f t="shared" si="145"/>
        <v>0</v>
      </c>
      <c r="K434" s="54">
        <f t="shared" si="145"/>
        <v>1153.9000000000001</v>
      </c>
      <c r="L434" s="54">
        <f t="shared" si="145"/>
        <v>133.9</v>
      </c>
      <c r="M434" s="54">
        <f t="shared" si="145"/>
        <v>133.9</v>
      </c>
      <c r="N434" s="54">
        <f t="shared" si="145"/>
        <v>0</v>
      </c>
      <c r="O434" s="54">
        <f t="shared" si="145"/>
        <v>1020</v>
      </c>
      <c r="P434" s="54">
        <f t="shared" si="145"/>
        <v>0</v>
      </c>
      <c r="Q434" s="54">
        <f t="shared" si="145"/>
        <v>1153.9000000000001</v>
      </c>
      <c r="R434" s="54">
        <f t="shared" si="145"/>
        <v>133.9</v>
      </c>
      <c r="S434" s="54">
        <f t="shared" si="145"/>
        <v>133.9</v>
      </c>
      <c r="T434" s="54">
        <f t="shared" si="145"/>
        <v>0</v>
      </c>
      <c r="U434" s="54">
        <f t="shared" si="145"/>
        <v>1020</v>
      </c>
      <c r="V434" s="54">
        <f t="shared" si="145"/>
        <v>0</v>
      </c>
      <c r="W434" s="54">
        <f t="shared" si="145"/>
        <v>1153.9000000000001</v>
      </c>
    </row>
    <row r="435" spans="1:23" ht="15.75" hidden="1" customHeight="1" x14ac:dyDescent="0.25">
      <c r="A435" s="12"/>
      <c r="B435" s="15"/>
      <c r="C435" s="32" t="s">
        <v>70</v>
      </c>
      <c r="D435" s="32"/>
      <c r="E435" s="54">
        <f t="shared" ref="E435:W435" si="146">E402+E369</f>
        <v>0</v>
      </c>
      <c r="F435" s="54">
        <f t="shared" si="146"/>
        <v>0</v>
      </c>
      <c r="G435" s="54">
        <f t="shared" si="146"/>
        <v>0</v>
      </c>
      <c r="H435" s="54">
        <f t="shared" si="146"/>
        <v>0</v>
      </c>
      <c r="I435" s="54">
        <f t="shared" si="146"/>
        <v>0</v>
      </c>
      <c r="J435" s="54">
        <f t="shared" si="146"/>
        <v>0</v>
      </c>
      <c r="K435" s="54">
        <f t="shared" si="146"/>
        <v>0</v>
      </c>
      <c r="L435" s="54">
        <f t="shared" si="146"/>
        <v>0</v>
      </c>
      <c r="M435" s="54">
        <f t="shared" si="146"/>
        <v>0</v>
      </c>
      <c r="N435" s="54">
        <f t="shared" si="146"/>
        <v>0</v>
      </c>
      <c r="O435" s="54">
        <f t="shared" si="146"/>
        <v>0</v>
      </c>
      <c r="P435" s="54">
        <f t="shared" si="146"/>
        <v>0</v>
      </c>
      <c r="Q435" s="54">
        <f t="shared" si="146"/>
        <v>0</v>
      </c>
      <c r="R435" s="54">
        <f t="shared" si="146"/>
        <v>0</v>
      </c>
      <c r="S435" s="54">
        <f t="shared" si="146"/>
        <v>0</v>
      </c>
      <c r="T435" s="54">
        <f t="shared" si="146"/>
        <v>0</v>
      </c>
      <c r="U435" s="54">
        <f t="shared" si="146"/>
        <v>0</v>
      </c>
      <c r="V435" s="54">
        <f t="shared" si="146"/>
        <v>0</v>
      </c>
      <c r="W435" s="54">
        <f t="shared" si="146"/>
        <v>0</v>
      </c>
    </row>
    <row r="436" spans="1:23" ht="15.75" hidden="1" customHeight="1" x14ac:dyDescent="0.25">
      <c r="A436" s="12"/>
      <c r="B436" s="15"/>
      <c r="C436" s="32" t="s">
        <v>71</v>
      </c>
      <c r="D436" s="32"/>
      <c r="E436" s="54">
        <f t="shared" ref="E436:W436" si="147">E403+E370</f>
        <v>0</v>
      </c>
      <c r="F436" s="54">
        <f t="shared" si="147"/>
        <v>0</v>
      </c>
      <c r="G436" s="54">
        <f t="shared" si="147"/>
        <v>0</v>
      </c>
      <c r="H436" s="54">
        <f t="shared" si="147"/>
        <v>0</v>
      </c>
      <c r="I436" s="54">
        <f t="shared" si="147"/>
        <v>0</v>
      </c>
      <c r="J436" s="54">
        <f t="shared" si="147"/>
        <v>0</v>
      </c>
      <c r="K436" s="54">
        <f t="shared" si="147"/>
        <v>0</v>
      </c>
      <c r="L436" s="54">
        <f t="shared" si="147"/>
        <v>0</v>
      </c>
      <c r="M436" s="54">
        <f t="shared" si="147"/>
        <v>0</v>
      </c>
      <c r="N436" s="54">
        <f t="shared" si="147"/>
        <v>0</v>
      </c>
      <c r="O436" s="54">
        <f t="shared" si="147"/>
        <v>0</v>
      </c>
      <c r="P436" s="54">
        <f t="shared" si="147"/>
        <v>0</v>
      </c>
      <c r="Q436" s="54">
        <f t="shared" si="147"/>
        <v>0</v>
      </c>
      <c r="R436" s="54">
        <f t="shared" si="147"/>
        <v>0</v>
      </c>
      <c r="S436" s="54">
        <f t="shared" si="147"/>
        <v>0</v>
      </c>
      <c r="T436" s="54">
        <f t="shared" si="147"/>
        <v>0</v>
      </c>
      <c r="U436" s="54">
        <f t="shared" si="147"/>
        <v>0</v>
      </c>
      <c r="V436" s="54">
        <f t="shared" si="147"/>
        <v>0</v>
      </c>
      <c r="W436" s="54">
        <f t="shared" si="147"/>
        <v>0</v>
      </c>
    </row>
    <row r="437" spans="1:23" ht="15.75" hidden="1" customHeight="1" x14ac:dyDescent="0.25">
      <c r="A437" s="12"/>
      <c r="B437" s="15"/>
      <c r="C437" s="32" t="s">
        <v>72</v>
      </c>
      <c r="D437" s="32"/>
      <c r="E437" s="54">
        <f t="shared" ref="E437:W437" si="148">E404+E371</f>
        <v>0</v>
      </c>
      <c r="F437" s="54">
        <f t="shared" si="148"/>
        <v>0</v>
      </c>
      <c r="G437" s="54">
        <f t="shared" si="148"/>
        <v>0</v>
      </c>
      <c r="H437" s="54">
        <f t="shared" si="148"/>
        <v>0</v>
      </c>
      <c r="I437" s="54">
        <f t="shared" si="148"/>
        <v>0</v>
      </c>
      <c r="J437" s="54">
        <f t="shared" si="148"/>
        <v>0</v>
      </c>
      <c r="K437" s="54">
        <f t="shared" si="148"/>
        <v>0</v>
      </c>
      <c r="L437" s="54">
        <f t="shared" si="148"/>
        <v>0</v>
      </c>
      <c r="M437" s="54">
        <f t="shared" si="148"/>
        <v>0</v>
      </c>
      <c r="N437" s="54">
        <f t="shared" si="148"/>
        <v>0</v>
      </c>
      <c r="O437" s="54">
        <f t="shared" si="148"/>
        <v>0</v>
      </c>
      <c r="P437" s="54">
        <f t="shared" si="148"/>
        <v>0</v>
      </c>
      <c r="Q437" s="54">
        <f t="shared" si="148"/>
        <v>0</v>
      </c>
      <c r="R437" s="54">
        <f t="shared" si="148"/>
        <v>0</v>
      </c>
      <c r="S437" s="54">
        <f t="shared" si="148"/>
        <v>0</v>
      </c>
      <c r="T437" s="54">
        <f t="shared" si="148"/>
        <v>0</v>
      </c>
      <c r="U437" s="54">
        <f t="shared" si="148"/>
        <v>0</v>
      </c>
      <c r="V437" s="54">
        <f t="shared" si="148"/>
        <v>0</v>
      </c>
      <c r="W437" s="54">
        <f t="shared" si="148"/>
        <v>0</v>
      </c>
    </row>
    <row r="438" spans="1:23" ht="15.75" hidden="1" customHeight="1" x14ac:dyDescent="0.25">
      <c r="A438" s="28"/>
      <c r="B438" s="15"/>
      <c r="C438" s="32">
        <v>224</v>
      </c>
      <c r="D438" s="32"/>
      <c r="E438" s="54">
        <f t="shared" ref="E438:W438" si="149">E405+E372</f>
        <v>0</v>
      </c>
      <c r="F438" s="54">
        <f t="shared" si="149"/>
        <v>0</v>
      </c>
      <c r="G438" s="54">
        <f t="shared" si="149"/>
        <v>0</v>
      </c>
      <c r="H438" s="54">
        <f t="shared" si="149"/>
        <v>0</v>
      </c>
      <c r="I438" s="54">
        <f t="shared" si="149"/>
        <v>0</v>
      </c>
      <c r="J438" s="54">
        <f t="shared" si="149"/>
        <v>0</v>
      </c>
      <c r="K438" s="54">
        <f t="shared" si="149"/>
        <v>0</v>
      </c>
      <c r="L438" s="54">
        <f t="shared" si="149"/>
        <v>0</v>
      </c>
      <c r="M438" s="54">
        <f t="shared" si="149"/>
        <v>0</v>
      </c>
      <c r="N438" s="54">
        <f t="shared" si="149"/>
        <v>0</v>
      </c>
      <c r="O438" s="54">
        <f t="shared" si="149"/>
        <v>0</v>
      </c>
      <c r="P438" s="54">
        <f t="shared" si="149"/>
        <v>0</v>
      </c>
      <c r="Q438" s="54">
        <f t="shared" si="149"/>
        <v>0</v>
      </c>
      <c r="R438" s="54">
        <f t="shared" si="149"/>
        <v>0</v>
      </c>
      <c r="S438" s="54">
        <f t="shared" si="149"/>
        <v>0</v>
      </c>
      <c r="T438" s="54">
        <f t="shared" si="149"/>
        <v>0</v>
      </c>
      <c r="U438" s="54">
        <f t="shared" si="149"/>
        <v>0</v>
      </c>
      <c r="V438" s="54">
        <f t="shared" si="149"/>
        <v>0</v>
      </c>
      <c r="W438" s="54">
        <f t="shared" si="149"/>
        <v>0</v>
      </c>
    </row>
    <row r="439" spans="1:23" ht="15.75" hidden="1" customHeight="1" x14ac:dyDescent="0.25">
      <c r="A439" s="28"/>
      <c r="B439" s="15"/>
      <c r="C439" s="32" t="s">
        <v>20</v>
      </c>
      <c r="D439" s="32"/>
      <c r="E439" s="54">
        <f t="shared" ref="E439:W439" si="150">E406+E373</f>
        <v>0</v>
      </c>
      <c r="F439" s="54">
        <f t="shared" si="150"/>
        <v>0</v>
      </c>
      <c r="G439" s="54">
        <f t="shared" si="150"/>
        <v>0</v>
      </c>
      <c r="H439" s="54">
        <f t="shared" si="150"/>
        <v>0</v>
      </c>
      <c r="I439" s="54">
        <f t="shared" si="150"/>
        <v>0</v>
      </c>
      <c r="J439" s="54">
        <f t="shared" si="150"/>
        <v>0</v>
      </c>
      <c r="K439" s="54">
        <f t="shared" si="150"/>
        <v>0</v>
      </c>
      <c r="L439" s="54">
        <f t="shared" si="150"/>
        <v>0</v>
      </c>
      <c r="M439" s="54">
        <f t="shared" si="150"/>
        <v>0</v>
      </c>
      <c r="N439" s="54">
        <f t="shared" si="150"/>
        <v>0</v>
      </c>
      <c r="O439" s="54">
        <f t="shared" si="150"/>
        <v>0</v>
      </c>
      <c r="P439" s="54">
        <f t="shared" si="150"/>
        <v>0</v>
      </c>
      <c r="Q439" s="54">
        <f t="shared" si="150"/>
        <v>0</v>
      </c>
      <c r="R439" s="54">
        <f t="shared" si="150"/>
        <v>0</v>
      </c>
      <c r="S439" s="54">
        <f t="shared" si="150"/>
        <v>0</v>
      </c>
      <c r="T439" s="54">
        <f t="shared" si="150"/>
        <v>0</v>
      </c>
      <c r="U439" s="54">
        <f t="shared" si="150"/>
        <v>0</v>
      </c>
      <c r="V439" s="54">
        <f t="shared" si="150"/>
        <v>0</v>
      </c>
      <c r="W439" s="54">
        <f t="shared" si="150"/>
        <v>0</v>
      </c>
    </row>
    <row r="440" spans="1:23" ht="15.75" hidden="1" customHeight="1" x14ac:dyDescent="0.25">
      <c r="A440" s="28"/>
      <c r="B440" s="15"/>
      <c r="C440" s="32" t="s">
        <v>21</v>
      </c>
      <c r="D440" s="32"/>
      <c r="E440" s="54">
        <f t="shared" ref="E440:W440" si="151">E407+E374</f>
        <v>0</v>
      </c>
      <c r="F440" s="54">
        <f t="shared" si="151"/>
        <v>0</v>
      </c>
      <c r="G440" s="54">
        <f t="shared" si="151"/>
        <v>0</v>
      </c>
      <c r="H440" s="54">
        <f t="shared" si="151"/>
        <v>0</v>
      </c>
      <c r="I440" s="54">
        <f t="shared" si="151"/>
        <v>0</v>
      </c>
      <c r="J440" s="54">
        <f t="shared" si="151"/>
        <v>0</v>
      </c>
      <c r="K440" s="54">
        <f t="shared" si="151"/>
        <v>0</v>
      </c>
      <c r="L440" s="54">
        <f t="shared" si="151"/>
        <v>0</v>
      </c>
      <c r="M440" s="54">
        <f t="shared" si="151"/>
        <v>0</v>
      </c>
      <c r="N440" s="54">
        <f t="shared" si="151"/>
        <v>0</v>
      </c>
      <c r="O440" s="54">
        <f t="shared" si="151"/>
        <v>0</v>
      </c>
      <c r="P440" s="54">
        <f t="shared" si="151"/>
        <v>0</v>
      </c>
      <c r="Q440" s="54">
        <f t="shared" si="151"/>
        <v>0</v>
      </c>
      <c r="R440" s="54">
        <f t="shared" si="151"/>
        <v>0</v>
      </c>
      <c r="S440" s="54">
        <f t="shared" si="151"/>
        <v>0</v>
      </c>
      <c r="T440" s="54">
        <f t="shared" si="151"/>
        <v>0</v>
      </c>
      <c r="U440" s="54">
        <f t="shared" si="151"/>
        <v>0</v>
      </c>
      <c r="V440" s="54">
        <f t="shared" si="151"/>
        <v>0</v>
      </c>
      <c r="W440" s="54">
        <f t="shared" si="151"/>
        <v>0</v>
      </c>
    </row>
    <row r="441" spans="1:23" ht="15.75" hidden="1" customHeight="1" x14ac:dyDescent="0.25">
      <c r="A441" s="28"/>
      <c r="B441" s="15"/>
      <c r="C441" s="32" t="s">
        <v>22</v>
      </c>
      <c r="D441" s="32"/>
      <c r="E441" s="54">
        <f t="shared" ref="E441:W441" si="152">E408+E375</f>
        <v>0</v>
      </c>
      <c r="F441" s="54">
        <f t="shared" si="152"/>
        <v>0</v>
      </c>
      <c r="G441" s="54">
        <f t="shared" si="152"/>
        <v>0</v>
      </c>
      <c r="H441" s="54">
        <f t="shared" si="152"/>
        <v>0</v>
      </c>
      <c r="I441" s="54">
        <f t="shared" si="152"/>
        <v>0</v>
      </c>
      <c r="J441" s="54">
        <f t="shared" si="152"/>
        <v>0</v>
      </c>
      <c r="K441" s="54">
        <f t="shared" si="152"/>
        <v>0</v>
      </c>
      <c r="L441" s="54">
        <f t="shared" si="152"/>
        <v>0</v>
      </c>
      <c r="M441" s="54">
        <f t="shared" si="152"/>
        <v>0</v>
      </c>
      <c r="N441" s="54">
        <f t="shared" si="152"/>
        <v>0</v>
      </c>
      <c r="O441" s="54">
        <f t="shared" si="152"/>
        <v>0</v>
      </c>
      <c r="P441" s="54">
        <f t="shared" si="152"/>
        <v>0</v>
      </c>
      <c r="Q441" s="54">
        <f t="shared" si="152"/>
        <v>0</v>
      </c>
      <c r="R441" s="54">
        <f t="shared" si="152"/>
        <v>0</v>
      </c>
      <c r="S441" s="54">
        <f t="shared" si="152"/>
        <v>0</v>
      </c>
      <c r="T441" s="54">
        <f t="shared" si="152"/>
        <v>0</v>
      </c>
      <c r="U441" s="54">
        <f t="shared" si="152"/>
        <v>0</v>
      </c>
      <c r="V441" s="54">
        <f t="shared" si="152"/>
        <v>0</v>
      </c>
      <c r="W441" s="54">
        <f t="shared" si="152"/>
        <v>0</v>
      </c>
    </row>
    <row r="442" spans="1:23" ht="15.75" hidden="1" customHeight="1" x14ac:dyDescent="0.25">
      <c r="A442" s="28"/>
      <c r="B442" s="15"/>
      <c r="C442" s="32" t="s">
        <v>17</v>
      </c>
      <c r="D442" s="32"/>
      <c r="E442" s="54">
        <f t="shared" ref="E442:W442" si="153">E409+E376</f>
        <v>1474.5</v>
      </c>
      <c r="F442" s="54">
        <f t="shared" si="153"/>
        <v>42.8</v>
      </c>
      <c r="G442" s="54">
        <f t="shared" si="153"/>
        <v>42.8</v>
      </c>
      <c r="H442" s="54">
        <f t="shared" si="153"/>
        <v>0</v>
      </c>
      <c r="I442" s="54">
        <f t="shared" si="153"/>
        <v>448.7</v>
      </c>
      <c r="J442" s="54">
        <f t="shared" si="153"/>
        <v>0</v>
      </c>
      <c r="K442" s="54">
        <f t="shared" si="153"/>
        <v>491.5</v>
      </c>
      <c r="L442" s="54">
        <f t="shared" si="153"/>
        <v>42.8</v>
      </c>
      <c r="M442" s="54">
        <f t="shared" si="153"/>
        <v>42.8</v>
      </c>
      <c r="N442" s="54">
        <f t="shared" si="153"/>
        <v>0</v>
      </c>
      <c r="O442" s="54">
        <f t="shared" si="153"/>
        <v>448.7</v>
      </c>
      <c r="P442" s="54">
        <f t="shared" si="153"/>
        <v>0</v>
      </c>
      <c r="Q442" s="54">
        <f t="shared" si="153"/>
        <v>491.5</v>
      </c>
      <c r="R442" s="54">
        <f t="shared" si="153"/>
        <v>42.8</v>
      </c>
      <c r="S442" s="54">
        <f t="shared" si="153"/>
        <v>42.8</v>
      </c>
      <c r="T442" s="54">
        <f t="shared" si="153"/>
        <v>0</v>
      </c>
      <c r="U442" s="54">
        <f t="shared" si="153"/>
        <v>448.7</v>
      </c>
      <c r="V442" s="54">
        <f t="shared" si="153"/>
        <v>0</v>
      </c>
      <c r="W442" s="54">
        <f t="shared" si="153"/>
        <v>491.5</v>
      </c>
    </row>
    <row r="443" spans="1:23" ht="15.75" hidden="1" customHeight="1" x14ac:dyDescent="0.25">
      <c r="A443" s="28"/>
      <c r="B443" s="15"/>
      <c r="C443" s="32" t="s">
        <v>23</v>
      </c>
      <c r="D443" s="32"/>
      <c r="E443" s="54">
        <f t="shared" ref="E443:W443" si="154">E410+E377</f>
        <v>0</v>
      </c>
      <c r="F443" s="54">
        <f t="shared" si="154"/>
        <v>0</v>
      </c>
      <c r="G443" s="54">
        <f t="shared" si="154"/>
        <v>0</v>
      </c>
      <c r="H443" s="54">
        <f t="shared" si="154"/>
        <v>0</v>
      </c>
      <c r="I443" s="54">
        <f t="shared" si="154"/>
        <v>0</v>
      </c>
      <c r="J443" s="54">
        <f t="shared" si="154"/>
        <v>0</v>
      </c>
      <c r="K443" s="54">
        <f t="shared" si="154"/>
        <v>0</v>
      </c>
      <c r="L443" s="54">
        <f t="shared" si="154"/>
        <v>0</v>
      </c>
      <c r="M443" s="54">
        <f t="shared" si="154"/>
        <v>0</v>
      </c>
      <c r="N443" s="54">
        <f t="shared" si="154"/>
        <v>0</v>
      </c>
      <c r="O443" s="54">
        <f t="shared" si="154"/>
        <v>0</v>
      </c>
      <c r="P443" s="54">
        <f t="shared" si="154"/>
        <v>0</v>
      </c>
      <c r="Q443" s="54">
        <f t="shared" si="154"/>
        <v>0</v>
      </c>
      <c r="R443" s="54">
        <f t="shared" si="154"/>
        <v>0</v>
      </c>
      <c r="S443" s="54">
        <f t="shared" si="154"/>
        <v>0</v>
      </c>
      <c r="T443" s="54">
        <f t="shared" si="154"/>
        <v>0</v>
      </c>
      <c r="U443" s="54">
        <f t="shared" si="154"/>
        <v>0</v>
      </c>
      <c r="V443" s="54">
        <f t="shared" si="154"/>
        <v>0</v>
      </c>
      <c r="W443" s="54">
        <f t="shared" si="154"/>
        <v>0</v>
      </c>
    </row>
    <row r="444" spans="1:23" ht="15.75" hidden="1" customHeight="1" x14ac:dyDescent="0.25">
      <c r="A444" s="28"/>
      <c r="B444" s="15"/>
      <c r="C444" s="32" t="s">
        <v>10</v>
      </c>
      <c r="D444" s="32"/>
      <c r="E444" s="54">
        <f t="shared" ref="E444:W444" si="155">E411+E378</f>
        <v>753</v>
      </c>
      <c r="F444" s="54">
        <f t="shared" si="155"/>
        <v>35.5</v>
      </c>
      <c r="G444" s="54">
        <f t="shared" si="155"/>
        <v>35.5</v>
      </c>
      <c r="H444" s="54">
        <f t="shared" si="155"/>
        <v>0</v>
      </c>
      <c r="I444" s="54">
        <f t="shared" si="155"/>
        <v>215.5</v>
      </c>
      <c r="J444" s="54">
        <f t="shared" si="155"/>
        <v>0</v>
      </c>
      <c r="K444" s="54">
        <f t="shared" si="155"/>
        <v>251</v>
      </c>
      <c r="L444" s="54">
        <f t="shared" si="155"/>
        <v>35.5</v>
      </c>
      <c r="M444" s="54">
        <f t="shared" si="155"/>
        <v>35.5</v>
      </c>
      <c r="N444" s="54">
        <f t="shared" si="155"/>
        <v>0</v>
      </c>
      <c r="O444" s="54">
        <f t="shared" si="155"/>
        <v>215.5</v>
      </c>
      <c r="P444" s="54">
        <f t="shared" si="155"/>
        <v>0</v>
      </c>
      <c r="Q444" s="54">
        <f t="shared" si="155"/>
        <v>251</v>
      </c>
      <c r="R444" s="54">
        <f t="shared" si="155"/>
        <v>35.5</v>
      </c>
      <c r="S444" s="54">
        <f t="shared" si="155"/>
        <v>35.5</v>
      </c>
      <c r="T444" s="54">
        <f t="shared" si="155"/>
        <v>0</v>
      </c>
      <c r="U444" s="54">
        <f t="shared" si="155"/>
        <v>215.5</v>
      </c>
      <c r="V444" s="54">
        <f t="shared" si="155"/>
        <v>0</v>
      </c>
      <c r="W444" s="54">
        <f t="shared" si="155"/>
        <v>251</v>
      </c>
    </row>
    <row r="445" spans="1:23" ht="15.75" hidden="1" customHeight="1" x14ac:dyDescent="0.25">
      <c r="A445" s="28"/>
      <c r="B445" s="15"/>
      <c r="C445" s="32" t="s">
        <v>18</v>
      </c>
      <c r="D445" s="32"/>
      <c r="E445" s="54">
        <f t="shared" ref="E445:W445" si="156">E412+E379</f>
        <v>0</v>
      </c>
      <c r="F445" s="54">
        <f t="shared" si="156"/>
        <v>0</v>
      </c>
      <c r="G445" s="54">
        <f t="shared" si="156"/>
        <v>0</v>
      </c>
      <c r="H445" s="54">
        <f t="shared" si="156"/>
        <v>0</v>
      </c>
      <c r="I445" s="54">
        <f t="shared" si="156"/>
        <v>0</v>
      </c>
      <c r="J445" s="54">
        <f t="shared" si="156"/>
        <v>0</v>
      </c>
      <c r="K445" s="54">
        <f t="shared" si="156"/>
        <v>0</v>
      </c>
      <c r="L445" s="54">
        <f t="shared" si="156"/>
        <v>0</v>
      </c>
      <c r="M445" s="54">
        <f t="shared" si="156"/>
        <v>0</v>
      </c>
      <c r="N445" s="54">
        <f t="shared" si="156"/>
        <v>0</v>
      </c>
      <c r="O445" s="54">
        <f t="shared" si="156"/>
        <v>0</v>
      </c>
      <c r="P445" s="54">
        <f t="shared" si="156"/>
        <v>0</v>
      </c>
      <c r="Q445" s="54">
        <f t="shared" si="156"/>
        <v>0</v>
      </c>
      <c r="R445" s="54">
        <f t="shared" si="156"/>
        <v>0</v>
      </c>
      <c r="S445" s="54">
        <f t="shared" si="156"/>
        <v>0</v>
      </c>
      <c r="T445" s="54">
        <f t="shared" si="156"/>
        <v>0</v>
      </c>
      <c r="U445" s="54">
        <f t="shared" si="156"/>
        <v>0</v>
      </c>
      <c r="V445" s="54">
        <f t="shared" si="156"/>
        <v>0</v>
      </c>
      <c r="W445" s="54">
        <f t="shared" si="156"/>
        <v>0</v>
      </c>
    </row>
    <row r="446" spans="1:23" ht="15.75" hidden="1" customHeight="1" x14ac:dyDescent="0.25">
      <c r="A446" s="28"/>
      <c r="B446" s="15"/>
      <c r="C446" s="32" t="s">
        <v>24</v>
      </c>
      <c r="D446" s="32"/>
      <c r="E446" s="54">
        <f t="shared" ref="E446:W446" si="157">E413+E380</f>
        <v>0</v>
      </c>
      <c r="F446" s="54">
        <f t="shared" si="157"/>
        <v>0</v>
      </c>
      <c r="G446" s="54">
        <f t="shared" si="157"/>
        <v>0</v>
      </c>
      <c r="H446" s="54">
        <f t="shared" si="157"/>
        <v>0</v>
      </c>
      <c r="I446" s="54">
        <f t="shared" si="157"/>
        <v>0</v>
      </c>
      <c r="J446" s="54">
        <f t="shared" si="157"/>
        <v>0</v>
      </c>
      <c r="K446" s="54">
        <f t="shared" si="157"/>
        <v>0</v>
      </c>
      <c r="L446" s="54">
        <f t="shared" si="157"/>
        <v>0</v>
      </c>
      <c r="M446" s="54">
        <f t="shared" si="157"/>
        <v>0</v>
      </c>
      <c r="N446" s="54">
        <f t="shared" si="157"/>
        <v>0</v>
      </c>
      <c r="O446" s="54">
        <f t="shared" si="157"/>
        <v>0</v>
      </c>
      <c r="P446" s="54">
        <f t="shared" si="157"/>
        <v>0</v>
      </c>
      <c r="Q446" s="54">
        <f t="shared" si="157"/>
        <v>0</v>
      </c>
      <c r="R446" s="54">
        <f t="shared" si="157"/>
        <v>0</v>
      </c>
      <c r="S446" s="54">
        <f t="shared" si="157"/>
        <v>0</v>
      </c>
      <c r="T446" s="54">
        <f t="shared" si="157"/>
        <v>0</v>
      </c>
      <c r="U446" s="54">
        <f t="shared" si="157"/>
        <v>0</v>
      </c>
      <c r="V446" s="54">
        <f t="shared" si="157"/>
        <v>0</v>
      </c>
      <c r="W446" s="54">
        <f t="shared" si="157"/>
        <v>0</v>
      </c>
    </row>
    <row r="447" spans="1:23" ht="15.75" hidden="1" customHeight="1" x14ac:dyDescent="0.25">
      <c r="A447" s="28"/>
      <c r="B447" s="15"/>
      <c r="C447" s="32" t="s">
        <v>102</v>
      </c>
      <c r="D447" s="32"/>
      <c r="E447" s="54">
        <f t="shared" ref="E447:W447" si="158">E414+E381</f>
        <v>4473.8</v>
      </c>
      <c r="F447" s="54">
        <f t="shared" si="158"/>
        <v>611.4</v>
      </c>
      <c r="G447" s="54">
        <f t="shared" si="158"/>
        <v>611.4</v>
      </c>
      <c r="H447" s="54">
        <f t="shared" si="158"/>
        <v>0</v>
      </c>
      <c r="I447" s="54">
        <f t="shared" si="158"/>
        <v>876</v>
      </c>
      <c r="J447" s="54">
        <f t="shared" si="158"/>
        <v>0</v>
      </c>
      <c r="K447" s="54">
        <f t="shared" si="158"/>
        <v>1487.3999999999999</v>
      </c>
      <c r="L447" s="54">
        <f t="shared" si="158"/>
        <v>611.4</v>
      </c>
      <c r="M447" s="54">
        <f t="shared" si="158"/>
        <v>611.4</v>
      </c>
      <c r="N447" s="54">
        <f t="shared" si="158"/>
        <v>0</v>
      </c>
      <c r="O447" s="54">
        <f t="shared" si="158"/>
        <v>881.8</v>
      </c>
      <c r="P447" s="54">
        <f t="shared" si="158"/>
        <v>0</v>
      </c>
      <c r="Q447" s="54">
        <f t="shared" si="158"/>
        <v>1493.1999999999998</v>
      </c>
      <c r="R447" s="54">
        <f t="shared" si="158"/>
        <v>611.4</v>
      </c>
      <c r="S447" s="54">
        <f t="shared" si="158"/>
        <v>611.4</v>
      </c>
      <c r="T447" s="54">
        <f t="shared" si="158"/>
        <v>0</v>
      </c>
      <c r="U447" s="54">
        <f t="shared" si="158"/>
        <v>881.8</v>
      </c>
      <c r="V447" s="54">
        <f t="shared" si="158"/>
        <v>0</v>
      </c>
      <c r="W447" s="54">
        <f t="shared" si="158"/>
        <v>1493.1999999999998</v>
      </c>
    </row>
    <row r="448" spans="1:23" ht="15.75" hidden="1" customHeight="1" x14ac:dyDescent="0.25">
      <c r="A448" s="28"/>
      <c r="B448" s="15"/>
      <c r="C448" s="32" t="s">
        <v>25</v>
      </c>
      <c r="D448" s="32"/>
      <c r="E448" s="54">
        <f t="shared" ref="E448:W448" si="159">E415+E382</f>
        <v>0</v>
      </c>
      <c r="F448" s="54">
        <f t="shared" si="159"/>
        <v>0</v>
      </c>
      <c r="G448" s="54">
        <f t="shared" si="159"/>
        <v>0</v>
      </c>
      <c r="H448" s="54">
        <f t="shared" si="159"/>
        <v>0</v>
      </c>
      <c r="I448" s="54">
        <f t="shared" si="159"/>
        <v>0</v>
      </c>
      <c r="J448" s="54">
        <f t="shared" si="159"/>
        <v>0</v>
      </c>
      <c r="K448" s="54">
        <f t="shared" si="159"/>
        <v>0</v>
      </c>
      <c r="L448" s="54">
        <f t="shared" si="159"/>
        <v>0</v>
      </c>
      <c r="M448" s="54">
        <f t="shared" si="159"/>
        <v>0</v>
      </c>
      <c r="N448" s="54">
        <f t="shared" si="159"/>
        <v>0</v>
      </c>
      <c r="O448" s="54">
        <f t="shared" si="159"/>
        <v>0</v>
      </c>
      <c r="P448" s="54">
        <f t="shared" si="159"/>
        <v>0</v>
      </c>
      <c r="Q448" s="54">
        <f t="shared" si="159"/>
        <v>0</v>
      </c>
      <c r="R448" s="54">
        <f t="shared" si="159"/>
        <v>0</v>
      </c>
      <c r="S448" s="54">
        <f t="shared" si="159"/>
        <v>0</v>
      </c>
      <c r="T448" s="54">
        <f t="shared" si="159"/>
        <v>0</v>
      </c>
      <c r="U448" s="54">
        <f t="shared" si="159"/>
        <v>0</v>
      </c>
      <c r="V448" s="54">
        <f t="shared" si="159"/>
        <v>0</v>
      </c>
      <c r="W448" s="54">
        <f t="shared" si="159"/>
        <v>0</v>
      </c>
    </row>
    <row r="449" spans="1:23" ht="15.75" hidden="1" customHeight="1" x14ac:dyDescent="0.25">
      <c r="A449" s="28"/>
      <c r="B449" s="15"/>
      <c r="C449" s="32" t="s">
        <v>11</v>
      </c>
      <c r="D449" s="32"/>
      <c r="E449" s="54">
        <f t="shared" ref="E449:W449" si="160">E416+E383</f>
        <v>202.2</v>
      </c>
      <c r="F449" s="54">
        <f t="shared" si="160"/>
        <v>11.1</v>
      </c>
      <c r="G449" s="54">
        <f t="shared" si="160"/>
        <v>11.1</v>
      </c>
      <c r="H449" s="54">
        <f t="shared" si="160"/>
        <v>0</v>
      </c>
      <c r="I449" s="54">
        <f t="shared" si="160"/>
        <v>56.3</v>
      </c>
      <c r="J449" s="54">
        <f t="shared" si="160"/>
        <v>0</v>
      </c>
      <c r="K449" s="54">
        <f t="shared" si="160"/>
        <v>67.400000000000006</v>
      </c>
      <c r="L449" s="54">
        <f t="shared" si="160"/>
        <v>11.1</v>
      </c>
      <c r="M449" s="54">
        <f t="shared" si="160"/>
        <v>11.1</v>
      </c>
      <c r="N449" s="54">
        <f t="shared" si="160"/>
        <v>0</v>
      </c>
      <c r="O449" s="54">
        <f t="shared" si="160"/>
        <v>56.3</v>
      </c>
      <c r="P449" s="54">
        <f t="shared" si="160"/>
        <v>0</v>
      </c>
      <c r="Q449" s="54">
        <f t="shared" si="160"/>
        <v>67.400000000000006</v>
      </c>
      <c r="R449" s="54">
        <f t="shared" si="160"/>
        <v>11.1</v>
      </c>
      <c r="S449" s="54">
        <f t="shared" si="160"/>
        <v>11.1</v>
      </c>
      <c r="T449" s="54">
        <f t="shared" si="160"/>
        <v>0</v>
      </c>
      <c r="U449" s="54">
        <f t="shared" si="160"/>
        <v>56.3</v>
      </c>
      <c r="V449" s="54">
        <f t="shared" si="160"/>
        <v>0</v>
      </c>
      <c r="W449" s="54">
        <f t="shared" si="160"/>
        <v>67.400000000000006</v>
      </c>
    </row>
    <row r="450" spans="1:23" ht="15.75" hidden="1" customHeight="1" x14ac:dyDescent="0.25">
      <c r="A450" s="28"/>
      <c r="B450" s="15"/>
      <c r="C450" s="32" t="s">
        <v>13</v>
      </c>
      <c r="D450" s="32"/>
      <c r="E450" s="54">
        <f t="shared" ref="E450:W450" si="161">E417+E384</f>
        <v>0</v>
      </c>
      <c r="F450" s="54">
        <f t="shared" si="161"/>
        <v>0</v>
      </c>
      <c r="G450" s="54">
        <f t="shared" si="161"/>
        <v>0</v>
      </c>
      <c r="H450" s="54">
        <f t="shared" si="161"/>
        <v>0</v>
      </c>
      <c r="I450" s="54">
        <f t="shared" si="161"/>
        <v>0</v>
      </c>
      <c r="J450" s="54">
        <f t="shared" si="161"/>
        <v>0</v>
      </c>
      <c r="K450" s="54">
        <f t="shared" si="161"/>
        <v>0</v>
      </c>
      <c r="L450" s="54">
        <f t="shared" si="161"/>
        <v>0</v>
      </c>
      <c r="M450" s="54">
        <f t="shared" si="161"/>
        <v>0</v>
      </c>
      <c r="N450" s="54">
        <f t="shared" si="161"/>
        <v>0</v>
      </c>
      <c r="O450" s="54">
        <f t="shared" si="161"/>
        <v>0</v>
      </c>
      <c r="P450" s="54">
        <f t="shared" si="161"/>
        <v>0</v>
      </c>
      <c r="Q450" s="54">
        <f t="shared" si="161"/>
        <v>0</v>
      </c>
      <c r="R450" s="54">
        <f t="shared" si="161"/>
        <v>0</v>
      </c>
      <c r="S450" s="54">
        <f t="shared" si="161"/>
        <v>0</v>
      </c>
      <c r="T450" s="54">
        <f t="shared" si="161"/>
        <v>0</v>
      </c>
      <c r="U450" s="54">
        <f t="shared" si="161"/>
        <v>0</v>
      </c>
      <c r="V450" s="54">
        <f t="shared" si="161"/>
        <v>0</v>
      </c>
      <c r="W450" s="54">
        <f t="shared" si="161"/>
        <v>0</v>
      </c>
    </row>
    <row r="451" spans="1:23" ht="15.75" hidden="1" customHeight="1" x14ac:dyDescent="0.25">
      <c r="A451" s="28"/>
      <c r="B451" s="15"/>
      <c r="C451" s="32" t="s">
        <v>12</v>
      </c>
      <c r="D451" s="32"/>
      <c r="E451" s="54">
        <f t="shared" ref="E451:W451" si="162">E418+E385</f>
        <v>18</v>
      </c>
      <c r="F451" s="54">
        <f t="shared" si="162"/>
        <v>0</v>
      </c>
      <c r="G451" s="54">
        <f t="shared" si="162"/>
        <v>0</v>
      </c>
      <c r="H451" s="54">
        <f t="shared" si="162"/>
        <v>0</v>
      </c>
      <c r="I451" s="54">
        <f t="shared" si="162"/>
        <v>6</v>
      </c>
      <c r="J451" s="54">
        <f t="shared" si="162"/>
        <v>0</v>
      </c>
      <c r="K451" s="54">
        <f t="shared" si="162"/>
        <v>6</v>
      </c>
      <c r="L451" s="54">
        <f t="shared" si="162"/>
        <v>0</v>
      </c>
      <c r="M451" s="54">
        <f t="shared" si="162"/>
        <v>0</v>
      </c>
      <c r="N451" s="54">
        <f t="shared" si="162"/>
        <v>0</v>
      </c>
      <c r="O451" s="54">
        <f t="shared" si="162"/>
        <v>6</v>
      </c>
      <c r="P451" s="54">
        <f t="shared" si="162"/>
        <v>0</v>
      </c>
      <c r="Q451" s="54">
        <f t="shared" si="162"/>
        <v>6</v>
      </c>
      <c r="R451" s="54">
        <f t="shared" si="162"/>
        <v>0</v>
      </c>
      <c r="S451" s="54">
        <f t="shared" si="162"/>
        <v>0</v>
      </c>
      <c r="T451" s="54">
        <f t="shared" si="162"/>
        <v>0</v>
      </c>
      <c r="U451" s="54">
        <f t="shared" si="162"/>
        <v>6</v>
      </c>
      <c r="V451" s="54">
        <f t="shared" si="162"/>
        <v>0</v>
      </c>
      <c r="W451" s="54">
        <f t="shared" si="162"/>
        <v>6</v>
      </c>
    </row>
    <row r="452" spans="1:23" ht="15.75" hidden="1" customHeight="1" x14ac:dyDescent="0.25">
      <c r="A452" s="28"/>
      <c r="B452" s="15"/>
      <c r="C452" s="32" t="s">
        <v>26</v>
      </c>
      <c r="D452" s="32"/>
      <c r="E452" s="54">
        <f t="shared" ref="E452:W452" si="163">E419+E386</f>
        <v>0</v>
      </c>
      <c r="F452" s="54">
        <f t="shared" si="163"/>
        <v>0</v>
      </c>
      <c r="G452" s="54">
        <f t="shared" si="163"/>
        <v>0</v>
      </c>
      <c r="H452" s="54">
        <f t="shared" si="163"/>
        <v>0</v>
      </c>
      <c r="I452" s="54">
        <f t="shared" si="163"/>
        <v>0</v>
      </c>
      <c r="J452" s="54">
        <f t="shared" si="163"/>
        <v>0</v>
      </c>
      <c r="K452" s="54">
        <f t="shared" si="163"/>
        <v>0</v>
      </c>
      <c r="L452" s="54">
        <f t="shared" si="163"/>
        <v>0</v>
      </c>
      <c r="M452" s="54">
        <f t="shared" si="163"/>
        <v>0</v>
      </c>
      <c r="N452" s="54">
        <f t="shared" si="163"/>
        <v>0</v>
      </c>
      <c r="O452" s="54">
        <f t="shared" si="163"/>
        <v>0</v>
      </c>
      <c r="P452" s="54">
        <f t="shared" si="163"/>
        <v>0</v>
      </c>
      <c r="Q452" s="54">
        <f t="shared" si="163"/>
        <v>0</v>
      </c>
      <c r="R452" s="54">
        <f t="shared" si="163"/>
        <v>0</v>
      </c>
      <c r="S452" s="54">
        <f t="shared" si="163"/>
        <v>0</v>
      </c>
      <c r="T452" s="54">
        <f t="shared" si="163"/>
        <v>0</v>
      </c>
      <c r="U452" s="54">
        <f t="shared" si="163"/>
        <v>0</v>
      </c>
      <c r="V452" s="54">
        <f t="shared" si="163"/>
        <v>0</v>
      </c>
      <c r="W452" s="54">
        <f t="shared" si="163"/>
        <v>0</v>
      </c>
    </row>
    <row r="453" spans="1:23" ht="15.75" hidden="1" customHeight="1" x14ac:dyDescent="0.25">
      <c r="A453" s="28"/>
      <c r="B453" s="15"/>
      <c r="C453" s="32" t="s">
        <v>28</v>
      </c>
      <c r="D453" s="32"/>
      <c r="E453" s="54">
        <f t="shared" ref="E453:W453" si="164">E420+E387</f>
        <v>0</v>
      </c>
      <c r="F453" s="54">
        <f t="shared" si="164"/>
        <v>0</v>
      </c>
      <c r="G453" s="54">
        <f t="shared" si="164"/>
        <v>0</v>
      </c>
      <c r="H453" s="54">
        <f t="shared" si="164"/>
        <v>0</v>
      </c>
      <c r="I453" s="54">
        <f t="shared" si="164"/>
        <v>0</v>
      </c>
      <c r="J453" s="54">
        <f t="shared" si="164"/>
        <v>0</v>
      </c>
      <c r="K453" s="54">
        <f t="shared" si="164"/>
        <v>0</v>
      </c>
      <c r="L453" s="54">
        <f t="shared" si="164"/>
        <v>0</v>
      </c>
      <c r="M453" s="54">
        <f t="shared" si="164"/>
        <v>0</v>
      </c>
      <c r="N453" s="54">
        <f t="shared" si="164"/>
        <v>0</v>
      </c>
      <c r="O453" s="54">
        <f t="shared" si="164"/>
        <v>0</v>
      </c>
      <c r="P453" s="54">
        <f t="shared" si="164"/>
        <v>0</v>
      </c>
      <c r="Q453" s="54">
        <f t="shared" si="164"/>
        <v>0</v>
      </c>
      <c r="R453" s="54">
        <f t="shared" si="164"/>
        <v>0</v>
      </c>
      <c r="S453" s="54">
        <f t="shared" si="164"/>
        <v>0</v>
      </c>
      <c r="T453" s="54">
        <f t="shared" si="164"/>
        <v>0</v>
      </c>
      <c r="U453" s="54">
        <f t="shared" si="164"/>
        <v>0</v>
      </c>
      <c r="V453" s="54">
        <f t="shared" si="164"/>
        <v>0</v>
      </c>
      <c r="W453" s="54">
        <f t="shared" si="164"/>
        <v>0</v>
      </c>
    </row>
    <row r="454" spans="1:23" ht="15.75" hidden="1" customHeight="1" x14ac:dyDescent="0.25">
      <c r="A454" s="28"/>
      <c r="B454" s="15"/>
      <c r="C454" s="32" t="s">
        <v>27</v>
      </c>
      <c r="D454" s="32"/>
      <c r="E454" s="54">
        <f t="shared" ref="E454:W454" si="165">E421+E388</f>
        <v>0</v>
      </c>
      <c r="F454" s="54">
        <f t="shared" si="165"/>
        <v>0</v>
      </c>
      <c r="G454" s="54">
        <f t="shared" si="165"/>
        <v>0</v>
      </c>
      <c r="H454" s="54">
        <f t="shared" si="165"/>
        <v>0</v>
      </c>
      <c r="I454" s="54">
        <f t="shared" si="165"/>
        <v>0</v>
      </c>
      <c r="J454" s="54">
        <f t="shared" si="165"/>
        <v>0</v>
      </c>
      <c r="K454" s="54">
        <f t="shared" si="165"/>
        <v>0</v>
      </c>
      <c r="L454" s="54">
        <f t="shared" si="165"/>
        <v>0</v>
      </c>
      <c r="M454" s="54">
        <f t="shared" si="165"/>
        <v>0</v>
      </c>
      <c r="N454" s="54">
        <f t="shared" si="165"/>
        <v>0</v>
      </c>
      <c r="O454" s="54">
        <f t="shared" si="165"/>
        <v>0</v>
      </c>
      <c r="P454" s="54">
        <f t="shared" si="165"/>
        <v>0</v>
      </c>
      <c r="Q454" s="54">
        <f t="shared" si="165"/>
        <v>0</v>
      </c>
      <c r="R454" s="54">
        <f t="shared" si="165"/>
        <v>0</v>
      </c>
      <c r="S454" s="54">
        <f t="shared" si="165"/>
        <v>0</v>
      </c>
      <c r="T454" s="54">
        <f t="shared" si="165"/>
        <v>0</v>
      </c>
      <c r="U454" s="54">
        <f t="shared" si="165"/>
        <v>0</v>
      </c>
      <c r="V454" s="54">
        <f t="shared" si="165"/>
        <v>0</v>
      </c>
      <c r="W454" s="54">
        <f t="shared" si="165"/>
        <v>0</v>
      </c>
    </row>
    <row r="455" spans="1:23" s="10" customFormat="1" ht="48" customHeight="1" x14ac:dyDescent="0.25">
      <c r="A455" s="29"/>
      <c r="B455" s="18" t="s">
        <v>91</v>
      </c>
      <c r="C455" s="37" t="s">
        <v>52</v>
      </c>
      <c r="D455" s="37">
        <v>90000</v>
      </c>
      <c r="E455" s="20">
        <f t="shared" ref="E455:W455" si="166">SUM(E456:E489)</f>
        <v>0</v>
      </c>
      <c r="F455" s="20">
        <f t="shared" si="166"/>
        <v>0</v>
      </c>
      <c r="G455" s="20">
        <f t="shared" si="166"/>
        <v>0</v>
      </c>
      <c r="H455" s="20">
        <f t="shared" si="166"/>
        <v>0</v>
      </c>
      <c r="I455" s="20">
        <f t="shared" si="166"/>
        <v>0</v>
      </c>
      <c r="J455" s="20">
        <f t="shared" si="166"/>
        <v>0</v>
      </c>
      <c r="K455" s="20">
        <f t="shared" si="166"/>
        <v>0</v>
      </c>
      <c r="L455" s="20">
        <f t="shared" si="166"/>
        <v>0</v>
      </c>
      <c r="M455" s="20">
        <f t="shared" si="166"/>
        <v>0</v>
      </c>
      <c r="N455" s="20">
        <f t="shared" si="166"/>
        <v>0</v>
      </c>
      <c r="O455" s="20">
        <f t="shared" si="166"/>
        <v>0</v>
      </c>
      <c r="P455" s="20">
        <f t="shared" si="166"/>
        <v>0</v>
      </c>
      <c r="Q455" s="20">
        <f t="shared" si="166"/>
        <v>0</v>
      </c>
      <c r="R455" s="20">
        <f t="shared" si="166"/>
        <v>0</v>
      </c>
      <c r="S455" s="20">
        <f t="shared" si="166"/>
        <v>0</v>
      </c>
      <c r="T455" s="20">
        <f t="shared" si="166"/>
        <v>0</v>
      </c>
      <c r="U455" s="20">
        <f t="shared" si="166"/>
        <v>0</v>
      </c>
      <c r="V455" s="20">
        <f t="shared" si="166"/>
        <v>0</v>
      </c>
      <c r="W455" s="20">
        <f t="shared" si="166"/>
        <v>0</v>
      </c>
    </row>
    <row r="456" spans="1:23" ht="16.5" hidden="1" customHeight="1" x14ac:dyDescent="0.25">
      <c r="A456" s="28"/>
      <c r="B456" s="18" t="s">
        <v>34</v>
      </c>
      <c r="C456" s="32">
        <v>211</v>
      </c>
      <c r="D456" s="32"/>
      <c r="E456" s="54">
        <f t="shared" ref="E456:E489" si="167">K456+Q456+W456</f>
        <v>0</v>
      </c>
      <c r="F456" s="6">
        <f t="shared" ref="F456:F489" si="168">G456+H456</f>
        <v>0</v>
      </c>
      <c r="G456" s="6"/>
      <c r="H456" s="6"/>
      <c r="I456" s="6"/>
      <c r="J456" s="6"/>
      <c r="K456" s="6">
        <f t="shared" ref="K456:K489" si="169">F456+I456+J456</f>
        <v>0</v>
      </c>
      <c r="L456" s="6">
        <f t="shared" ref="L456:L489" si="170">M456+N456</f>
        <v>0</v>
      </c>
      <c r="M456" s="6"/>
      <c r="N456" s="6"/>
      <c r="O456" s="6"/>
      <c r="P456" s="6"/>
      <c r="Q456" s="6">
        <f t="shared" ref="Q456:Q489" si="171">L456+O456+P456</f>
        <v>0</v>
      </c>
      <c r="R456" s="6">
        <f t="shared" ref="R456:R489" si="172">S456+T456</f>
        <v>0</v>
      </c>
      <c r="S456" s="6"/>
      <c r="T456" s="6"/>
      <c r="U456" s="6"/>
      <c r="V456" s="6"/>
      <c r="W456" s="6">
        <f t="shared" ref="W456:W489" si="173">R456+U456+V456</f>
        <v>0</v>
      </c>
    </row>
    <row r="457" spans="1:23" ht="15.75" hidden="1" customHeight="1" x14ac:dyDescent="0.25">
      <c r="A457" s="28"/>
      <c r="B457" s="6"/>
      <c r="C457" s="32" t="s">
        <v>19</v>
      </c>
      <c r="D457" s="32"/>
      <c r="E457" s="54">
        <f t="shared" si="167"/>
        <v>0</v>
      </c>
      <c r="F457" s="6">
        <f t="shared" si="168"/>
        <v>0</v>
      </c>
      <c r="G457" s="6"/>
      <c r="H457" s="6"/>
      <c r="I457" s="6"/>
      <c r="J457" s="6"/>
      <c r="K457" s="6">
        <f t="shared" si="169"/>
        <v>0</v>
      </c>
      <c r="L457" s="6">
        <f t="shared" si="170"/>
        <v>0</v>
      </c>
      <c r="M457" s="6"/>
      <c r="N457" s="6"/>
      <c r="O457" s="6"/>
      <c r="P457" s="6"/>
      <c r="Q457" s="6">
        <f t="shared" si="171"/>
        <v>0</v>
      </c>
      <c r="R457" s="6">
        <f t="shared" si="172"/>
        <v>0</v>
      </c>
      <c r="S457" s="6"/>
      <c r="T457" s="6"/>
      <c r="U457" s="6"/>
      <c r="V457" s="6"/>
      <c r="W457" s="6">
        <f t="shared" si="173"/>
        <v>0</v>
      </c>
    </row>
    <row r="458" spans="1:23" ht="15.75" hidden="1" customHeight="1" x14ac:dyDescent="0.25">
      <c r="A458" s="28"/>
      <c r="B458" s="6"/>
      <c r="C458" s="32" t="s">
        <v>14</v>
      </c>
      <c r="D458" s="32"/>
      <c r="E458" s="54">
        <f t="shared" si="167"/>
        <v>0</v>
      </c>
      <c r="F458" s="6">
        <f t="shared" si="168"/>
        <v>0</v>
      </c>
      <c r="G458" s="6"/>
      <c r="H458" s="6"/>
      <c r="I458" s="6"/>
      <c r="J458" s="6"/>
      <c r="K458" s="6">
        <f t="shared" si="169"/>
        <v>0</v>
      </c>
      <c r="L458" s="6">
        <f t="shared" si="170"/>
        <v>0</v>
      </c>
      <c r="M458" s="6"/>
      <c r="N458" s="6"/>
      <c r="O458" s="6"/>
      <c r="P458" s="6"/>
      <c r="Q458" s="6">
        <f t="shared" si="171"/>
        <v>0</v>
      </c>
      <c r="R458" s="6">
        <f t="shared" si="172"/>
        <v>0</v>
      </c>
      <c r="S458" s="6"/>
      <c r="T458" s="6"/>
      <c r="U458" s="6"/>
      <c r="V458" s="6"/>
      <c r="W458" s="6">
        <f t="shared" si="173"/>
        <v>0</v>
      </c>
    </row>
    <row r="459" spans="1:23" ht="15.75" hidden="1" customHeight="1" x14ac:dyDescent="0.25">
      <c r="A459" s="28"/>
      <c r="B459" s="6"/>
      <c r="C459" s="32" t="s">
        <v>53</v>
      </c>
      <c r="D459" s="32"/>
      <c r="E459" s="54">
        <f t="shared" si="167"/>
        <v>0</v>
      </c>
      <c r="F459" s="6">
        <f t="shared" si="168"/>
        <v>0</v>
      </c>
      <c r="G459" s="6"/>
      <c r="H459" s="6"/>
      <c r="I459" s="6"/>
      <c r="J459" s="6"/>
      <c r="K459" s="6">
        <f t="shared" si="169"/>
        <v>0</v>
      </c>
      <c r="L459" s="6">
        <f t="shared" si="170"/>
        <v>0</v>
      </c>
      <c r="M459" s="6"/>
      <c r="N459" s="6"/>
      <c r="O459" s="6"/>
      <c r="P459" s="6"/>
      <c r="Q459" s="6">
        <f t="shared" si="171"/>
        <v>0</v>
      </c>
      <c r="R459" s="6">
        <f t="shared" si="172"/>
        <v>0</v>
      </c>
      <c r="S459" s="6"/>
      <c r="T459" s="6"/>
      <c r="U459" s="6"/>
      <c r="V459" s="6"/>
      <c r="W459" s="6">
        <f t="shared" si="173"/>
        <v>0</v>
      </c>
    </row>
    <row r="460" spans="1:23" ht="15.75" hidden="1" customHeight="1" x14ac:dyDescent="0.25">
      <c r="A460" s="28"/>
      <c r="B460" s="6"/>
      <c r="C460" s="32" t="s">
        <v>33</v>
      </c>
      <c r="D460" s="32"/>
      <c r="E460" s="54">
        <f t="shared" si="167"/>
        <v>0</v>
      </c>
      <c r="F460" s="6">
        <f t="shared" si="168"/>
        <v>0</v>
      </c>
      <c r="G460" s="6"/>
      <c r="H460" s="6"/>
      <c r="I460" s="6"/>
      <c r="J460" s="6"/>
      <c r="K460" s="6">
        <f t="shared" si="169"/>
        <v>0</v>
      </c>
      <c r="L460" s="6">
        <f t="shared" si="170"/>
        <v>0</v>
      </c>
      <c r="M460" s="6"/>
      <c r="N460" s="6"/>
      <c r="O460" s="6"/>
      <c r="P460" s="6"/>
      <c r="Q460" s="6">
        <f t="shared" si="171"/>
        <v>0</v>
      </c>
      <c r="R460" s="6">
        <f t="shared" si="172"/>
        <v>0</v>
      </c>
      <c r="S460" s="6"/>
      <c r="T460" s="6"/>
      <c r="U460" s="6"/>
      <c r="V460" s="6"/>
      <c r="W460" s="6">
        <f t="shared" si="173"/>
        <v>0</v>
      </c>
    </row>
    <row r="461" spans="1:23" ht="15.75" hidden="1" customHeight="1" x14ac:dyDescent="0.25">
      <c r="A461" s="28"/>
      <c r="B461" s="6"/>
      <c r="C461" s="32" t="s">
        <v>29</v>
      </c>
      <c r="D461" s="32"/>
      <c r="E461" s="54">
        <f t="shared" si="167"/>
        <v>0</v>
      </c>
      <c r="F461" s="6">
        <f t="shared" si="168"/>
        <v>0</v>
      </c>
      <c r="G461" s="6"/>
      <c r="H461" s="6"/>
      <c r="I461" s="6"/>
      <c r="J461" s="6"/>
      <c r="K461" s="6">
        <f t="shared" si="169"/>
        <v>0</v>
      </c>
      <c r="L461" s="6">
        <f t="shared" si="170"/>
        <v>0</v>
      </c>
      <c r="M461" s="6"/>
      <c r="N461" s="6"/>
      <c r="O461" s="6"/>
      <c r="P461" s="6"/>
      <c r="Q461" s="6">
        <f t="shared" si="171"/>
        <v>0</v>
      </c>
      <c r="R461" s="6">
        <f t="shared" si="172"/>
        <v>0</v>
      </c>
      <c r="S461" s="6"/>
      <c r="T461" s="6"/>
      <c r="U461" s="6"/>
      <c r="V461" s="6"/>
      <c r="W461" s="6">
        <f t="shared" si="173"/>
        <v>0</v>
      </c>
    </row>
    <row r="462" spans="1:23" ht="15.75" hidden="1" customHeight="1" x14ac:dyDescent="0.25">
      <c r="A462" s="28"/>
      <c r="B462" s="6"/>
      <c r="C462" s="32" t="s">
        <v>30</v>
      </c>
      <c r="D462" s="32"/>
      <c r="E462" s="54">
        <f t="shared" si="167"/>
        <v>0</v>
      </c>
      <c r="F462" s="6">
        <f t="shared" si="168"/>
        <v>0</v>
      </c>
      <c r="G462" s="6"/>
      <c r="H462" s="6"/>
      <c r="I462" s="6"/>
      <c r="J462" s="6"/>
      <c r="K462" s="6">
        <f t="shared" si="169"/>
        <v>0</v>
      </c>
      <c r="L462" s="6">
        <f t="shared" si="170"/>
        <v>0</v>
      </c>
      <c r="M462" s="6"/>
      <c r="N462" s="6"/>
      <c r="O462" s="6"/>
      <c r="P462" s="6"/>
      <c r="Q462" s="6">
        <f t="shared" si="171"/>
        <v>0</v>
      </c>
      <c r="R462" s="6">
        <f t="shared" si="172"/>
        <v>0</v>
      </c>
      <c r="S462" s="6"/>
      <c r="T462" s="6"/>
      <c r="U462" s="6"/>
      <c r="V462" s="6"/>
      <c r="W462" s="6">
        <f t="shared" si="173"/>
        <v>0</v>
      </c>
    </row>
    <row r="463" spans="1:23" ht="15.75" hidden="1" customHeight="1" x14ac:dyDescent="0.25">
      <c r="A463" s="28"/>
      <c r="B463" s="6"/>
      <c r="C463" s="32">
        <v>213</v>
      </c>
      <c r="D463" s="32"/>
      <c r="E463" s="54">
        <f t="shared" si="167"/>
        <v>0</v>
      </c>
      <c r="F463" s="6">
        <f t="shared" si="168"/>
        <v>0</v>
      </c>
      <c r="G463" s="6"/>
      <c r="H463" s="6"/>
      <c r="I463" s="6"/>
      <c r="J463" s="6"/>
      <c r="K463" s="6">
        <f t="shared" si="169"/>
        <v>0</v>
      </c>
      <c r="L463" s="6">
        <f t="shared" si="170"/>
        <v>0</v>
      </c>
      <c r="M463" s="6"/>
      <c r="N463" s="6"/>
      <c r="O463" s="6"/>
      <c r="P463" s="6"/>
      <c r="Q463" s="6">
        <f t="shared" si="171"/>
        <v>0</v>
      </c>
      <c r="R463" s="6">
        <f t="shared" si="172"/>
        <v>0</v>
      </c>
      <c r="S463" s="6"/>
      <c r="T463" s="6"/>
      <c r="U463" s="6"/>
      <c r="V463" s="6"/>
      <c r="W463" s="6">
        <f t="shared" si="173"/>
        <v>0</v>
      </c>
    </row>
    <row r="464" spans="1:23" ht="15.75" hidden="1" customHeight="1" x14ac:dyDescent="0.25">
      <c r="A464" s="28"/>
      <c r="B464" s="6"/>
      <c r="C464" s="32">
        <v>221</v>
      </c>
      <c r="D464" s="32"/>
      <c r="E464" s="54">
        <f t="shared" si="167"/>
        <v>0</v>
      </c>
      <c r="F464" s="6">
        <f t="shared" si="168"/>
        <v>0</v>
      </c>
      <c r="G464" s="6"/>
      <c r="H464" s="6"/>
      <c r="I464" s="6"/>
      <c r="J464" s="6"/>
      <c r="K464" s="6">
        <f t="shared" si="169"/>
        <v>0</v>
      </c>
      <c r="L464" s="6">
        <f t="shared" si="170"/>
        <v>0</v>
      </c>
      <c r="M464" s="6"/>
      <c r="N464" s="6"/>
      <c r="O464" s="6"/>
      <c r="P464" s="6"/>
      <c r="Q464" s="6">
        <f t="shared" si="171"/>
        <v>0</v>
      </c>
      <c r="R464" s="6">
        <f t="shared" si="172"/>
        <v>0</v>
      </c>
      <c r="S464" s="6"/>
      <c r="T464" s="6"/>
      <c r="U464" s="6"/>
      <c r="V464" s="6"/>
      <c r="W464" s="6">
        <f t="shared" si="173"/>
        <v>0</v>
      </c>
    </row>
    <row r="465" spans="1:23" ht="15.75" hidden="1" customHeight="1" x14ac:dyDescent="0.25">
      <c r="A465" s="28"/>
      <c r="B465" s="6"/>
      <c r="C465" s="32" t="s">
        <v>15</v>
      </c>
      <c r="D465" s="32"/>
      <c r="E465" s="54">
        <f t="shared" si="167"/>
        <v>0</v>
      </c>
      <c r="F465" s="6">
        <f t="shared" si="168"/>
        <v>0</v>
      </c>
      <c r="G465" s="6"/>
      <c r="H465" s="6"/>
      <c r="I465" s="6"/>
      <c r="J465" s="6"/>
      <c r="K465" s="6">
        <f t="shared" si="169"/>
        <v>0</v>
      </c>
      <c r="L465" s="6">
        <f t="shared" si="170"/>
        <v>0</v>
      </c>
      <c r="M465" s="6"/>
      <c r="N465" s="6"/>
      <c r="O465" s="6"/>
      <c r="P465" s="6"/>
      <c r="Q465" s="6">
        <f t="shared" si="171"/>
        <v>0</v>
      </c>
      <c r="R465" s="6">
        <f t="shared" si="172"/>
        <v>0</v>
      </c>
      <c r="S465" s="6"/>
      <c r="T465" s="6"/>
      <c r="U465" s="6"/>
      <c r="V465" s="6"/>
      <c r="W465" s="6">
        <f t="shared" si="173"/>
        <v>0</v>
      </c>
    </row>
    <row r="466" spans="1:23" ht="15.75" hidden="1" customHeight="1" x14ac:dyDescent="0.25">
      <c r="A466" s="28"/>
      <c r="B466" s="6"/>
      <c r="C466" s="32" t="s">
        <v>16</v>
      </c>
      <c r="D466" s="32"/>
      <c r="E466" s="54">
        <f t="shared" si="167"/>
        <v>0</v>
      </c>
      <c r="F466" s="6">
        <f t="shared" si="168"/>
        <v>0</v>
      </c>
      <c r="G466" s="6"/>
      <c r="H466" s="6"/>
      <c r="I466" s="6"/>
      <c r="J466" s="6"/>
      <c r="K466" s="6">
        <f t="shared" si="169"/>
        <v>0</v>
      </c>
      <c r="L466" s="6">
        <f t="shared" si="170"/>
        <v>0</v>
      </c>
      <c r="M466" s="6"/>
      <c r="N466" s="6"/>
      <c r="O466" s="6"/>
      <c r="P466" s="6"/>
      <c r="Q466" s="6">
        <f t="shared" si="171"/>
        <v>0</v>
      </c>
      <c r="R466" s="6">
        <f t="shared" si="172"/>
        <v>0</v>
      </c>
      <c r="S466" s="6"/>
      <c r="T466" s="6"/>
      <c r="U466" s="6"/>
      <c r="V466" s="6"/>
      <c r="W466" s="6">
        <f t="shared" si="173"/>
        <v>0</v>
      </c>
    </row>
    <row r="467" spans="1:23" ht="15.75" hidden="1" customHeight="1" x14ac:dyDescent="0.25">
      <c r="A467" s="28"/>
      <c r="B467" s="6"/>
      <c r="C467" s="32" t="s">
        <v>103</v>
      </c>
      <c r="D467" s="32"/>
      <c r="E467" s="54">
        <f t="shared" si="167"/>
        <v>0</v>
      </c>
      <c r="F467" s="6">
        <f t="shared" si="168"/>
        <v>0</v>
      </c>
      <c r="G467" s="6"/>
      <c r="H467" s="6"/>
      <c r="I467" s="6"/>
      <c r="J467" s="6"/>
      <c r="K467" s="6">
        <f t="shared" si="169"/>
        <v>0</v>
      </c>
      <c r="L467" s="6">
        <f t="shared" si="170"/>
        <v>0</v>
      </c>
      <c r="M467" s="6"/>
      <c r="N467" s="6"/>
      <c r="O467" s="6"/>
      <c r="P467" s="6"/>
      <c r="Q467" s="6">
        <f t="shared" si="171"/>
        <v>0</v>
      </c>
      <c r="R467" s="6">
        <f t="shared" si="172"/>
        <v>0</v>
      </c>
      <c r="S467" s="6"/>
      <c r="T467" s="6"/>
      <c r="U467" s="6"/>
      <c r="V467" s="6"/>
      <c r="W467" s="6">
        <f t="shared" si="173"/>
        <v>0</v>
      </c>
    </row>
    <row r="468" spans="1:23" ht="15.75" hidden="1" customHeight="1" x14ac:dyDescent="0.25">
      <c r="A468" s="12"/>
      <c r="B468" s="15"/>
      <c r="C468" s="32" t="s">
        <v>70</v>
      </c>
      <c r="D468" s="32"/>
      <c r="E468" s="54">
        <f t="shared" si="167"/>
        <v>0</v>
      </c>
      <c r="F468" s="6">
        <f t="shared" si="168"/>
        <v>0</v>
      </c>
      <c r="G468" s="6"/>
      <c r="H468" s="6"/>
      <c r="I468" s="6"/>
      <c r="J468" s="6"/>
      <c r="K468" s="6">
        <f t="shared" si="169"/>
        <v>0</v>
      </c>
      <c r="L468" s="6">
        <f t="shared" si="170"/>
        <v>0</v>
      </c>
      <c r="M468" s="6"/>
      <c r="N468" s="6"/>
      <c r="O468" s="6"/>
      <c r="P468" s="6"/>
      <c r="Q468" s="6">
        <f t="shared" si="171"/>
        <v>0</v>
      </c>
      <c r="R468" s="6">
        <f t="shared" si="172"/>
        <v>0</v>
      </c>
      <c r="S468" s="6"/>
      <c r="T468" s="6"/>
      <c r="U468" s="6"/>
      <c r="V468" s="6"/>
      <c r="W468" s="6">
        <f t="shared" si="173"/>
        <v>0</v>
      </c>
    </row>
    <row r="469" spans="1:23" ht="15.75" hidden="1" customHeight="1" x14ac:dyDescent="0.25">
      <c r="A469" s="12"/>
      <c r="B469" s="15"/>
      <c r="C469" s="32" t="s">
        <v>71</v>
      </c>
      <c r="D469" s="32"/>
      <c r="E469" s="54">
        <f t="shared" si="167"/>
        <v>0</v>
      </c>
      <c r="F469" s="6">
        <f t="shared" si="168"/>
        <v>0</v>
      </c>
      <c r="G469" s="6"/>
      <c r="H469" s="6"/>
      <c r="I469" s="6"/>
      <c r="J469" s="6"/>
      <c r="K469" s="6">
        <f t="shared" si="169"/>
        <v>0</v>
      </c>
      <c r="L469" s="6">
        <f t="shared" si="170"/>
        <v>0</v>
      </c>
      <c r="M469" s="6"/>
      <c r="N469" s="6"/>
      <c r="O469" s="6"/>
      <c r="P469" s="6"/>
      <c r="Q469" s="6">
        <f t="shared" si="171"/>
        <v>0</v>
      </c>
      <c r="R469" s="6">
        <f t="shared" si="172"/>
        <v>0</v>
      </c>
      <c r="S469" s="6"/>
      <c r="T469" s="6"/>
      <c r="U469" s="6"/>
      <c r="V469" s="6"/>
      <c r="W469" s="6">
        <f t="shared" si="173"/>
        <v>0</v>
      </c>
    </row>
    <row r="470" spans="1:23" hidden="1" x14ac:dyDescent="0.25">
      <c r="A470" s="12"/>
      <c r="B470" s="15"/>
      <c r="C470" s="32" t="s">
        <v>72</v>
      </c>
      <c r="D470" s="32"/>
      <c r="E470" s="54">
        <f>K470+Q470+W470</f>
        <v>0</v>
      </c>
      <c r="F470" s="6">
        <f t="shared" si="168"/>
        <v>0</v>
      </c>
      <c r="G470" s="6"/>
      <c r="H470" s="6"/>
      <c r="I470" s="6"/>
      <c r="J470" s="6"/>
      <c r="K470" s="6">
        <f t="shared" si="169"/>
        <v>0</v>
      </c>
      <c r="L470" s="6">
        <f t="shared" si="170"/>
        <v>0</v>
      </c>
      <c r="M470" s="6"/>
      <c r="N470" s="6"/>
      <c r="O470" s="6"/>
      <c r="P470" s="6"/>
      <c r="Q470" s="6">
        <f t="shared" si="171"/>
        <v>0</v>
      </c>
      <c r="R470" s="6">
        <f t="shared" si="172"/>
        <v>0</v>
      </c>
      <c r="S470" s="6"/>
      <c r="T470" s="6"/>
      <c r="U470" s="6"/>
      <c r="V470" s="6"/>
      <c r="W470" s="6">
        <f t="shared" si="173"/>
        <v>0</v>
      </c>
    </row>
    <row r="471" spans="1:23" hidden="1" x14ac:dyDescent="0.25">
      <c r="A471" s="28"/>
      <c r="B471" s="6"/>
      <c r="C471" s="32">
        <v>224</v>
      </c>
      <c r="D471" s="32"/>
      <c r="E471" s="54">
        <f t="shared" si="167"/>
        <v>0</v>
      </c>
      <c r="F471" s="6">
        <f t="shared" si="168"/>
        <v>0</v>
      </c>
      <c r="G471" s="6"/>
      <c r="H471" s="6"/>
      <c r="I471" s="6"/>
      <c r="J471" s="6"/>
      <c r="K471" s="6">
        <f t="shared" si="169"/>
        <v>0</v>
      </c>
      <c r="L471" s="6">
        <f t="shared" si="170"/>
        <v>0</v>
      </c>
      <c r="M471" s="6"/>
      <c r="N471" s="6"/>
      <c r="O471" s="6"/>
      <c r="P471" s="6"/>
      <c r="Q471" s="6">
        <f t="shared" si="171"/>
        <v>0</v>
      </c>
      <c r="R471" s="6">
        <f t="shared" si="172"/>
        <v>0</v>
      </c>
      <c r="S471" s="6"/>
      <c r="T471" s="6"/>
      <c r="U471" s="6"/>
      <c r="V471" s="6"/>
      <c r="W471" s="6">
        <f t="shared" si="173"/>
        <v>0</v>
      </c>
    </row>
    <row r="472" spans="1:23" hidden="1" x14ac:dyDescent="0.25">
      <c r="A472" s="28"/>
      <c r="B472" s="6"/>
      <c r="C472" s="32" t="s">
        <v>20</v>
      </c>
      <c r="D472" s="32"/>
      <c r="E472" s="54">
        <f t="shared" si="167"/>
        <v>0</v>
      </c>
      <c r="F472" s="6">
        <f t="shared" si="168"/>
        <v>0</v>
      </c>
      <c r="G472" s="6"/>
      <c r="H472" s="6"/>
      <c r="I472" s="6"/>
      <c r="J472" s="6"/>
      <c r="K472" s="6">
        <f t="shared" si="169"/>
        <v>0</v>
      </c>
      <c r="L472" s="6">
        <f t="shared" si="170"/>
        <v>0</v>
      </c>
      <c r="M472" s="6"/>
      <c r="N472" s="6"/>
      <c r="O472" s="6"/>
      <c r="P472" s="6"/>
      <c r="Q472" s="6">
        <f t="shared" si="171"/>
        <v>0</v>
      </c>
      <c r="R472" s="6">
        <f t="shared" si="172"/>
        <v>0</v>
      </c>
      <c r="S472" s="6"/>
      <c r="T472" s="6"/>
      <c r="U472" s="6"/>
      <c r="V472" s="6"/>
      <c r="W472" s="6">
        <f t="shared" si="173"/>
        <v>0</v>
      </c>
    </row>
    <row r="473" spans="1:23" ht="15.75" hidden="1" customHeight="1" x14ac:dyDescent="0.25">
      <c r="A473" s="28"/>
      <c r="B473" s="6"/>
      <c r="C473" s="32" t="s">
        <v>21</v>
      </c>
      <c r="D473" s="32"/>
      <c r="E473" s="54">
        <f t="shared" si="167"/>
        <v>0</v>
      </c>
      <c r="F473" s="6">
        <f t="shared" si="168"/>
        <v>0</v>
      </c>
      <c r="G473" s="6"/>
      <c r="H473" s="6"/>
      <c r="I473" s="6"/>
      <c r="J473" s="6"/>
      <c r="K473" s="6">
        <f t="shared" si="169"/>
        <v>0</v>
      </c>
      <c r="L473" s="6">
        <f t="shared" si="170"/>
        <v>0</v>
      </c>
      <c r="M473" s="6"/>
      <c r="N473" s="6"/>
      <c r="O473" s="6"/>
      <c r="P473" s="6"/>
      <c r="Q473" s="6">
        <f t="shared" si="171"/>
        <v>0</v>
      </c>
      <c r="R473" s="6">
        <f t="shared" si="172"/>
        <v>0</v>
      </c>
      <c r="S473" s="6"/>
      <c r="T473" s="6"/>
      <c r="U473" s="6"/>
      <c r="V473" s="6"/>
      <c r="W473" s="6">
        <f t="shared" si="173"/>
        <v>0</v>
      </c>
    </row>
    <row r="474" spans="1:23" ht="15.75" hidden="1" customHeight="1" x14ac:dyDescent="0.25">
      <c r="A474" s="28"/>
      <c r="B474" s="6"/>
      <c r="C474" s="32" t="s">
        <v>22</v>
      </c>
      <c r="D474" s="32"/>
      <c r="E474" s="54">
        <f t="shared" si="167"/>
        <v>0</v>
      </c>
      <c r="F474" s="6">
        <f t="shared" si="168"/>
        <v>0</v>
      </c>
      <c r="G474" s="6"/>
      <c r="H474" s="6"/>
      <c r="I474" s="6"/>
      <c r="J474" s="6"/>
      <c r="K474" s="6">
        <f t="shared" si="169"/>
        <v>0</v>
      </c>
      <c r="L474" s="6">
        <f t="shared" si="170"/>
        <v>0</v>
      </c>
      <c r="M474" s="6"/>
      <c r="N474" s="6"/>
      <c r="O474" s="6"/>
      <c r="P474" s="6"/>
      <c r="Q474" s="6">
        <f t="shared" si="171"/>
        <v>0</v>
      </c>
      <c r="R474" s="6">
        <f t="shared" si="172"/>
        <v>0</v>
      </c>
      <c r="S474" s="6"/>
      <c r="T474" s="6"/>
      <c r="U474" s="6"/>
      <c r="V474" s="6"/>
      <c r="W474" s="6">
        <f t="shared" si="173"/>
        <v>0</v>
      </c>
    </row>
    <row r="475" spans="1:23" ht="15.75" hidden="1" customHeight="1" x14ac:dyDescent="0.25">
      <c r="A475" s="28"/>
      <c r="B475" s="6"/>
      <c r="C475" s="32" t="s">
        <v>111</v>
      </c>
      <c r="D475" s="32"/>
      <c r="E475" s="54">
        <f t="shared" si="167"/>
        <v>0</v>
      </c>
      <c r="F475" s="6">
        <f t="shared" si="168"/>
        <v>0</v>
      </c>
      <c r="G475" s="6"/>
      <c r="H475" s="6"/>
      <c r="I475" s="6"/>
      <c r="J475" s="6"/>
      <c r="K475" s="6">
        <f t="shared" si="169"/>
        <v>0</v>
      </c>
      <c r="L475" s="6">
        <f t="shared" si="170"/>
        <v>0</v>
      </c>
      <c r="M475" s="6"/>
      <c r="N475" s="6"/>
      <c r="O475" s="6"/>
      <c r="P475" s="6"/>
      <c r="Q475" s="6">
        <f t="shared" si="171"/>
        <v>0</v>
      </c>
      <c r="R475" s="6">
        <f t="shared" si="172"/>
        <v>0</v>
      </c>
      <c r="S475" s="6"/>
      <c r="T475" s="6"/>
      <c r="U475" s="6"/>
      <c r="V475" s="6"/>
      <c r="W475" s="6">
        <f t="shared" si="173"/>
        <v>0</v>
      </c>
    </row>
    <row r="476" spans="1:23" ht="15.75" hidden="1" customHeight="1" x14ac:dyDescent="0.25">
      <c r="A476" s="28"/>
      <c r="B476" s="6"/>
      <c r="C476" s="32" t="s">
        <v>17</v>
      </c>
      <c r="D476" s="32"/>
      <c r="E476" s="54">
        <f t="shared" si="167"/>
        <v>0</v>
      </c>
      <c r="F476" s="6">
        <f t="shared" si="168"/>
        <v>0</v>
      </c>
      <c r="G476" s="6"/>
      <c r="H476" s="6"/>
      <c r="I476" s="6"/>
      <c r="J476" s="6"/>
      <c r="K476" s="6">
        <f t="shared" si="169"/>
        <v>0</v>
      </c>
      <c r="L476" s="6">
        <f t="shared" si="170"/>
        <v>0</v>
      </c>
      <c r="M476" s="6"/>
      <c r="N476" s="6"/>
      <c r="O476" s="6"/>
      <c r="P476" s="6"/>
      <c r="Q476" s="6">
        <f t="shared" si="171"/>
        <v>0</v>
      </c>
      <c r="R476" s="6">
        <f t="shared" si="172"/>
        <v>0</v>
      </c>
      <c r="S476" s="6"/>
      <c r="T476" s="6"/>
      <c r="U476" s="6"/>
      <c r="V476" s="6"/>
      <c r="W476" s="6">
        <f t="shared" si="173"/>
        <v>0</v>
      </c>
    </row>
    <row r="477" spans="1:23" ht="15.75" hidden="1" customHeight="1" x14ac:dyDescent="0.25">
      <c r="A477" s="28"/>
      <c r="B477" s="6"/>
      <c r="C477" s="32" t="s">
        <v>23</v>
      </c>
      <c r="D477" s="32"/>
      <c r="E477" s="54">
        <f t="shared" si="167"/>
        <v>0</v>
      </c>
      <c r="F477" s="6">
        <f t="shared" si="168"/>
        <v>0</v>
      </c>
      <c r="G477" s="6"/>
      <c r="H477" s="6"/>
      <c r="I477" s="6"/>
      <c r="J477" s="6"/>
      <c r="K477" s="6">
        <f t="shared" si="169"/>
        <v>0</v>
      </c>
      <c r="L477" s="6">
        <f t="shared" si="170"/>
        <v>0</v>
      </c>
      <c r="M477" s="6"/>
      <c r="N477" s="6"/>
      <c r="O477" s="6"/>
      <c r="P477" s="6"/>
      <c r="Q477" s="6">
        <f t="shared" si="171"/>
        <v>0</v>
      </c>
      <c r="R477" s="6">
        <f t="shared" si="172"/>
        <v>0</v>
      </c>
      <c r="S477" s="6"/>
      <c r="T477" s="6"/>
      <c r="U477" s="6"/>
      <c r="V477" s="6"/>
      <c r="W477" s="6">
        <f t="shared" si="173"/>
        <v>0</v>
      </c>
    </row>
    <row r="478" spans="1:23" ht="15.75" hidden="1" customHeight="1" x14ac:dyDescent="0.25">
      <c r="A478" s="28"/>
      <c r="B478" s="6"/>
      <c r="C478" s="32" t="s">
        <v>10</v>
      </c>
      <c r="D478" s="32"/>
      <c r="E478" s="54">
        <f t="shared" si="167"/>
        <v>0</v>
      </c>
      <c r="F478" s="6">
        <f t="shared" si="168"/>
        <v>0</v>
      </c>
      <c r="G478" s="6"/>
      <c r="H478" s="6"/>
      <c r="I478" s="6"/>
      <c r="J478" s="6"/>
      <c r="K478" s="6">
        <f t="shared" si="169"/>
        <v>0</v>
      </c>
      <c r="L478" s="6">
        <f t="shared" si="170"/>
        <v>0</v>
      </c>
      <c r="M478" s="6"/>
      <c r="N478" s="6"/>
      <c r="O478" s="6"/>
      <c r="P478" s="6"/>
      <c r="Q478" s="6">
        <f t="shared" si="171"/>
        <v>0</v>
      </c>
      <c r="R478" s="6">
        <f t="shared" si="172"/>
        <v>0</v>
      </c>
      <c r="S478" s="6"/>
      <c r="T478" s="6"/>
      <c r="U478" s="6"/>
      <c r="V478" s="6"/>
      <c r="W478" s="6">
        <f t="shared" si="173"/>
        <v>0</v>
      </c>
    </row>
    <row r="479" spans="1:23" ht="15.75" hidden="1" customHeight="1" x14ac:dyDescent="0.25">
      <c r="A479" s="28"/>
      <c r="B479" s="6"/>
      <c r="C479" s="32" t="s">
        <v>18</v>
      </c>
      <c r="D479" s="32"/>
      <c r="E479" s="54">
        <f t="shared" si="167"/>
        <v>0</v>
      </c>
      <c r="F479" s="6">
        <f t="shared" si="168"/>
        <v>0</v>
      </c>
      <c r="G479" s="6"/>
      <c r="H479" s="6"/>
      <c r="I479" s="6"/>
      <c r="J479" s="6"/>
      <c r="K479" s="6">
        <f t="shared" si="169"/>
        <v>0</v>
      </c>
      <c r="L479" s="6">
        <f t="shared" si="170"/>
        <v>0</v>
      </c>
      <c r="M479" s="6"/>
      <c r="N479" s="6"/>
      <c r="O479" s="6"/>
      <c r="P479" s="6"/>
      <c r="Q479" s="6">
        <f t="shared" si="171"/>
        <v>0</v>
      </c>
      <c r="R479" s="6">
        <f t="shared" si="172"/>
        <v>0</v>
      </c>
      <c r="S479" s="6"/>
      <c r="T479" s="6"/>
      <c r="U479" s="6"/>
      <c r="V479" s="6"/>
      <c r="W479" s="6">
        <f t="shared" si="173"/>
        <v>0</v>
      </c>
    </row>
    <row r="480" spans="1:23" hidden="1" x14ac:dyDescent="0.25">
      <c r="A480" s="28"/>
      <c r="B480" s="6"/>
      <c r="C480" s="32" t="s">
        <v>24</v>
      </c>
      <c r="D480" s="32"/>
      <c r="E480" s="54">
        <f t="shared" si="167"/>
        <v>0</v>
      </c>
      <c r="F480" s="6">
        <f t="shared" si="168"/>
        <v>0</v>
      </c>
      <c r="G480" s="6"/>
      <c r="H480" s="6"/>
      <c r="I480" s="6"/>
      <c r="J480" s="6"/>
      <c r="K480" s="6">
        <f t="shared" si="169"/>
        <v>0</v>
      </c>
      <c r="L480" s="6">
        <f t="shared" si="170"/>
        <v>0</v>
      </c>
      <c r="M480" s="6"/>
      <c r="N480" s="6"/>
      <c r="O480" s="6"/>
      <c r="P480" s="6"/>
      <c r="Q480" s="6">
        <f t="shared" si="171"/>
        <v>0</v>
      </c>
      <c r="R480" s="6">
        <f t="shared" si="172"/>
        <v>0</v>
      </c>
      <c r="S480" s="6"/>
      <c r="T480" s="6"/>
      <c r="U480" s="6"/>
      <c r="V480" s="6"/>
      <c r="W480" s="6">
        <f t="shared" si="173"/>
        <v>0</v>
      </c>
    </row>
    <row r="481" spans="1:25" hidden="1" x14ac:dyDescent="0.25">
      <c r="A481" s="28"/>
      <c r="B481" s="6"/>
      <c r="C481" s="32" t="s">
        <v>102</v>
      </c>
      <c r="D481" s="32"/>
      <c r="E481" s="54">
        <f t="shared" si="167"/>
        <v>0</v>
      </c>
      <c r="F481" s="6">
        <f t="shared" si="168"/>
        <v>0</v>
      </c>
      <c r="G481" s="6"/>
      <c r="H481" s="6"/>
      <c r="I481" s="6"/>
      <c r="J481" s="6"/>
      <c r="K481" s="6">
        <f t="shared" si="169"/>
        <v>0</v>
      </c>
      <c r="L481" s="6">
        <f t="shared" si="170"/>
        <v>0</v>
      </c>
      <c r="M481" s="6"/>
      <c r="N481" s="6"/>
      <c r="O481" s="6"/>
      <c r="P481" s="6"/>
      <c r="Q481" s="6">
        <f t="shared" si="171"/>
        <v>0</v>
      </c>
      <c r="R481" s="6">
        <f t="shared" si="172"/>
        <v>0</v>
      </c>
      <c r="S481" s="6"/>
      <c r="T481" s="6"/>
      <c r="U481" s="6"/>
      <c r="V481" s="6"/>
      <c r="W481" s="6">
        <f t="shared" si="173"/>
        <v>0</v>
      </c>
    </row>
    <row r="482" spans="1:25" hidden="1" x14ac:dyDescent="0.25">
      <c r="A482" s="28"/>
      <c r="B482" s="6"/>
      <c r="C482" s="32">
        <v>262</v>
      </c>
      <c r="D482" s="32"/>
      <c r="E482" s="54">
        <f t="shared" si="167"/>
        <v>0</v>
      </c>
      <c r="F482" s="6">
        <f t="shared" si="168"/>
        <v>0</v>
      </c>
      <c r="G482" s="6"/>
      <c r="H482" s="6"/>
      <c r="I482" s="6"/>
      <c r="J482" s="6"/>
      <c r="K482" s="6">
        <f t="shared" si="169"/>
        <v>0</v>
      </c>
      <c r="L482" s="6">
        <f t="shared" si="170"/>
        <v>0</v>
      </c>
      <c r="M482" s="6"/>
      <c r="N482" s="6"/>
      <c r="O482" s="6"/>
      <c r="P482" s="6"/>
      <c r="Q482" s="6">
        <f t="shared" si="171"/>
        <v>0</v>
      </c>
      <c r="R482" s="6">
        <f t="shared" si="172"/>
        <v>0</v>
      </c>
      <c r="S482" s="6"/>
      <c r="T482" s="6"/>
      <c r="U482" s="6"/>
      <c r="V482" s="6"/>
      <c r="W482" s="6">
        <f t="shared" si="173"/>
        <v>0</v>
      </c>
    </row>
    <row r="483" spans="1:25" hidden="1" x14ac:dyDescent="0.25">
      <c r="A483" s="28"/>
      <c r="B483" s="6"/>
      <c r="C483" s="32" t="s">
        <v>25</v>
      </c>
      <c r="D483" s="32"/>
      <c r="E483" s="54">
        <f t="shared" si="167"/>
        <v>0</v>
      </c>
      <c r="F483" s="6">
        <f t="shared" si="168"/>
        <v>0</v>
      </c>
      <c r="G483" s="6"/>
      <c r="H483" s="6"/>
      <c r="I483" s="6"/>
      <c r="J483" s="6"/>
      <c r="K483" s="6">
        <f t="shared" si="169"/>
        <v>0</v>
      </c>
      <c r="L483" s="6">
        <f t="shared" si="170"/>
        <v>0</v>
      </c>
      <c r="M483" s="6"/>
      <c r="N483" s="6"/>
      <c r="O483" s="6"/>
      <c r="P483" s="6"/>
      <c r="Q483" s="6">
        <f t="shared" si="171"/>
        <v>0</v>
      </c>
      <c r="R483" s="6">
        <f t="shared" si="172"/>
        <v>0</v>
      </c>
      <c r="S483" s="6"/>
      <c r="T483" s="6"/>
      <c r="U483" s="6"/>
      <c r="V483" s="6"/>
      <c r="W483" s="6">
        <f t="shared" si="173"/>
        <v>0</v>
      </c>
    </row>
    <row r="484" spans="1:25" ht="15.75" hidden="1" customHeight="1" x14ac:dyDescent="0.25">
      <c r="A484" s="28"/>
      <c r="B484" s="6"/>
      <c r="C484" s="32" t="s">
        <v>11</v>
      </c>
      <c r="D484" s="32"/>
      <c r="E484" s="54">
        <f t="shared" si="167"/>
        <v>0</v>
      </c>
      <c r="F484" s="6">
        <f t="shared" si="168"/>
        <v>0</v>
      </c>
      <c r="G484" s="6"/>
      <c r="H484" s="6"/>
      <c r="I484" s="6"/>
      <c r="J484" s="6"/>
      <c r="K484" s="6">
        <f t="shared" si="169"/>
        <v>0</v>
      </c>
      <c r="L484" s="6">
        <f t="shared" si="170"/>
        <v>0</v>
      </c>
      <c r="M484" s="6"/>
      <c r="N484" s="6"/>
      <c r="O484" s="6"/>
      <c r="P484" s="6"/>
      <c r="Q484" s="6">
        <f t="shared" si="171"/>
        <v>0</v>
      </c>
      <c r="R484" s="6">
        <f t="shared" si="172"/>
        <v>0</v>
      </c>
      <c r="S484" s="6"/>
      <c r="T484" s="6"/>
      <c r="U484" s="6"/>
      <c r="V484" s="6"/>
      <c r="W484" s="6">
        <f t="shared" si="173"/>
        <v>0</v>
      </c>
    </row>
    <row r="485" spans="1:25" ht="15.75" hidden="1" customHeight="1" x14ac:dyDescent="0.25">
      <c r="A485" s="28"/>
      <c r="B485" s="6"/>
      <c r="C485" s="32" t="s">
        <v>13</v>
      </c>
      <c r="D485" s="32"/>
      <c r="E485" s="54">
        <f t="shared" si="167"/>
        <v>0</v>
      </c>
      <c r="F485" s="6">
        <f t="shared" si="168"/>
        <v>0</v>
      </c>
      <c r="G485" s="6"/>
      <c r="H485" s="6"/>
      <c r="I485" s="6"/>
      <c r="J485" s="6"/>
      <c r="K485" s="6">
        <f t="shared" si="169"/>
        <v>0</v>
      </c>
      <c r="L485" s="6">
        <f t="shared" si="170"/>
        <v>0</v>
      </c>
      <c r="M485" s="6"/>
      <c r="N485" s="6"/>
      <c r="O485" s="6"/>
      <c r="P485" s="6"/>
      <c r="Q485" s="6">
        <f t="shared" si="171"/>
        <v>0</v>
      </c>
      <c r="R485" s="6">
        <f t="shared" si="172"/>
        <v>0</v>
      </c>
      <c r="S485" s="6"/>
      <c r="T485" s="6"/>
      <c r="U485" s="6"/>
      <c r="V485" s="6"/>
      <c r="W485" s="6">
        <f t="shared" si="173"/>
        <v>0</v>
      </c>
    </row>
    <row r="486" spans="1:25" ht="15.75" hidden="1" customHeight="1" x14ac:dyDescent="0.25">
      <c r="A486" s="28"/>
      <c r="B486" s="6"/>
      <c r="C486" s="32" t="s">
        <v>12</v>
      </c>
      <c r="D486" s="32"/>
      <c r="E486" s="54">
        <f t="shared" si="167"/>
        <v>0</v>
      </c>
      <c r="F486" s="6">
        <f t="shared" si="168"/>
        <v>0</v>
      </c>
      <c r="G486" s="6"/>
      <c r="H486" s="6"/>
      <c r="I486" s="6"/>
      <c r="J486" s="6"/>
      <c r="K486" s="6">
        <f t="shared" si="169"/>
        <v>0</v>
      </c>
      <c r="L486" s="6">
        <f t="shared" si="170"/>
        <v>0</v>
      </c>
      <c r="M486" s="6"/>
      <c r="N486" s="6"/>
      <c r="O486" s="6"/>
      <c r="P486" s="6"/>
      <c r="Q486" s="6">
        <f t="shared" si="171"/>
        <v>0</v>
      </c>
      <c r="R486" s="6">
        <f t="shared" si="172"/>
        <v>0</v>
      </c>
      <c r="S486" s="6"/>
      <c r="T486" s="6"/>
      <c r="U486" s="6"/>
      <c r="V486" s="6"/>
      <c r="W486" s="6">
        <f t="shared" si="173"/>
        <v>0</v>
      </c>
    </row>
    <row r="487" spans="1:25" ht="15.75" hidden="1" customHeight="1" x14ac:dyDescent="0.25">
      <c r="A487" s="28"/>
      <c r="B487" s="6"/>
      <c r="C487" s="32" t="s">
        <v>26</v>
      </c>
      <c r="D487" s="32"/>
      <c r="E487" s="54">
        <f t="shared" si="167"/>
        <v>0</v>
      </c>
      <c r="F487" s="6">
        <f t="shared" si="168"/>
        <v>0</v>
      </c>
      <c r="G487" s="6"/>
      <c r="H487" s="6"/>
      <c r="I487" s="6"/>
      <c r="J487" s="6"/>
      <c r="K487" s="6">
        <f t="shared" si="169"/>
        <v>0</v>
      </c>
      <c r="L487" s="6">
        <f t="shared" si="170"/>
        <v>0</v>
      </c>
      <c r="M487" s="6"/>
      <c r="N487" s="6"/>
      <c r="O487" s="6"/>
      <c r="P487" s="6"/>
      <c r="Q487" s="6">
        <f t="shared" si="171"/>
        <v>0</v>
      </c>
      <c r="R487" s="6">
        <f t="shared" si="172"/>
        <v>0</v>
      </c>
      <c r="S487" s="6"/>
      <c r="T487" s="6"/>
      <c r="U487" s="6"/>
      <c r="V487" s="6"/>
      <c r="W487" s="6">
        <f t="shared" si="173"/>
        <v>0</v>
      </c>
    </row>
    <row r="488" spans="1:25" ht="15.75" hidden="1" customHeight="1" x14ac:dyDescent="0.25">
      <c r="A488" s="28"/>
      <c r="B488" s="6"/>
      <c r="C488" s="32" t="s">
        <v>28</v>
      </c>
      <c r="D488" s="32"/>
      <c r="E488" s="54">
        <f t="shared" si="167"/>
        <v>0</v>
      </c>
      <c r="F488" s="6">
        <f t="shared" si="168"/>
        <v>0</v>
      </c>
      <c r="G488" s="6"/>
      <c r="H488" s="6"/>
      <c r="I488" s="6"/>
      <c r="J488" s="6"/>
      <c r="K488" s="6">
        <f t="shared" si="169"/>
        <v>0</v>
      </c>
      <c r="L488" s="6">
        <f t="shared" si="170"/>
        <v>0</v>
      </c>
      <c r="M488" s="6"/>
      <c r="N488" s="6"/>
      <c r="O488" s="6"/>
      <c r="P488" s="6"/>
      <c r="Q488" s="6">
        <f t="shared" si="171"/>
        <v>0</v>
      </c>
      <c r="R488" s="6">
        <f t="shared" si="172"/>
        <v>0</v>
      </c>
      <c r="S488" s="6"/>
      <c r="T488" s="6"/>
      <c r="U488" s="6"/>
      <c r="V488" s="6"/>
      <c r="W488" s="6">
        <f t="shared" si="173"/>
        <v>0</v>
      </c>
    </row>
    <row r="489" spans="1:25" ht="15.75" hidden="1" customHeight="1" x14ac:dyDescent="0.25">
      <c r="A489" s="28"/>
      <c r="B489" s="6"/>
      <c r="C489" s="32" t="s">
        <v>27</v>
      </c>
      <c r="D489" s="32"/>
      <c r="E489" s="54">
        <f t="shared" si="167"/>
        <v>0</v>
      </c>
      <c r="F489" s="6">
        <f t="shared" si="168"/>
        <v>0</v>
      </c>
      <c r="G489" s="6"/>
      <c r="H489" s="6"/>
      <c r="I489" s="6"/>
      <c r="J489" s="6"/>
      <c r="K489" s="6">
        <f t="shared" si="169"/>
        <v>0</v>
      </c>
      <c r="L489" s="6">
        <f t="shared" si="170"/>
        <v>0</v>
      </c>
      <c r="M489" s="6"/>
      <c r="N489" s="6"/>
      <c r="O489" s="6"/>
      <c r="P489" s="6"/>
      <c r="Q489" s="6">
        <f t="shared" si="171"/>
        <v>0</v>
      </c>
      <c r="R489" s="6">
        <f t="shared" si="172"/>
        <v>0</v>
      </c>
      <c r="S489" s="6"/>
      <c r="T489" s="6"/>
      <c r="U489" s="6"/>
      <c r="V489" s="6"/>
      <c r="W489" s="6">
        <f t="shared" si="173"/>
        <v>0</v>
      </c>
    </row>
    <row r="490" spans="1:25" s="10" customFormat="1" ht="34.5" customHeight="1" x14ac:dyDescent="0.25">
      <c r="A490" s="29"/>
      <c r="B490" s="18" t="s">
        <v>65</v>
      </c>
      <c r="C490" s="37" t="s">
        <v>52</v>
      </c>
      <c r="D490" s="37"/>
      <c r="E490" s="47">
        <f>SUM(E491:E526)</f>
        <v>1098543.99</v>
      </c>
      <c r="F490" s="20">
        <f>G490+H490</f>
        <v>305153.7</v>
      </c>
      <c r="G490" s="20">
        <f>SUM(G491:G526)</f>
        <v>305153.7</v>
      </c>
      <c r="H490" s="20">
        <f>SUM(H491:H526)</f>
        <v>0</v>
      </c>
      <c r="I490" s="20">
        <f>SUM(I491:I526)</f>
        <v>37255.21</v>
      </c>
      <c r="J490" s="20">
        <f>SUM(J491:J526)</f>
        <v>0</v>
      </c>
      <c r="K490" s="20">
        <f>SUM(K491:K526)</f>
        <v>342408.91000000015</v>
      </c>
      <c r="L490" s="20">
        <f>M490+N490</f>
        <v>340812.3299999999</v>
      </c>
      <c r="M490" s="20">
        <f>SUM(M491:M526)</f>
        <v>340812.3299999999</v>
      </c>
      <c r="N490" s="20">
        <f>SUM(N491:N526)</f>
        <v>0</v>
      </c>
      <c r="O490" s="20">
        <f>SUM(O491:O526)</f>
        <v>37255.21</v>
      </c>
      <c r="P490" s="20">
        <f>SUM(P491:P526)</f>
        <v>0</v>
      </c>
      <c r="Q490" s="20">
        <f>SUM(Q491:Q526)</f>
        <v>378067.5400000001</v>
      </c>
      <c r="R490" s="20">
        <f>S490+T490</f>
        <v>340812.3299999999</v>
      </c>
      <c r="S490" s="20">
        <f>SUM(S491:S526)</f>
        <v>340812.3299999999</v>
      </c>
      <c r="T490" s="20">
        <f>SUM(T491:T526)</f>
        <v>0</v>
      </c>
      <c r="U490" s="20">
        <f>SUM(U491:U526)</f>
        <v>37255.21</v>
      </c>
      <c r="V490" s="20">
        <f>SUM(V491:V526)</f>
        <v>0</v>
      </c>
      <c r="W490" s="20">
        <f>SUM(W491:W526)</f>
        <v>378067.5400000001</v>
      </c>
      <c r="Y490" s="31">
        <f>M490+'2.1 (Снежногорск)'!N86-345302</f>
        <v>2.9999999911524355E-2</v>
      </c>
    </row>
    <row r="491" spans="1:25" ht="15" hidden="1" customHeight="1" x14ac:dyDescent="0.25">
      <c r="A491" s="28"/>
      <c r="B491" s="18" t="s">
        <v>34</v>
      </c>
      <c r="C491" s="32">
        <v>211</v>
      </c>
      <c r="D491" s="32"/>
      <c r="E491" s="6">
        <f t="shared" ref="E491:W491" si="174">E456+E423+E323+E287+E254+E219+E49+E14</f>
        <v>581723</v>
      </c>
      <c r="F491" s="6">
        <f t="shared" si="174"/>
        <v>187079.8</v>
      </c>
      <c r="G491" s="6">
        <f t="shared" si="174"/>
        <v>187079.8</v>
      </c>
      <c r="H491" s="6">
        <f t="shared" si="174"/>
        <v>0</v>
      </c>
      <c r="I491" s="6">
        <f t="shared" si="174"/>
        <v>1298.1999999999998</v>
      </c>
      <c r="J491" s="6">
        <f t="shared" si="174"/>
        <v>0</v>
      </c>
      <c r="K491" s="6">
        <f t="shared" si="174"/>
        <v>188378</v>
      </c>
      <c r="L491" s="6">
        <f t="shared" si="174"/>
        <v>195374.3</v>
      </c>
      <c r="M491" s="6">
        <f t="shared" si="174"/>
        <v>195374.3</v>
      </c>
      <c r="N491" s="6">
        <f t="shared" si="174"/>
        <v>0</v>
      </c>
      <c r="O491" s="6">
        <f t="shared" si="174"/>
        <v>1298.1999999999998</v>
      </c>
      <c r="P491" s="6">
        <f t="shared" si="174"/>
        <v>0</v>
      </c>
      <c r="Q491" s="6">
        <f t="shared" si="174"/>
        <v>196672.5</v>
      </c>
      <c r="R491" s="6">
        <f t="shared" si="174"/>
        <v>195374.3</v>
      </c>
      <c r="S491" s="6">
        <f t="shared" si="174"/>
        <v>195374.3</v>
      </c>
      <c r="T491" s="6">
        <f t="shared" si="174"/>
        <v>0</v>
      </c>
      <c r="U491" s="6">
        <f t="shared" si="174"/>
        <v>1298.1999999999998</v>
      </c>
      <c r="V491" s="6">
        <f t="shared" si="174"/>
        <v>0</v>
      </c>
      <c r="W491" s="6">
        <f t="shared" si="174"/>
        <v>196672.5</v>
      </c>
    </row>
    <row r="492" spans="1:25" ht="15" hidden="1" customHeight="1" x14ac:dyDescent="0.25">
      <c r="A492" s="28"/>
      <c r="B492" s="15"/>
      <c r="C492" s="32" t="s">
        <v>19</v>
      </c>
      <c r="D492" s="32"/>
      <c r="E492" s="6">
        <f t="shared" ref="E492:W492" si="175">E457+E424+E324+E288+E255+E220+E50+E15</f>
        <v>60577.4</v>
      </c>
      <c r="F492" s="6">
        <f t="shared" si="175"/>
        <v>18806.799999999996</v>
      </c>
      <c r="G492" s="6">
        <f t="shared" si="175"/>
        <v>18806.799999999996</v>
      </c>
      <c r="H492" s="6">
        <f t="shared" si="175"/>
        <v>0</v>
      </c>
      <c r="I492" s="6">
        <f t="shared" si="175"/>
        <v>0</v>
      </c>
      <c r="J492" s="6">
        <f t="shared" si="175"/>
        <v>0</v>
      </c>
      <c r="K492" s="6">
        <f t="shared" si="175"/>
        <v>18806.799999999996</v>
      </c>
      <c r="L492" s="6">
        <f t="shared" si="175"/>
        <v>20885.3</v>
      </c>
      <c r="M492" s="6">
        <f t="shared" si="175"/>
        <v>20885.3</v>
      </c>
      <c r="N492" s="6">
        <f t="shared" si="175"/>
        <v>0</v>
      </c>
      <c r="O492" s="6">
        <f t="shared" si="175"/>
        <v>0</v>
      </c>
      <c r="P492" s="6">
        <f t="shared" si="175"/>
        <v>0</v>
      </c>
      <c r="Q492" s="6">
        <f t="shared" si="175"/>
        <v>20885.3</v>
      </c>
      <c r="R492" s="6">
        <f t="shared" si="175"/>
        <v>20885.3</v>
      </c>
      <c r="S492" s="6">
        <f t="shared" si="175"/>
        <v>20885.3</v>
      </c>
      <c r="T492" s="6">
        <f t="shared" si="175"/>
        <v>0</v>
      </c>
      <c r="U492" s="6">
        <f t="shared" si="175"/>
        <v>0</v>
      </c>
      <c r="V492" s="6">
        <f t="shared" si="175"/>
        <v>0</v>
      </c>
      <c r="W492" s="6">
        <f t="shared" si="175"/>
        <v>20885.3</v>
      </c>
    </row>
    <row r="493" spans="1:25" ht="15" hidden="1" customHeight="1" x14ac:dyDescent="0.25">
      <c r="A493" s="28"/>
      <c r="B493" s="42"/>
      <c r="C493" s="32" t="s">
        <v>14</v>
      </c>
      <c r="D493" s="32"/>
      <c r="E493" s="6">
        <f t="shared" ref="E493:W493" si="176">E458+E425+E325+E289+E256+E221+E51+E16</f>
        <v>972.9</v>
      </c>
      <c r="F493" s="6">
        <f t="shared" si="176"/>
        <v>30.5</v>
      </c>
      <c r="G493" s="6">
        <f t="shared" si="176"/>
        <v>30.5</v>
      </c>
      <c r="H493" s="6">
        <f t="shared" si="176"/>
        <v>0</v>
      </c>
      <c r="I493" s="6">
        <f t="shared" si="176"/>
        <v>293.8</v>
      </c>
      <c r="J493" s="6">
        <f t="shared" si="176"/>
        <v>0</v>
      </c>
      <c r="K493" s="6">
        <f t="shared" si="176"/>
        <v>324.3</v>
      </c>
      <c r="L493" s="6">
        <f t="shared" si="176"/>
        <v>30.5</v>
      </c>
      <c r="M493" s="6">
        <f t="shared" si="176"/>
        <v>30.5</v>
      </c>
      <c r="N493" s="6">
        <f t="shared" si="176"/>
        <v>0</v>
      </c>
      <c r="O493" s="6">
        <f t="shared" si="176"/>
        <v>293.8</v>
      </c>
      <c r="P493" s="6">
        <f t="shared" si="176"/>
        <v>0</v>
      </c>
      <c r="Q493" s="6">
        <f t="shared" si="176"/>
        <v>324.3</v>
      </c>
      <c r="R493" s="6">
        <f t="shared" si="176"/>
        <v>30.5</v>
      </c>
      <c r="S493" s="6">
        <f t="shared" si="176"/>
        <v>30.5</v>
      </c>
      <c r="T493" s="6">
        <f t="shared" si="176"/>
        <v>0</v>
      </c>
      <c r="U493" s="6">
        <f t="shared" si="176"/>
        <v>293.8</v>
      </c>
      <c r="V493" s="6">
        <f t="shared" si="176"/>
        <v>0</v>
      </c>
      <c r="W493" s="6">
        <f t="shared" si="176"/>
        <v>324.3</v>
      </c>
    </row>
    <row r="494" spans="1:25" hidden="1" x14ac:dyDescent="0.25">
      <c r="A494" s="28"/>
      <c r="B494" s="15"/>
      <c r="C494" s="32" t="s">
        <v>53</v>
      </c>
      <c r="D494" s="32"/>
      <c r="E494" s="6">
        <f t="shared" ref="E494:W494" si="177">E459+E426+E326+E290+E257+E222+E52+E17</f>
        <v>0</v>
      </c>
      <c r="F494" s="6">
        <f t="shared" si="177"/>
        <v>0</v>
      </c>
      <c r="G494" s="6">
        <f t="shared" si="177"/>
        <v>0</v>
      </c>
      <c r="H494" s="6">
        <f t="shared" si="177"/>
        <v>0</v>
      </c>
      <c r="I494" s="6">
        <f t="shared" si="177"/>
        <v>0</v>
      </c>
      <c r="J494" s="6">
        <f t="shared" si="177"/>
        <v>0</v>
      </c>
      <c r="K494" s="6">
        <f t="shared" si="177"/>
        <v>0</v>
      </c>
      <c r="L494" s="6">
        <f t="shared" si="177"/>
        <v>0</v>
      </c>
      <c r="M494" s="6">
        <f t="shared" si="177"/>
        <v>0</v>
      </c>
      <c r="N494" s="6">
        <f t="shared" si="177"/>
        <v>0</v>
      </c>
      <c r="O494" s="6">
        <f t="shared" si="177"/>
        <v>0</v>
      </c>
      <c r="P494" s="6">
        <f t="shared" si="177"/>
        <v>0</v>
      </c>
      <c r="Q494" s="6">
        <f t="shared" si="177"/>
        <v>0</v>
      </c>
      <c r="R494" s="6">
        <f t="shared" si="177"/>
        <v>0</v>
      </c>
      <c r="S494" s="6">
        <f t="shared" si="177"/>
        <v>0</v>
      </c>
      <c r="T494" s="6">
        <f t="shared" si="177"/>
        <v>0</v>
      </c>
      <c r="U494" s="6">
        <f t="shared" si="177"/>
        <v>0</v>
      </c>
      <c r="V494" s="6">
        <f t="shared" si="177"/>
        <v>0</v>
      </c>
      <c r="W494" s="6">
        <f t="shared" si="177"/>
        <v>0</v>
      </c>
    </row>
    <row r="495" spans="1:25" ht="15" hidden="1" customHeight="1" x14ac:dyDescent="0.25">
      <c r="A495" s="28"/>
      <c r="B495" s="15"/>
      <c r="C495" s="32" t="s">
        <v>33</v>
      </c>
      <c r="D495" s="32"/>
      <c r="E495" s="6">
        <f t="shared" ref="E495:W495" si="178">E460+E427+E327+E291+E258+E223+E53+E18</f>
        <v>730.8</v>
      </c>
      <c r="F495" s="6">
        <f t="shared" si="178"/>
        <v>243.6</v>
      </c>
      <c r="G495" s="6">
        <f t="shared" si="178"/>
        <v>243.6</v>
      </c>
      <c r="H495" s="6">
        <f t="shared" si="178"/>
        <v>0</v>
      </c>
      <c r="I495" s="6">
        <f t="shared" si="178"/>
        <v>0</v>
      </c>
      <c r="J495" s="6">
        <f t="shared" si="178"/>
        <v>0</v>
      </c>
      <c r="K495" s="6">
        <f t="shared" si="178"/>
        <v>243.6</v>
      </c>
      <c r="L495" s="6">
        <f t="shared" si="178"/>
        <v>243.6</v>
      </c>
      <c r="M495" s="6">
        <f t="shared" si="178"/>
        <v>243.6</v>
      </c>
      <c r="N495" s="6">
        <f t="shared" si="178"/>
        <v>0</v>
      </c>
      <c r="O495" s="6">
        <f t="shared" si="178"/>
        <v>0</v>
      </c>
      <c r="P495" s="6">
        <f t="shared" si="178"/>
        <v>0</v>
      </c>
      <c r="Q495" s="6">
        <f t="shared" si="178"/>
        <v>243.6</v>
      </c>
      <c r="R495" s="6">
        <f t="shared" si="178"/>
        <v>243.6</v>
      </c>
      <c r="S495" s="6">
        <f t="shared" si="178"/>
        <v>243.6</v>
      </c>
      <c r="T495" s="6">
        <f t="shared" si="178"/>
        <v>0</v>
      </c>
      <c r="U495" s="6">
        <f t="shared" si="178"/>
        <v>0</v>
      </c>
      <c r="V495" s="6">
        <f t="shared" si="178"/>
        <v>0</v>
      </c>
      <c r="W495" s="6">
        <f t="shared" si="178"/>
        <v>243.6</v>
      </c>
    </row>
    <row r="496" spans="1:25" ht="15" hidden="1" customHeight="1" x14ac:dyDescent="0.25">
      <c r="A496" s="28"/>
      <c r="B496" s="15"/>
      <c r="C496" s="32" t="s">
        <v>29</v>
      </c>
      <c r="D496" s="32"/>
      <c r="E496" s="6">
        <f t="shared" ref="E496:W496" si="179">E461+E428+E328+E292+E259+E224+E54+E19</f>
        <v>2560</v>
      </c>
      <c r="F496" s="6">
        <f t="shared" si="179"/>
        <v>1120</v>
      </c>
      <c r="G496" s="6">
        <f t="shared" si="179"/>
        <v>1120</v>
      </c>
      <c r="H496" s="6">
        <f t="shared" si="179"/>
        <v>0</v>
      </c>
      <c r="I496" s="6">
        <f t="shared" si="179"/>
        <v>0</v>
      </c>
      <c r="J496" s="6">
        <f t="shared" si="179"/>
        <v>0</v>
      </c>
      <c r="K496" s="6">
        <f t="shared" si="179"/>
        <v>1120</v>
      </c>
      <c r="L496" s="6">
        <f t="shared" si="179"/>
        <v>720</v>
      </c>
      <c r="M496" s="6">
        <f t="shared" si="179"/>
        <v>720</v>
      </c>
      <c r="N496" s="6">
        <f t="shared" si="179"/>
        <v>0</v>
      </c>
      <c r="O496" s="6">
        <f t="shared" si="179"/>
        <v>0</v>
      </c>
      <c r="P496" s="6">
        <f t="shared" si="179"/>
        <v>0</v>
      </c>
      <c r="Q496" s="6">
        <f t="shared" si="179"/>
        <v>720</v>
      </c>
      <c r="R496" s="6">
        <f t="shared" si="179"/>
        <v>720</v>
      </c>
      <c r="S496" s="6">
        <f t="shared" si="179"/>
        <v>720</v>
      </c>
      <c r="T496" s="6">
        <f t="shared" si="179"/>
        <v>0</v>
      </c>
      <c r="U496" s="6">
        <f t="shared" si="179"/>
        <v>0</v>
      </c>
      <c r="V496" s="6">
        <f t="shared" si="179"/>
        <v>0</v>
      </c>
      <c r="W496" s="6">
        <f t="shared" si="179"/>
        <v>720</v>
      </c>
    </row>
    <row r="497" spans="1:23" ht="15" hidden="1" customHeight="1" x14ac:dyDescent="0.25">
      <c r="A497" s="28"/>
      <c r="B497" s="15"/>
      <c r="C497" s="32" t="s">
        <v>30</v>
      </c>
      <c r="D497" s="32"/>
      <c r="E497" s="6">
        <f t="shared" ref="E497:W497" si="180">E462+E429+E329+E293+E260+E225+E55+E20</f>
        <v>407.4</v>
      </c>
      <c r="F497" s="6">
        <f t="shared" si="180"/>
        <v>135.79999999999998</v>
      </c>
      <c r="G497" s="6">
        <f t="shared" si="180"/>
        <v>135.79999999999998</v>
      </c>
      <c r="H497" s="6">
        <f t="shared" si="180"/>
        <v>0</v>
      </c>
      <c r="I497" s="6">
        <f t="shared" si="180"/>
        <v>0</v>
      </c>
      <c r="J497" s="6">
        <f t="shared" si="180"/>
        <v>0</v>
      </c>
      <c r="K497" s="6">
        <f t="shared" si="180"/>
        <v>135.79999999999998</v>
      </c>
      <c r="L497" s="6">
        <f t="shared" si="180"/>
        <v>135.79999999999998</v>
      </c>
      <c r="M497" s="6">
        <f t="shared" si="180"/>
        <v>135.79999999999998</v>
      </c>
      <c r="N497" s="6">
        <f t="shared" si="180"/>
        <v>0</v>
      </c>
      <c r="O497" s="6">
        <f t="shared" si="180"/>
        <v>0</v>
      </c>
      <c r="P497" s="6">
        <f t="shared" si="180"/>
        <v>0</v>
      </c>
      <c r="Q497" s="6">
        <f t="shared" si="180"/>
        <v>135.79999999999998</v>
      </c>
      <c r="R497" s="6">
        <f t="shared" si="180"/>
        <v>135.79999999999998</v>
      </c>
      <c r="S497" s="6">
        <f t="shared" si="180"/>
        <v>135.79999999999998</v>
      </c>
      <c r="T497" s="6">
        <f t="shared" si="180"/>
        <v>0</v>
      </c>
      <c r="U497" s="6">
        <f t="shared" si="180"/>
        <v>0</v>
      </c>
      <c r="V497" s="6">
        <f t="shared" si="180"/>
        <v>0</v>
      </c>
      <c r="W497" s="6">
        <f t="shared" si="180"/>
        <v>135.79999999999998</v>
      </c>
    </row>
    <row r="498" spans="1:23" ht="15" hidden="1" customHeight="1" x14ac:dyDescent="0.25">
      <c r="A498" s="28"/>
      <c r="B498" s="15"/>
      <c r="C498" s="32">
        <v>213</v>
      </c>
      <c r="D498" s="32"/>
      <c r="E498" s="6">
        <f t="shared" ref="E498:W498" si="181">E463+E430+E330+E294+E261+E226+E56+E21</f>
        <v>172003.3</v>
      </c>
      <c r="F498" s="6">
        <f t="shared" si="181"/>
        <v>55282.3</v>
      </c>
      <c r="G498" s="6">
        <f t="shared" si="181"/>
        <v>55282.3</v>
      </c>
      <c r="H498" s="6">
        <f t="shared" si="181"/>
        <v>0</v>
      </c>
      <c r="I498" s="6">
        <f t="shared" si="181"/>
        <v>418.20000000000005</v>
      </c>
      <c r="J498" s="6">
        <f t="shared" si="181"/>
        <v>0</v>
      </c>
      <c r="K498" s="6">
        <f t="shared" si="181"/>
        <v>55700.5</v>
      </c>
      <c r="L498" s="6">
        <f t="shared" si="181"/>
        <v>57733.200000000004</v>
      </c>
      <c r="M498" s="6">
        <f t="shared" si="181"/>
        <v>57733.200000000004</v>
      </c>
      <c r="N498" s="6">
        <f t="shared" si="181"/>
        <v>0</v>
      </c>
      <c r="O498" s="6">
        <f t="shared" si="181"/>
        <v>418.20000000000005</v>
      </c>
      <c r="P498" s="6">
        <f t="shared" si="181"/>
        <v>0</v>
      </c>
      <c r="Q498" s="6">
        <f t="shared" si="181"/>
        <v>58151.400000000009</v>
      </c>
      <c r="R498" s="6">
        <f t="shared" si="181"/>
        <v>57733.200000000004</v>
      </c>
      <c r="S498" s="6">
        <f t="shared" si="181"/>
        <v>57733.200000000004</v>
      </c>
      <c r="T498" s="6">
        <f t="shared" si="181"/>
        <v>0</v>
      </c>
      <c r="U498" s="6">
        <f t="shared" si="181"/>
        <v>418.20000000000005</v>
      </c>
      <c r="V498" s="6">
        <f t="shared" si="181"/>
        <v>0</v>
      </c>
      <c r="W498" s="6">
        <f t="shared" si="181"/>
        <v>58151.400000000009</v>
      </c>
    </row>
    <row r="499" spans="1:23" ht="15" hidden="1" customHeight="1" x14ac:dyDescent="0.25">
      <c r="A499" s="28"/>
      <c r="B499" s="15"/>
      <c r="C499" s="32">
        <v>221</v>
      </c>
      <c r="D499" s="32"/>
      <c r="E499" s="6">
        <f t="shared" ref="E499:W499" si="182">E464+E431+E331+E295+E262+E227+E57+E22</f>
        <v>7018.13</v>
      </c>
      <c r="F499" s="6">
        <f t="shared" si="182"/>
        <v>1646.4</v>
      </c>
      <c r="G499" s="6">
        <f t="shared" si="182"/>
        <v>1646.4</v>
      </c>
      <c r="H499" s="6">
        <f t="shared" si="182"/>
        <v>0</v>
      </c>
      <c r="I499" s="6">
        <f t="shared" si="182"/>
        <v>632.1099999999999</v>
      </c>
      <c r="J499" s="6">
        <f t="shared" si="182"/>
        <v>0</v>
      </c>
      <c r="K499" s="6">
        <f t="shared" si="182"/>
        <v>2278.5100000000002</v>
      </c>
      <c r="L499" s="6">
        <f t="shared" si="182"/>
        <v>1737.7</v>
      </c>
      <c r="M499" s="6">
        <f t="shared" si="182"/>
        <v>1737.7</v>
      </c>
      <c r="N499" s="6">
        <f t="shared" si="182"/>
        <v>0</v>
      </c>
      <c r="O499" s="6">
        <f t="shared" si="182"/>
        <v>632.1099999999999</v>
      </c>
      <c r="P499" s="6">
        <f t="shared" si="182"/>
        <v>0</v>
      </c>
      <c r="Q499" s="6">
        <f t="shared" si="182"/>
        <v>2369.8100000000004</v>
      </c>
      <c r="R499" s="6">
        <f t="shared" si="182"/>
        <v>1737.7</v>
      </c>
      <c r="S499" s="6">
        <f t="shared" si="182"/>
        <v>1737.7</v>
      </c>
      <c r="T499" s="6">
        <f t="shared" si="182"/>
        <v>0</v>
      </c>
      <c r="U499" s="6">
        <f t="shared" si="182"/>
        <v>632.1099999999999</v>
      </c>
      <c r="V499" s="6">
        <f t="shared" si="182"/>
        <v>0</v>
      </c>
      <c r="W499" s="6">
        <f t="shared" si="182"/>
        <v>2369.8100000000004</v>
      </c>
    </row>
    <row r="500" spans="1:23" ht="15" hidden="1" customHeight="1" x14ac:dyDescent="0.25">
      <c r="A500" s="28"/>
      <c r="B500" s="15"/>
      <c r="C500" s="32" t="s">
        <v>15</v>
      </c>
      <c r="D500" s="32"/>
      <c r="E500" s="6">
        <f t="shared" ref="E500:W500" si="183">E465+E432+E332+E296+E263+E228+E58+E23</f>
        <v>4118.3999999999996</v>
      </c>
      <c r="F500" s="6">
        <f t="shared" si="183"/>
        <v>401.8</v>
      </c>
      <c r="G500" s="6">
        <f t="shared" si="183"/>
        <v>401.8</v>
      </c>
      <c r="H500" s="6">
        <f t="shared" si="183"/>
        <v>0</v>
      </c>
      <c r="I500" s="6">
        <f t="shared" si="183"/>
        <v>971</v>
      </c>
      <c r="J500" s="6">
        <f t="shared" si="183"/>
        <v>0</v>
      </c>
      <c r="K500" s="6">
        <f t="shared" si="183"/>
        <v>1372.8</v>
      </c>
      <c r="L500" s="6">
        <f t="shared" si="183"/>
        <v>401.8</v>
      </c>
      <c r="M500" s="6">
        <f t="shared" si="183"/>
        <v>401.8</v>
      </c>
      <c r="N500" s="6">
        <f t="shared" si="183"/>
        <v>0</v>
      </c>
      <c r="O500" s="6">
        <f t="shared" si="183"/>
        <v>971</v>
      </c>
      <c r="P500" s="6">
        <f t="shared" si="183"/>
        <v>0</v>
      </c>
      <c r="Q500" s="6">
        <f t="shared" si="183"/>
        <v>1372.8</v>
      </c>
      <c r="R500" s="6">
        <f t="shared" si="183"/>
        <v>401.8</v>
      </c>
      <c r="S500" s="6">
        <f t="shared" si="183"/>
        <v>401.8</v>
      </c>
      <c r="T500" s="6">
        <f t="shared" si="183"/>
        <v>0</v>
      </c>
      <c r="U500" s="6">
        <f t="shared" si="183"/>
        <v>971</v>
      </c>
      <c r="V500" s="6">
        <f t="shared" si="183"/>
        <v>0</v>
      </c>
      <c r="W500" s="6">
        <f t="shared" si="183"/>
        <v>1372.8</v>
      </c>
    </row>
    <row r="501" spans="1:23" ht="15" hidden="1" customHeight="1" x14ac:dyDescent="0.25">
      <c r="A501" s="28"/>
      <c r="B501" s="15"/>
      <c r="C501" s="32" t="s">
        <v>16</v>
      </c>
      <c r="D501" s="32"/>
      <c r="E501" s="6">
        <f t="shared" ref="E501:W501" si="184">E466+E433+E333+E297+E264+E229+E59+E24</f>
        <v>1862</v>
      </c>
      <c r="F501" s="6">
        <f t="shared" si="184"/>
        <v>133.5</v>
      </c>
      <c r="G501" s="6">
        <f t="shared" si="184"/>
        <v>133.5</v>
      </c>
      <c r="H501" s="6">
        <f t="shared" si="184"/>
        <v>0</v>
      </c>
      <c r="I501" s="6">
        <f t="shared" si="184"/>
        <v>402.7</v>
      </c>
      <c r="J501" s="6">
        <f t="shared" si="184"/>
        <v>0</v>
      </c>
      <c r="K501" s="6">
        <f t="shared" si="184"/>
        <v>536.20000000000005</v>
      </c>
      <c r="L501" s="6">
        <f t="shared" si="184"/>
        <v>266</v>
      </c>
      <c r="M501" s="6">
        <f t="shared" si="184"/>
        <v>266</v>
      </c>
      <c r="N501" s="6">
        <f t="shared" si="184"/>
        <v>0</v>
      </c>
      <c r="O501" s="6">
        <f t="shared" si="184"/>
        <v>396.9</v>
      </c>
      <c r="P501" s="6">
        <f t="shared" si="184"/>
        <v>0</v>
      </c>
      <c r="Q501" s="6">
        <f t="shared" si="184"/>
        <v>662.90000000000009</v>
      </c>
      <c r="R501" s="6">
        <f t="shared" si="184"/>
        <v>266</v>
      </c>
      <c r="S501" s="6">
        <f t="shared" si="184"/>
        <v>266</v>
      </c>
      <c r="T501" s="6">
        <f t="shared" si="184"/>
        <v>0</v>
      </c>
      <c r="U501" s="6">
        <f t="shared" si="184"/>
        <v>396.9</v>
      </c>
      <c r="V501" s="6">
        <f t="shared" si="184"/>
        <v>0</v>
      </c>
      <c r="W501" s="6">
        <f t="shared" si="184"/>
        <v>662.90000000000009</v>
      </c>
    </row>
    <row r="502" spans="1:23" ht="15" hidden="1" customHeight="1" x14ac:dyDescent="0.25">
      <c r="A502" s="28"/>
      <c r="B502" s="15"/>
      <c r="C502" s="32" t="s">
        <v>103</v>
      </c>
      <c r="D502" s="32"/>
      <c r="E502" s="6">
        <f>E368+E401</f>
        <v>3461.7000000000007</v>
      </c>
      <c r="F502" s="6">
        <f t="shared" ref="F502:W502" si="185">F368+F401</f>
        <v>133.9</v>
      </c>
      <c r="G502" s="6">
        <f t="shared" si="185"/>
        <v>133.9</v>
      </c>
      <c r="H502" s="6">
        <f t="shared" si="185"/>
        <v>0</v>
      </c>
      <c r="I502" s="6">
        <f t="shared" si="185"/>
        <v>1020</v>
      </c>
      <c r="J502" s="6">
        <f t="shared" si="185"/>
        <v>0</v>
      </c>
      <c r="K502" s="6">
        <f t="shared" si="185"/>
        <v>1153.9000000000001</v>
      </c>
      <c r="L502" s="6">
        <f t="shared" si="185"/>
        <v>133.9</v>
      </c>
      <c r="M502" s="6">
        <f t="shared" si="185"/>
        <v>133.9</v>
      </c>
      <c r="N502" s="6">
        <f t="shared" si="185"/>
        <v>0</v>
      </c>
      <c r="O502" s="6">
        <f t="shared" si="185"/>
        <v>1020</v>
      </c>
      <c r="P502" s="6">
        <f t="shared" si="185"/>
        <v>0</v>
      </c>
      <c r="Q502" s="6">
        <f t="shared" si="185"/>
        <v>1153.9000000000001</v>
      </c>
      <c r="R502" s="6">
        <f t="shared" si="185"/>
        <v>133.9</v>
      </c>
      <c r="S502" s="6">
        <f t="shared" si="185"/>
        <v>133.9</v>
      </c>
      <c r="T502" s="6">
        <f t="shared" si="185"/>
        <v>0</v>
      </c>
      <c r="U502" s="6">
        <f t="shared" si="185"/>
        <v>1020</v>
      </c>
      <c r="V502" s="6">
        <f t="shared" si="185"/>
        <v>0</v>
      </c>
      <c r="W502" s="6">
        <f t="shared" si="185"/>
        <v>1153.9000000000001</v>
      </c>
    </row>
    <row r="503" spans="1:23" ht="15" hidden="1" customHeight="1" x14ac:dyDescent="0.25">
      <c r="A503" s="12"/>
      <c r="B503" s="15"/>
      <c r="C503" s="32" t="s">
        <v>70</v>
      </c>
      <c r="D503" s="32"/>
      <c r="E503" s="6">
        <f t="shared" ref="E503:W503" si="186">E468+E435+E335+E299+E266+E231+E61+E26</f>
        <v>44081.7</v>
      </c>
      <c r="F503" s="6">
        <f t="shared" si="186"/>
        <v>7875.1999999999989</v>
      </c>
      <c r="G503" s="6">
        <f t="shared" si="186"/>
        <v>7875.1999999999989</v>
      </c>
      <c r="H503" s="6">
        <f t="shared" si="186"/>
        <v>0</v>
      </c>
      <c r="I503" s="6">
        <f t="shared" si="186"/>
        <v>1450.1</v>
      </c>
      <c r="J503" s="6">
        <f t="shared" si="186"/>
        <v>0</v>
      </c>
      <c r="K503" s="6">
        <f t="shared" si="186"/>
        <v>9325.3000000000011</v>
      </c>
      <c r="L503" s="6">
        <f t="shared" si="186"/>
        <v>15928.099999999999</v>
      </c>
      <c r="M503" s="6">
        <f t="shared" si="186"/>
        <v>15928.099999999999</v>
      </c>
      <c r="N503" s="6">
        <f t="shared" si="186"/>
        <v>0</v>
      </c>
      <c r="O503" s="6">
        <f t="shared" si="186"/>
        <v>1450.1</v>
      </c>
      <c r="P503" s="6">
        <f t="shared" si="186"/>
        <v>0</v>
      </c>
      <c r="Q503" s="6">
        <f t="shared" si="186"/>
        <v>17378.2</v>
      </c>
      <c r="R503" s="6">
        <f t="shared" si="186"/>
        <v>15928.099999999999</v>
      </c>
      <c r="S503" s="6">
        <f t="shared" si="186"/>
        <v>15928.099999999999</v>
      </c>
      <c r="T503" s="6">
        <f t="shared" si="186"/>
        <v>0</v>
      </c>
      <c r="U503" s="6">
        <f t="shared" si="186"/>
        <v>1450.1</v>
      </c>
      <c r="V503" s="6">
        <f t="shared" si="186"/>
        <v>0</v>
      </c>
      <c r="W503" s="6">
        <f t="shared" si="186"/>
        <v>17378.2</v>
      </c>
    </row>
    <row r="504" spans="1:23" ht="15" hidden="1" customHeight="1" x14ac:dyDescent="0.25">
      <c r="A504" s="12"/>
      <c r="B504" s="15"/>
      <c r="C504" s="32" t="s">
        <v>71</v>
      </c>
      <c r="D504" s="32"/>
      <c r="E504" s="6">
        <f t="shared" ref="E504:W504" si="187">E469+E436+E336+E300+E267+E232+E62+E27</f>
        <v>15470.2</v>
      </c>
      <c r="F504" s="6">
        <f t="shared" si="187"/>
        <v>4172.3</v>
      </c>
      <c r="G504" s="6">
        <f t="shared" si="187"/>
        <v>4172.3</v>
      </c>
      <c r="H504" s="6">
        <f t="shared" si="187"/>
        <v>0</v>
      </c>
      <c r="I504" s="6">
        <f t="shared" si="187"/>
        <v>413.1</v>
      </c>
      <c r="J504" s="6">
        <f t="shared" si="187"/>
        <v>0</v>
      </c>
      <c r="K504" s="6">
        <f t="shared" si="187"/>
        <v>4585.3999999999996</v>
      </c>
      <c r="L504" s="6">
        <f t="shared" si="187"/>
        <v>5029.3</v>
      </c>
      <c r="M504" s="6">
        <f t="shared" si="187"/>
        <v>5029.3</v>
      </c>
      <c r="N504" s="6">
        <f t="shared" si="187"/>
        <v>0</v>
      </c>
      <c r="O504" s="6">
        <f t="shared" si="187"/>
        <v>413.1</v>
      </c>
      <c r="P504" s="6">
        <f t="shared" si="187"/>
        <v>0</v>
      </c>
      <c r="Q504" s="6">
        <f t="shared" si="187"/>
        <v>5442.4</v>
      </c>
      <c r="R504" s="6">
        <f t="shared" si="187"/>
        <v>5029.3</v>
      </c>
      <c r="S504" s="6">
        <f t="shared" si="187"/>
        <v>5029.3</v>
      </c>
      <c r="T504" s="6">
        <f t="shared" si="187"/>
        <v>0</v>
      </c>
      <c r="U504" s="6">
        <f t="shared" si="187"/>
        <v>413.1</v>
      </c>
      <c r="V504" s="6">
        <f t="shared" si="187"/>
        <v>0</v>
      </c>
      <c r="W504" s="6">
        <f t="shared" si="187"/>
        <v>5442.4</v>
      </c>
    </row>
    <row r="505" spans="1:23" ht="15" hidden="1" customHeight="1" x14ac:dyDescent="0.25">
      <c r="A505" s="12"/>
      <c r="B505" s="15"/>
      <c r="C505" s="32" t="s">
        <v>72</v>
      </c>
      <c r="D505" s="32"/>
      <c r="E505" s="6">
        <f t="shared" ref="E505:W505" si="188">E470+E437+E337+E301+E268+E233+E63+E28</f>
        <v>10009.5</v>
      </c>
      <c r="F505" s="6">
        <f t="shared" si="188"/>
        <v>2703.3</v>
      </c>
      <c r="G505" s="6">
        <f t="shared" si="188"/>
        <v>2703.3</v>
      </c>
      <c r="H505" s="6">
        <f t="shared" si="188"/>
        <v>0</v>
      </c>
      <c r="I505" s="6">
        <f t="shared" si="188"/>
        <v>252.39999999999998</v>
      </c>
      <c r="J505" s="6">
        <f t="shared" si="188"/>
        <v>0</v>
      </c>
      <c r="K505" s="6">
        <f t="shared" si="188"/>
        <v>2955.7</v>
      </c>
      <c r="L505" s="6">
        <f t="shared" si="188"/>
        <v>3274.5</v>
      </c>
      <c r="M505" s="6">
        <f t="shared" si="188"/>
        <v>3274.5</v>
      </c>
      <c r="N505" s="6">
        <f t="shared" si="188"/>
        <v>0</v>
      </c>
      <c r="O505" s="6">
        <f t="shared" si="188"/>
        <v>252.39999999999998</v>
      </c>
      <c r="P505" s="6">
        <f t="shared" si="188"/>
        <v>0</v>
      </c>
      <c r="Q505" s="6">
        <f t="shared" si="188"/>
        <v>3526.9</v>
      </c>
      <c r="R505" s="6">
        <f t="shared" si="188"/>
        <v>3274.5</v>
      </c>
      <c r="S505" s="6">
        <f t="shared" si="188"/>
        <v>3274.5</v>
      </c>
      <c r="T505" s="6">
        <f t="shared" si="188"/>
        <v>0</v>
      </c>
      <c r="U505" s="6">
        <f t="shared" si="188"/>
        <v>252.39999999999998</v>
      </c>
      <c r="V505" s="6">
        <f t="shared" si="188"/>
        <v>0</v>
      </c>
      <c r="W505" s="6">
        <f t="shared" si="188"/>
        <v>3526.9</v>
      </c>
    </row>
    <row r="506" spans="1:23" ht="15" hidden="1" customHeight="1" x14ac:dyDescent="0.25">
      <c r="A506" s="28"/>
      <c r="B506" s="15"/>
      <c r="C506" s="32">
        <v>224</v>
      </c>
      <c r="D506" s="32"/>
      <c r="E506" s="6">
        <f t="shared" ref="E506:W506" si="189">E471+E438+E338+E302+E269+E234+E64+E29</f>
        <v>150</v>
      </c>
      <c r="F506" s="6">
        <f t="shared" si="189"/>
        <v>0</v>
      </c>
      <c r="G506" s="6">
        <f t="shared" si="189"/>
        <v>0</v>
      </c>
      <c r="H506" s="6">
        <f t="shared" si="189"/>
        <v>0</v>
      </c>
      <c r="I506" s="6">
        <f t="shared" si="189"/>
        <v>50</v>
      </c>
      <c r="J506" s="6">
        <f t="shared" si="189"/>
        <v>0</v>
      </c>
      <c r="K506" s="6">
        <f t="shared" si="189"/>
        <v>50</v>
      </c>
      <c r="L506" s="6">
        <f t="shared" si="189"/>
        <v>0</v>
      </c>
      <c r="M506" s="6">
        <f t="shared" si="189"/>
        <v>0</v>
      </c>
      <c r="N506" s="6">
        <f t="shared" si="189"/>
        <v>0</v>
      </c>
      <c r="O506" s="6">
        <f t="shared" si="189"/>
        <v>50</v>
      </c>
      <c r="P506" s="6">
        <f t="shared" si="189"/>
        <v>0</v>
      </c>
      <c r="Q506" s="6">
        <f t="shared" si="189"/>
        <v>50</v>
      </c>
      <c r="R506" s="6">
        <f t="shared" si="189"/>
        <v>0</v>
      </c>
      <c r="S506" s="6">
        <f t="shared" si="189"/>
        <v>0</v>
      </c>
      <c r="T506" s="6">
        <f t="shared" si="189"/>
        <v>0</v>
      </c>
      <c r="U506" s="6">
        <f t="shared" si="189"/>
        <v>50</v>
      </c>
      <c r="V506" s="6">
        <f t="shared" si="189"/>
        <v>0</v>
      </c>
      <c r="W506" s="6">
        <f t="shared" si="189"/>
        <v>50</v>
      </c>
    </row>
    <row r="507" spans="1:23" ht="15" hidden="1" customHeight="1" x14ac:dyDescent="0.25">
      <c r="A507" s="28"/>
      <c r="B507" s="15"/>
      <c r="C507" s="32" t="s">
        <v>20</v>
      </c>
      <c r="D507" s="32"/>
      <c r="E507" s="6">
        <f t="shared" ref="E507:W507" si="190">E472+E439+E339+E303+E270+E235+E65+E30</f>
        <v>42556</v>
      </c>
      <c r="F507" s="6">
        <f t="shared" si="190"/>
        <v>8935.7000000000007</v>
      </c>
      <c r="G507" s="6">
        <f t="shared" si="190"/>
        <v>8935.7000000000007</v>
      </c>
      <c r="H507" s="6">
        <f t="shared" si="190"/>
        <v>0</v>
      </c>
      <c r="I507" s="6">
        <f t="shared" si="190"/>
        <v>749.69999999999993</v>
      </c>
      <c r="J507" s="6">
        <f t="shared" si="190"/>
        <v>0</v>
      </c>
      <c r="K507" s="6">
        <f t="shared" si="190"/>
        <v>9685.3999999999978</v>
      </c>
      <c r="L507" s="6">
        <f t="shared" si="190"/>
        <v>15685.6</v>
      </c>
      <c r="M507" s="6">
        <f t="shared" si="190"/>
        <v>15685.6</v>
      </c>
      <c r="N507" s="6">
        <f t="shared" si="190"/>
        <v>0</v>
      </c>
      <c r="O507" s="6">
        <f t="shared" si="190"/>
        <v>749.69999999999993</v>
      </c>
      <c r="P507" s="6">
        <f t="shared" si="190"/>
        <v>0</v>
      </c>
      <c r="Q507" s="6">
        <f t="shared" si="190"/>
        <v>16435.3</v>
      </c>
      <c r="R507" s="6">
        <f t="shared" si="190"/>
        <v>15685.6</v>
      </c>
      <c r="S507" s="6">
        <f t="shared" si="190"/>
        <v>15685.6</v>
      </c>
      <c r="T507" s="6">
        <f t="shared" si="190"/>
        <v>0</v>
      </c>
      <c r="U507" s="6">
        <f t="shared" si="190"/>
        <v>749.69999999999993</v>
      </c>
      <c r="V507" s="6">
        <f t="shared" si="190"/>
        <v>0</v>
      </c>
      <c r="W507" s="6">
        <f t="shared" si="190"/>
        <v>16435.3</v>
      </c>
    </row>
    <row r="508" spans="1:23" ht="15" hidden="1" customHeight="1" x14ac:dyDescent="0.25">
      <c r="A508" s="28"/>
      <c r="B508" s="15"/>
      <c r="C508" s="32" t="s">
        <v>21</v>
      </c>
      <c r="D508" s="32"/>
      <c r="E508" s="6">
        <f t="shared" ref="E508:W508" si="191">E473+E440+E340+E304+E271+E236+E66+E31</f>
        <v>2199.8000000000002</v>
      </c>
      <c r="F508" s="6">
        <f t="shared" si="191"/>
        <v>250.99999999999997</v>
      </c>
      <c r="G508" s="6">
        <f t="shared" si="191"/>
        <v>250.99999999999997</v>
      </c>
      <c r="H508" s="6">
        <f t="shared" si="191"/>
        <v>0</v>
      </c>
      <c r="I508" s="6">
        <f t="shared" si="191"/>
        <v>474.4</v>
      </c>
      <c r="J508" s="6">
        <f t="shared" si="191"/>
        <v>0</v>
      </c>
      <c r="K508" s="6">
        <f t="shared" si="191"/>
        <v>725.40000000000009</v>
      </c>
      <c r="L508" s="6">
        <f t="shared" si="191"/>
        <v>262.8</v>
      </c>
      <c r="M508" s="6">
        <f t="shared" si="191"/>
        <v>262.8</v>
      </c>
      <c r="N508" s="6">
        <f t="shared" si="191"/>
        <v>0</v>
      </c>
      <c r="O508" s="6">
        <f t="shared" si="191"/>
        <v>474.4</v>
      </c>
      <c r="P508" s="6">
        <f t="shared" si="191"/>
        <v>0</v>
      </c>
      <c r="Q508" s="6">
        <f t="shared" si="191"/>
        <v>737.19999999999993</v>
      </c>
      <c r="R508" s="6">
        <f t="shared" si="191"/>
        <v>262.8</v>
      </c>
      <c r="S508" s="6">
        <f t="shared" si="191"/>
        <v>262.8</v>
      </c>
      <c r="T508" s="6">
        <f t="shared" si="191"/>
        <v>0</v>
      </c>
      <c r="U508" s="6">
        <f t="shared" si="191"/>
        <v>474.4</v>
      </c>
      <c r="V508" s="6">
        <f t="shared" si="191"/>
        <v>0</v>
      </c>
      <c r="W508" s="6">
        <f t="shared" si="191"/>
        <v>737.19999999999993</v>
      </c>
    </row>
    <row r="509" spans="1:23" ht="15" hidden="1" customHeight="1" x14ac:dyDescent="0.25">
      <c r="A509" s="28"/>
      <c r="B509" s="15"/>
      <c r="C509" s="32" t="s">
        <v>22</v>
      </c>
      <c r="D509" s="32"/>
      <c r="E509" s="6">
        <f t="shared" ref="E509:W509" si="192">E474+E441+E341+E305+E272+E237+E67+E32</f>
        <v>10188.36</v>
      </c>
      <c r="F509" s="6">
        <f t="shared" si="192"/>
        <v>2108.5</v>
      </c>
      <c r="G509" s="6">
        <f t="shared" si="192"/>
        <v>2108.5</v>
      </c>
      <c r="H509" s="6">
        <f t="shared" si="192"/>
        <v>0</v>
      </c>
      <c r="I509" s="6">
        <f t="shared" si="192"/>
        <v>1056.2</v>
      </c>
      <c r="J509" s="6">
        <f t="shared" si="192"/>
        <v>0</v>
      </c>
      <c r="K509" s="6">
        <f t="shared" si="192"/>
        <v>3164.7000000000007</v>
      </c>
      <c r="L509" s="6">
        <f t="shared" si="192"/>
        <v>2455.63</v>
      </c>
      <c r="M509" s="6">
        <f t="shared" si="192"/>
        <v>2455.63</v>
      </c>
      <c r="N509" s="6">
        <f t="shared" si="192"/>
        <v>0</v>
      </c>
      <c r="O509" s="6">
        <f t="shared" si="192"/>
        <v>1056.2</v>
      </c>
      <c r="P509" s="6">
        <f t="shared" si="192"/>
        <v>0</v>
      </c>
      <c r="Q509" s="6">
        <f t="shared" si="192"/>
        <v>3511.83</v>
      </c>
      <c r="R509" s="6">
        <f t="shared" si="192"/>
        <v>2455.63</v>
      </c>
      <c r="S509" s="6">
        <f t="shared" si="192"/>
        <v>2455.63</v>
      </c>
      <c r="T509" s="6">
        <f t="shared" si="192"/>
        <v>0</v>
      </c>
      <c r="U509" s="6">
        <f t="shared" si="192"/>
        <v>1056.2</v>
      </c>
      <c r="V509" s="6">
        <f t="shared" si="192"/>
        <v>0</v>
      </c>
      <c r="W509" s="6">
        <f t="shared" si="192"/>
        <v>3511.83</v>
      </c>
    </row>
    <row r="510" spans="1:23" ht="15" hidden="1" customHeight="1" x14ac:dyDescent="0.25">
      <c r="A510" s="28"/>
      <c r="B510" s="15"/>
      <c r="C510" s="32" t="s">
        <v>111</v>
      </c>
      <c r="D510" s="32"/>
      <c r="E510" s="6">
        <f t="shared" ref="E510:W510" si="193">E475+E33+E238</f>
        <v>6.1999999999999993</v>
      </c>
      <c r="F510" s="6">
        <f t="shared" si="193"/>
        <v>2</v>
      </c>
      <c r="G510" s="6">
        <f t="shared" si="193"/>
        <v>2</v>
      </c>
      <c r="H510" s="6">
        <f t="shared" si="193"/>
        <v>0</v>
      </c>
      <c r="I510" s="6">
        <f t="shared" si="193"/>
        <v>0</v>
      </c>
      <c r="J510" s="6">
        <f t="shared" si="193"/>
        <v>0</v>
      </c>
      <c r="K510" s="6">
        <f t="shared" si="193"/>
        <v>2</v>
      </c>
      <c r="L510" s="6">
        <f t="shared" si="193"/>
        <v>2.0999999999999996</v>
      </c>
      <c r="M510" s="6">
        <f t="shared" si="193"/>
        <v>2.0999999999999996</v>
      </c>
      <c r="N510" s="6">
        <f t="shared" si="193"/>
        <v>0</v>
      </c>
      <c r="O510" s="6">
        <f t="shared" si="193"/>
        <v>0</v>
      </c>
      <c r="P510" s="6">
        <f t="shared" si="193"/>
        <v>0</v>
      </c>
      <c r="Q510" s="6">
        <f t="shared" si="193"/>
        <v>2.0999999999999996</v>
      </c>
      <c r="R510" s="6">
        <f t="shared" si="193"/>
        <v>2.0999999999999996</v>
      </c>
      <c r="S510" s="6">
        <f t="shared" si="193"/>
        <v>2.0999999999999996</v>
      </c>
      <c r="T510" s="6">
        <f t="shared" si="193"/>
        <v>0</v>
      </c>
      <c r="U510" s="6">
        <f t="shared" si="193"/>
        <v>0</v>
      </c>
      <c r="V510" s="6">
        <f t="shared" si="193"/>
        <v>0</v>
      </c>
      <c r="W510" s="6">
        <f t="shared" si="193"/>
        <v>2.0999999999999996</v>
      </c>
    </row>
    <row r="511" spans="1:23" ht="15" hidden="1" customHeight="1" x14ac:dyDescent="0.25">
      <c r="A511" s="28"/>
      <c r="B511" s="15"/>
      <c r="C511" s="32" t="s">
        <v>17</v>
      </c>
      <c r="D511" s="32"/>
      <c r="E511" s="6">
        <f t="shared" ref="E511:W511" si="194">E476+E442+E342+E306+E273+E239+E68+E34</f>
        <v>3169.8</v>
      </c>
      <c r="F511" s="6">
        <f t="shared" si="194"/>
        <v>55.3</v>
      </c>
      <c r="G511" s="6">
        <f t="shared" si="194"/>
        <v>55.3</v>
      </c>
      <c r="H511" s="6">
        <f t="shared" si="194"/>
        <v>0</v>
      </c>
      <c r="I511" s="6">
        <f t="shared" si="194"/>
        <v>1001.3000000000001</v>
      </c>
      <c r="J511" s="6">
        <f t="shared" si="194"/>
        <v>0</v>
      </c>
      <c r="K511" s="6">
        <f t="shared" si="194"/>
        <v>1056.5999999999999</v>
      </c>
      <c r="L511" s="6">
        <f t="shared" si="194"/>
        <v>55.3</v>
      </c>
      <c r="M511" s="6">
        <f t="shared" si="194"/>
        <v>55.3</v>
      </c>
      <c r="N511" s="6">
        <f t="shared" si="194"/>
        <v>0</v>
      </c>
      <c r="O511" s="6">
        <f t="shared" si="194"/>
        <v>1001.3000000000001</v>
      </c>
      <c r="P511" s="6">
        <f t="shared" si="194"/>
        <v>0</v>
      </c>
      <c r="Q511" s="6">
        <f t="shared" si="194"/>
        <v>1056.5999999999999</v>
      </c>
      <c r="R511" s="6">
        <f t="shared" si="194"/>
        <v>55.3</v>
      </c>
      <c r="S511" s="6">
        <f t="shared" si="194"/>
        <v>55.3</v>
      </c>
      <c r="T511" s="6">
        <f t="shared" si="194"/>
        <v>0</v>
      </c>
      <c r="U511" s="6">
        <f t="shared" si="194"/>
        <v>1001.3000000000001</v>
      </c>
      <c r="V511" s="6">
        <f t="shared" si="194"/>
        <v>0</v>
      </c>
      <c r="W511" s="6">
        <f t="shared" si="194"/>
        <v>1056.5999999999999</v>
      </c>
    </row>
    <row r="512" spans="1:23" ht="15" hidden="1" customHeight="1" x14ac:dyDescent="0.25">
      <c r="A512" s="28"/>
      <c r="B512" s="15"/>
      <c r="C512" s="32" t="s">
        <v>23</v>
      </c>
      <c r="D512" s="32"/>
      <c r="E512" s="6">
        <f t="shared" ref="E512:W512" si="195">E477+E443+E343+E307+E274+E240+E69+E35</f>
        <v>15393.699999999999</v>
      </c>
      <c r="F512" s="6">
        <f t="shared" si="195"/>
        <v>4044.9</v>
      </c>
      <c r="G512" s="6">
        <f t="shared" si="195"/>
        <v>4044.9</v>
      </c>
      <c r="H512" s="6">
        <f t="shared" si="195"/>
        <v>0</v>
      </c>
      <c r="I512" s="6">
        <f t="shared" si="195"/>
        <v>0</v>
      </c>
      <c r="J512" s="6">
        <f t="shared" si="195"/>
        <v>0</v>
      </c>
      <c r="K512" s="6">
        <f t="shared" si="195"/>
        <v>4044.9</v>
      </c>
      <c r="L512" s="6">
        <f t="shared" si="195"/>
        <v>5674.4000000000005</v>
      </c>
      <c r="M512" s="6">
        <f t="shared" si="195"/>
        <v>5674.4000000000005</v>
      </c>
      <c r="N512" s="6">
        <f t="shared" si="195"/>
        <v>0</v>
      </c>
      <c r="O512" s="6">
        <f t="shared" si="195"/>
        <v>0</v>
      </c>
      <c r="P512" s="6">
        <f t="shared" si="195"/>
        <v>0</v>
      </c>
      <c r="Q512" s="6">
        <f t="shared" si="195"/>
        <v>5674.4000000000005</v>
      </c>
      <c r="R512" s="6">
        <f t="shared" si="195"/>
        <v>5674.4000000000005</v>
      </c>
      <c r="S512" s="6">
        <f t="shared" si="195"/>
        <v>5674.4000000000005</v>
      </c>
      <c r="T512" s="6">
        <f t="shared" si="195"/>
        <v>0</v>
      </c>
      <c r="U512" s="6">
        <f t="shared" si="195"/>
        <v>0</v>
      </c>
      <c r="V512" s="6">
        <f t="shared" si="195"/>
        <v>0</v>
      </c>
      <c r="W512" s="6">
        <f t="shared" si="195"/>
        <v>5674.4000000000005</v>
      </c>
    </row>
    <row r="513" spans="1:23" ht="15" hidden="1" customHeight="1" x14ac:dyDescent="0.25">
      <c r="A513" s="28"/>
      <c r="B513" s="15"/>
      <c r="C513" s="32" t="s">
        <v>10</v>
      </c>
      <c r="D513" s="32"/>
      <c r="E513" s="6">
        <f t="shared" ref="E513:W513" si="196">E478+E444+E344+E308+E275+E241+E70+E36</f>
        <v>60007.1</v>
      </c>
      <c r="F513" s="6">
        <f t="shared" si="196"/>
        <v>3282.1</v>
      </c>
      <c r="G513" s="6">
        <f t="shared" si="196"/>
        <v>3282.1</v>
      </c>
      <c r="H513" s="6">
        <f t="shared" si="196"/>
        <v>0</v>
      </c>
      <c r="I513" s="6">
        <f t="shared" si="196"/>
        <v>13990.399999999998</v>
      </c>
      <c r="J513" s="6">
        <f t="shared" si="196"/>
        <v>0</v>
      </c>
      <c r="K513" s="6">
        <f t="shared" si="196"/>
        <v>17272.5</v>
      </c>
      <c r="L513" s="6">
        <f t="shared" si="196"/>
        <v>7376.9000000000005</v>
      </c>
      <c r="M513" s="6">
        <f t="shared" si="196"/>
        <v>7376.9000000000005</v>
      </c>
      <c r="N513" s="6">
        <f t="shared" si="196"/>
        <v>0</v>
      </c>
      <c r="O513" s="6">
        <f t="shared" si="196"/>
        <v>13990.399999999998</v>
      </c>
      <c r="P513" s="6">
        <f t="shared" si="196"/>
        <v>0</v>
      </c>
      <c r="Q513" s="6">
        <f t="shared" si="196"/>
        <v>21367.3</v>
      </c>
      <c r="R513" s="6">
        <f t="shared" si="196"/>
        <v>7376.9000000000005</v>
      </c>
      <c r="S513" s="6">
        <f t="shared" si="196"/>
        <v>7376.9000000000005</v>
      </c>
      <c r="T513" s="6">
        <f t="shared" si="196"/>
        <v>0</v>
      </c>
      <c r="U513" s="6">
        <f t="shared" si="196"/>
        <v>13990.399999999998</v>
      </c>
      <c r="V513" s="6">
        <f t="shared" si="196"/>
        <v>0</v>
      </c>
      <c r="W513" s="6">
        <f t="shared" si="196"/>
        <v>21367.3</v>
      </c>
    </row>
    <row r="514" spans="1:23" ht="15" hidden="1" customHeight="1" x14ac:dyDescent="0.25">
      <c r="A514" s="28"/>
      <c r="B514" s="15"/>
      <c r="C514" s="32" t="s">
        <v>18</v>
      </c>
      <c r="D514" s="32"/>
      <c r="E514" s="6">
        <f t="shared" ref="E514:W514" si="197">E479+E445+E345+E309+E276+E242+E71+E37</f>
        <v>14304.3</v>
      </c>
      <c r="F514" s="6">
        <f t="shared" si="197"/>
        <v>2475</v>
      </c>
      <c r="G514" s="6">
        <f t="shared" si="197"/>
        <v>2475</v>
      </c>
      <c r="H514" s="6">
        <f t="shared" si="197"/>
        <v>0</v>
      </c>
      <c r="I514" s="6">
        <f t="shared" si="197"/>
        <v>2388.6999999999998</v>
      </c>
      <c r="J514" s="6">
        <f t="shared" si="197"/>
        <v>0</v>
      </c>
      <c r="K514" s="6">
        <f t="shared" si="197"/>
        <v>4863.7</v>
      </c>
      <c r="L514" s="6">
        <f t="shared" si="197"/>
        <v>2331.6</v>
      </c>
      <c r="M514" s="6">
        <f t="shared" si="197"/>
        <v>2331.6</v>
      </c>
      <c r="N514" s="6">
        <f t="shared" si="197"/>
        <v>0</v>
      </c>
      <c r="O514" s="6">
        <f t="shared" si="197"/>
        <v>2388.6999999999998</v>
      </c>
      <c r="P514" s="6">
        <f t="shared" si="197"/>
        <v>0</v>
      </c>
      <c r="Q514" s="6">
        <f t="shared" si="197"/>
        <v>4720.3</v>
      </c>
      <c r="R514" s="6">
        <f t="shared" si="197"/>
        <v>2331.6</v>
      </c>
      <c r="S514" s="6">
        <f t="shared" si="197"/>
        <v>2331.6</v>
      </c>
      <c r="T514" s="6">
        <f t="shared" si="197"/>
        <v>0</v>
      </c>
      <c r="U514" s="6">
        <f t="shared" si="197"/>
        <v>2388.6999999999998</v>
      </c>
      <c r="V514" s="6">
        <f t="shared" si="197"/>
        <v>0</v>
      </c>
      <c r="W514" s="6">
        <f t="shared" si="197"/>
        <v>4720.3</v>
      </c>
    </row>
    <row r="515" spans="1:23" ht="15" hidden="1" customHeight="1" x14ac:dyDescent="0.25">
      <c r="A515" s="28"/>
      <c r="B515" s="15"/>
      <c r="C515" s="32" t="s">
        <v>24</v>
      </c>
      <c r="D515" s="32"/>
      <c r="E515" s="6">
        <f t="shared" ref="E515:W515" si="198">E480+E446+E346+E310+E277+E243+E72+E38</f>
        <v>6911.5</v>
      </c>
      <c r="F515" s="6">
        <f t="shared" si="198"/>
        <v>1800</v>
      </c>
      <c r="G515" s="6">
        <f t="shared" si="198"/>
        <v>1800</v>
      </c>
      <c r="H515" s="6">
        <f t="shared" si="198"/>
        <v>0</v>
      </c>
      <c r="I515" s="6">
        <f t="shared" si="198"/>
        <v>370.5</v>
      </c>
      <c r="J515" s="6">
        <f t="shared" si="198"/>
        <v>0</v>
      </c>
      <c r="K515" s="6">
        <f t="shared" si="198"/>
        <v>2170.5</v>
      </c>
      <c r="L515" s="6">
        <f t="shared" si="198"/>
        <v>2000</v>
      </c>
      <c r="M515" s="6">
        <f t="shared" si="198"/>
        <v>2000</v>
      </c>
      <c r="N515" s="6">
        <f t="shared" si="198"/>
        <v>0</v>
      </c>
      <c r="O515" s="6">
        <f t="shared" si="198"/>
        <v>370.5</v>
      </c>
      <c r="P515" s="6">
        <f t="shared" si="198"/>
        <v>0</v>
      </c>
      <c r="Q515" s="6">
        <f t="shared" si="198"/>
        <v>2370.5</v>
      </c>
      <c r="R515" s="6">
        <f t="shared" si="198"/>
        <v>2000</v>
      </c>
      <c r="S515" s="6">
        <f t="shared" si="198"/>
        <v>2000</v>
      </c>
      <c r="T515" s="6">
        <f t="shared" si="198"/>
        <v>0</v>
      </c>
      <c r="U515" s="6">
        <f t="shared" si="198"/>
        <v>370.5</v>
      </c>
      <c r="V515" s="6">
        <f t="shared" si="198"/>
        <v>0</v>
      </c>
      <c r="W515" s="6">
        <f t="shared" si="198"/>
        <v>2370.5</v>
      </c>
    </row>
    <row r="516" spans="1:23" ht="15" hidden="1" customHeight="1" x14ac:dyDescent="0.25">
      <c r="A516" s="28"/>
      <c r="B516" s="15"/>
      <c r="C516" s="32" t="s">
        <v>124</v>
      </c>
      <c r="D516" s="32"/>
      <c r="E516" s="6">
        <f>E73</f>
        <v>299.70000000000005</v>
      </c>
      <c r="F516" s="6">
        <f t="shared" ref="F516:W516" si="199">F73</f>
        <v>0</v>
      </c>
      <c r="G516" s="6">
        <f t="shared" si="199"/>
        <v>0</v>
      </c>
      <c r="H516" s="6">
        <f t="shared" si="199"/>
        <v>0</v>
      </c>
      <c r="I516" s="6">
        <f t="shared" si="199"/>
        <v>99.9</v>
      </c>
      <c r="J516" s="6">
        <f t="shared" si="199"/>
        <v>0</v>
      </c>
      <c r="K516" s="6">
        <f t="shared" si="199"/>
        <v>99.9</v>
      </c>
      <c r="L516" s="6">
        <f t="shared" si="199"/>
        <v>0</v>
      </c>
      <c r="M516" s="6">
        <f t="shared" si="199"/>
        <v>0</v>
      </c>
      <c r="N516" s="6">
        <f t="shared" si="199"/>
        <v>0</v>
      </c>
      <c r="O516" s="6">
        <f t="shared" si="199"/>
        <v>99.9</v>
      </c>
      <c r="P516" s="6">
        <f t="shared" si="199"/>
        <v>0</v>
      </c>
      <c r="Q516" s="6">
        <f t="shared" si="199"/>
        <v>99.9</v>
      </c>
      <c r="R516" s="6">
        <f t="shared" si="199"/>
        <v>0</v>
      </c>
      <c r="S516" s="6">
        <f t="shared" si="199"/>
        <v>0</v>
      </c>
      <c r="T516" s="6">
        <f t="shared" si="199"/>
        <v>0</v>
      </c>
      <c r="U516" s="6">
        <f t="shared" si="199"/>
        <v>99.9</v>
      </c>
      <c r="V516" s="6">
        <f t="shared" si="199"/>
        <v>0</v>
      </c>
      <c r="W516" s="6">
        <f t="shared" si="199"/>
        <v>99.9</v>
      </c>
    </row>
    <row r="517" spans="1:23" ht="15" hidden="1" customHeight="1" x14ac:dyDescent="0.25">
      <c r="A517" s="28"/>
      <c r="B517" s="15"/>
      <c r="C517" s="32" t="s">
        <v>102</v>
      </c>
      <c r="D517" s="32"/>
      <c r="E517" s="6">
        <f t="shared" ref="E517:W517" si="200">E481+E447+E347+E311+E278+E245+E74+E39</f>
        <v>4473.8</v>
      </c>
      <c r="F517" s="6">
        <f t="shared" si="200"/>
        <v>611.4</v>
      </c>
      <c r="G517" s="6">
        <f t="shared" si="200"/>
        <v>611.4</v>
      </c>
      <c r="H517" s="6">
        <f t="shared" si="200"/>
        <v>0</v>
      </c>
      <c r="I517" s="6">
        <f t="shared" si="200"/>
        <v>876</v>
      </c>
      <c r="J517" s="6">
        <f t="shared" si="200"/>
        <v>0</v>
      </c>
      <c r="K517" s="6">
        <f t="shared" si="200"/>
        <v>1487.3999999999999</v>
      </c>
      <c r="L517" s="6">
        <f t="shared" si="200"/>
        <v>611.4</v>
      </c>
      <c r="M517" s="6">
        <f t="shared" si="200"/>
        <v>611.4</v>
      </c>
      <c r="N517" s="6">
        <f t="shared" si="200"/>
        <v>0</v>
      </c>
      <c r="O517" s="6">
        <f t="shared" si="200"/>
        <v>881.8</v>
      </c>
      <c r="P517" s="6">
        <f t="shared" si="200"/>
        <v>0</v>
      </c>
      <c r="Q517" s="6">
        <f t="shared" si="200"/>
        <v>1493.1999999999998</v>
      </c>
      <c r="R517" s="6">
        <f t="shared" si="200"/>
        <v>611.4</v>
      </c>
      <c r="S517" s="6">
        <f t="shared" si="200"/>
        <v>611.4</v>
      </c>
      <c r="T517" s="6">
        <f t="shared" si="200"/>
        <v>0</v>
      </c>
      <c r="U517" s="6">
        <f t="shared" si="200"/>
        <v>881.8</v>
      </c>
      <c r="V517" s="6">
        <f t="shared" si="200"/>
        <v>0</v>
      </c>
      <c r="W517" s="6">
        <f t="shared" si="200"/>
        <v>1493.1999999999998</v>
      </c>
    </row>
    <row r="518" spans="1:23" ht="15" hidden="1" customHeight="1" x14ac:dyDescent="0.25">
      <c r="A518" s="28"/>
      <c r="B518" s="15"/>
      <c r="C518" s="32" t="s">
        <v>115</v>
      </c>
      <c r="D518" s="32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</row>
    <row r="519" spans="1:23" ht="15" hidden="1" customHeight="1" x14ac:dyDescent="0.25">
      <c r="A519" s="28"/>
      <c r="B519" s="15"/>
      <c r="C519" s="32">
        <v>262</v>
      </c>
      <c r="D519" s="32"/>
      <c r="E519" s="6">
        <f t="shared" ref="E519:W519" si="201">E482+E278+E245+E74+E39</f>
        <v>0</v>
      </c>
      <c r="F519" s="6">
        <f t="shared" si="201"/>
        <v>0</v>
      </c>
      <c r="G519" s="6">
        <f t="shared" si="201"/>
        <v>0</v>
      </c>
      <c r="H519" s="6">
        <f t="shared" si="201"/>
        <v>0</v>
      </c>
      <c r="I519" s="6">
        <f t="shared" si="201"/>
        <v>0</v>
      </c>
      <c r="J519" s="6">
        <f t="shared" si="201"/>
        <v>0</v>
      </c>
      <c r="K519" s="6">
        <f t="shared" si="201"/>
        <v>0</v>
      </c>
      <c r="L519" s="6">
        <f t="shared" si="201"/>
        <v>0</v>
      </c>
      <c r="M519" s="6">
        <f t="shared" si="201"/>
        <v>0</v>
      </c>
      <c r="N519" s="6">
        <f t="shared" si="201"/>
        <v>0</v>
      </c>
      <c r="O519" s="6">
        <f t="shared" si="201"/>
        <v>0</v>
      </c>
      <c r="P519" s="6">
        <f t="shared" si="201"/>
        <v>0</v>
      </c>
      <c r="Q519" s="6">
        <f t="shared" si="201"/>
        <v>0</v>
      </c>
      <c r="R519" s="6">
        <f t="shared" si="201"/>
        <v>0</v>
      </c>
      <c r="S519" s="6">
        <f t="shared" si="201"/>
        <v>0</v>
      </c>
      <c r="T519" s="6">
        <f t="shared" si="201"/>
        <v>0</v>
      </c>
      <c r="U519" s="6">
        <f t="shared" si="201"/>
        <v>0</v>
      </c>
      <c r="V519" s="6">
        <f t="shared" si="201"/>
        <v>0</v>
      </c>
      <c r="W519" s="6">
        <f t="shared" si="201"/>
        <v>0</v>
      </c>
    </row>
    <row r="520" spans="1:23" ht="15" hidden="1" customHeight="1" x14ac:dyDescent="0.25">
      <c r="A520" s="28"/>
      <c r="B520" s="15"/>
      <c r="C520" s="32" t="s">
        <v>25</v>
      </c>
      <c r="D520" s="32"/>
      <c r="E520" s="6">
        <f t="shared" ref="E520:W520" si="202">E483+E448+E348+E312+E279+E246+E75+E40</f>
        <v>6971.0999999999995</v>
      </c>
      <c r="F520" s="6">
        <f t="shared" si="202"/>
        <v>0</v>
      </c>
      <c r="G520" s="6">
        <f t="shared" si="202"/>
        <v>0</v>
      </c>
      <c r="H520" s="6">
        <f t="shared" si="202"/>
        <v>0</v>
      </c>
      <c r="I520" s="6">
        <f t="shared" si="202"/>
        <v>2323.7000000000003</v>
      </c>
      <c r="J520" s="6">
        <f t="shared" si="202"/>
        <v>0</v>
      </c>
      <c r="K520" s="6">
        <f t="shared" si="202"/>
        <v>2323.7000000000003</v>
      </c>
      <c r="L520" s="6">
        <f t="shared" si="202"/>
        <v>0</v>
      </c>
      <c r="M520" s="6">
        <f t="shared" si="202"/>
        <v>0</v>
      </c>
      <c r="N520" s="6">
        <f t="shared" si="202"/>
        <v>0</v>
      </c>
      <c r="O520" s="6">
        <f t="shared" si="202"/>
        <v>2323.7000000000003</v>
      </c>
      <c r="P520" s="6">
        <f t="shared" si="202"/>
        <v>0</v>
      </c>
      <c r="Q520" s="6">
        <f t="shared" si="202"/>
        <v>2323.7000000000003</v>
      </c>
      <c r="R520" s="6">
        <f t="shared" si="202"/>
        <v>0</v>
      </c>
      <c r="S520" s="6">
        <f t="shared" si="202"/>
        <v>0</v>
      </c>
      <c r="T520" s="6">
        <f t="shared" si="202"/>
        <v>0</v>
      </c>
      <c r="U520" s="6">
        <f t="shared" si="202"/>
        <v>2323.7000000000003</v>
      </c>
      <c r="V520" s="6">
        <f t="shared" si="202"/>
        <v>0</v>
      </c>
      <c r="W520" s="6">
        <f t="shared" si="202"/>
        <v>2323.7000000000003</v>
      </c>
    </row>
    <row r="521" spans="1:23" ht="15" hidden="1" customHeight="1" x14ac:dyDescent="0.25">
      <c r="A521" s="28"/>
      <c r="B521" s="15"/>
      <c r="C521" s="32" t="s">
        <v>11</v>
      </c>
      <c r="D521" s="32"/>
      <c r="E521" s="6">
        <f t="shared" ref="E521:W521" si="203">E484+E449+E349+E313+E280+E247+E76+E41</f>
        <v>9130.4000000000015</v>
      </c>
      <c r="F521" s="6">
        <f t="shared" si="203"/>
        <v>612</v>
      </c>
      <c r="G521" s="6">
        <f t="shared" si="203"/>
        <v>612</v>
      </c>
      <c r="H521" s="6">
        <f t="shared" si="203"/>
        <v>0</v>
      </c>
      <c r="I521" s="6">
        <f t="shared" si="203"/>
        <v>2431.6000000000004</v>
      </c>
      <c r="J521" s="6">
        <f t="shared" si="203"/>
        <v>0</v>
      </c>
      <c r="K521" s="6">
        <f t="shared" si="203"/>
        <v>3043.6</v>
      </c>
      <c r="L521" s="6">
        <f t="shared" si="203"/>
        <v>611.79999999999995</v>
      </c>
      <c r="M521" s="6">
        <f t="shared" si="203"/>
        <v>611.79999999999995</v>
      </c>
      <c r="N521" s="6">
        <f t="shared" si="203"/>
        <v>0</v>
      </c>
      <c r="O521" s="6">
        <f t="shared" si="203"/>
        <v>2431.6000000000004</v>
      </c>
      <c r="P521" s="6">
        <f t="shared" si="203"/>
        <v>0</v>
      </c>
      <c r="Q521" s="6">
        <f t="shared" si="203"/>
        <v>3043.3999999999996</v>
      </c>
      <c r="R521" s="6">
        <f t="shared" si="203"/>
        <v>611.79999999999995</v>
      </c>
      <c r="S521" s="6">
        <f t="shared" si="203"/>
        <v>611.79999999999995</v>
      </c>
      <c r="T521" s="6">
        <f t="shared" si="203"/>
        <v>0</v>
      </c>
      <c r="U521" s="6">
        <f t="shared" si="203"/>
        <v>2431.6000000000004</v>
      </c>
      <c r="V521" s="6">
        <f t="shared" si="203"/>
        <v>0</v>
      </c>
      <c r="W521" s="6">
        <f t="shared" si="203"/>
        <v>3043.3999999999996</v>
      </c>
    </row>
    <row r="522" spans="1:23" ht="15" hidden="1" customHeight="1" x14ac:dyDescent="0.25">
      <c r="A522" s="28"/>
      <c r="B522" s="15"/>
      <c r="C522" s="32" t="s">
        <v>13</v>
      </c>
      <c r="D522" s="32"/>
      <c r="E522" s="6">
        <f t="shared" ref="E522:W522" si="204">E485+E450+E350+E314+E281+E248+E77+E42</f>
        <v>0</v>
      </c>
      <c r="F522" s="6">
        <f t="shared" si="204"/>
        <v>0</v>
      </c>
      <c r="G522" s="6">
        <f t="shared" si="204"/>
        <v>0</v>
      </c>
      <c r="H522" s="6">
        <f t="shared" si="204"/>
        <v>0</v>
      </c>
      <c r="I522" s="6">
        <f t="shared" si="204"/>
        <v>0</v>
      </c>
      <c r="J522" s="6">
        <f t="shared" si="204"/>
        <v>0</v>
      </c>
      <c r="K522" s="6">
        <f t="shared" si="204"/>
        <v>0</v>
      </c>
      <c r="L522" s="6">
        <f t="shared" si="204"/>
        <v>0</v>
      </c>
      <c r="M522" s="6">
        <f t="shared" si="204"/>
        <v>0</v>
      </c>
      <c r="N522" s="6">
        <f t="shared" si="204"/>
        <v>0</v>
      </c>
      <c r="O522" s="6">
        <f t="shared" si="204"/>
        <v>0</v>
      </c>
      <c r="P522" s="6">
        <f t="shared" si="204"/>
        <v>0</v>
      </c>
      <c r="Q522" s="6">
        <f t="shared" si="204"/>
        <v>0</v>
      </c>
      <c r="R522" s="6">
        <f t="shared" si="204"/>
        <v>0</v>
      </c>
      <c r="S522" s="6">
        <f t="shared" si="204"/>
        <v>0</v>
      </c>
      <c r="T522" s="6">
        <f t="shared" si="204"/>
        <v>0</v>
      </c>
      <c r="U522" s="6">
        <f t="shared" si="204"/>
        <v>0</v>
      </c>
      <c r="V522" s="6">
        <f t="shared" si="204"/>
        <v>0</v>
      </c>
      <c r="W522" s="6">
        <f t="shared" si="204"/>
        <v>0</v>
      </c>
    </row>
    <row r="523" spans="1:23" ht="15" hidden="1" customHeight="1" x14ac:dyDescent="0.25">
      <c r="A523" s="28"/>
      <c r="B523" s="15"/>
      <c r="C523" s="32" t="s">
        <v>12</v>
      </c>
      <c r="D523" s="32"/>
      <c r="E523" s="6">
        <f t="shared" ref="E523:W523" si="205">E486+E451+E351+E315+E282+E249+E78+E43</f>
        <v>14809.5</v>
      </c>
      <c r="F523" s="6">
        <f t="shared" si="205"/>
        <v>950.3</v>
      </c>
      <c r="G523" s="6">
        <f t="shared" si="205"/>
        <v>950.3</v>
      </c>
      <c r="H523" s="6">
        <f t="shared" si="205"/>
        <v>0</v>
      </c>
      <c r="I523" s="6">
        <f t="shared" si="205"/>
        <v>3559.4</v>
      </c>
      <c r="J523" s="6">
        <f t="shared" si="205"/>
        <v>0</v>
      </c>
      <c r="K523" s="6">
        <f t="shared" si="205"/>
        <v>4509.7</v>
      </c>
      <c r="L523" s="6">
        <f t="shared" si="205"/>
        <v>1590.5</v>
      </c>
      <c r="M523" s="6">
        <f t="shared" si="205"/>
        <v>1590.5</v>
      </c>
      <c r="N523" s="6">
        <f t="shared" si="205"/>
        <v>0</v>
      </c>
      <c r="O523" s="6">
        <f t="shared" si="205"/>
        <v>3559.4</v>
      </c>
      <c r="P523" s="6">
        <f t="shared" si="205"/>
        <v>0</v>
      </c>
      <c r="Q523" s="6">
        <f t="shared" si="205"/>
        <v>5149.8999999999996</v>
      </c>
      <c r="R523" s="6">
        <f t="shared" si="205"/>
        <v>1590.5</v>
      </c>
      <c r="S523" s="6">
        <f t="shared" si="205"/>
        <v>1590.5</v>
      </c>
      <c r="T523" s="6">
        <f t="shared" si="205"/>
        <v>0</v>
      </c>
      <c r="U523" s="6">
        <f t="shared" si="205"/>
        <v>3559.4</v>
      </c>
      <c r="V523" s="6">
        <f t="shared" si="205"/>
        <v>0</v>
      </c>
      <c r="W523" s="6">
        <f t="shared" si="205"/>
        <v>5149.8999999999996</v>
      </c>
    </row>
    <row r="524" spans="1:23" ht="15" hidden="1" customHeight="1" x14ac:dyDescent="0.25">
      <c r="A524" s="28"/>
      <c r="B524" s="15"/>
      <c r="C524" s="32" t="s">
        <v>26</v>
      </c>
      <c r="D524" s="32"/>
      <c r="E524" s="6">
        <f t="shared" ref="E524:W524" si="206">E487+E452+E352+E316+E283+E250+E79+E44</f>
        <v>316.79999999999995</v>
      </c>
      <c r="F524" s="6">
        <f t="shared" si="206"/>
        <v>0</v>
      </c>
      <c r="G524" s="6">
        <f t="shared" si="206"/>
        <v>0</v>
      </c>
      <c r="H524" s="6">
        <f t="shared" si="206"/>
        <v>0</v>
      </c>
      <c r="I524" s="6">
        <f t="shared" si="206"/>
        <v>105.6</v>
      </c>
      <c r="J524" s="6">
        <f t="shared" si="206"/>
        <v>0</v>
      </c>
      <c r="K524" s="6">
        <f t="shared" si="206"/>
        <v>105.6</v>
      </c>
      <c r="L524" s="6">
        <f t="shared" si="206"/>
        <v>0</v>
      </c>
      <c r="M524" s="6">
        <f t="shared" si="206"/>
        <v>0</v>
      </c>
      <c r="N524" s="6">
        <f t="shared" si="206"/>
        <v>0</v>
      </c>
      <c r="O524" s="6">
        <f t="shared" si="206"/>
        <v>105.6</v>
      </c>
      <c r="P524" s="6">
        <f t="shared" si="206"/>
        <v>0</v>
      </c>
      <c r="Q524" s="6">
        <f t="shared" si="206"/>
        <v>105.6</v>
      </c>
      <c r="R524" s="6">
        <f t="shared" si="206"/>
        <v>0</v>
      </c>
      <c r="S524" s="6">
        <f t="shared" si="206"/>
        <v>0</v>
      </c>
      <c r="T524" s="6">
        <f t="shared" si="206"/>
        <v>0</v>
      </c>
      <c r="U524" s="6">
        <f t="shared" si="206"/>
        <v>105.6</v>
      </c>
      <c r="V524" s="6">
        <f t="shared" si="206"/>
        <v>0</v>
      </c>
      <c r="W524" s="6">
        <f t="shared" si="206"/>
        <v>105.6</v>
      </c>
    </row>
    <row r="525" spans="1:23" ht="15" hidden="1" customHeight="1" x14ac:dyDescent="0.25">
      <c r="A525" s="28"/>
      <c r="B525" s="15"/>
      <c r="C525" s="32" t="s">
        <v>28</v>
      </c>
      <c r="D525" s="32"/>
      <c r="E525" s="6">
        <f t="shared" ref="E525:W525" si="207">E488+E453+E353+E317+E284+E251+E80+E45</f>
        <v>20.100000000000001</v>
      </c>
      <c r="F525" s="6">
        <f t="shared" si="207"/>
        <v>0</v>
      </c>
      <c r="G525" s="6">
        <f t="shared" si="207"/>
        <v>0</v>
      </c>
      <c r="H525" s="6">
        <f t="shared" si="207"/>
        <v>0</v>
      </c>
      <c r="I525" s="6">
        <f t="shared" si="207"/>
        <v>6.7</v>
      </c>
      <c r="J525" s="6">
        <f t="shared" si="207"/>
        <v>0</v>
      </c>
      <c r="K525" s="6">
        <f t="shared" si="207"/>
        <v>6.7</v>
      </c>
      <c r="L525" s="6">
        <f t="shared" si="207"/>
        <v>0</v>
      </c>
      <c r="M525" s="6">
        <f t="shared" si="207"/>
        <v>0</v>
      </c>
      <c r="N525" s="6">
        <f t="shared" si="207"/>
        <v>0</v>
      </c>
      <c r="O525" s="6">
        <f t="shared" si="207"/>
        <v>6.7</v>
      </c>
      <c r="P525" s="6">
        <f t="shared" si="207"/>
        <v>0</v>
      </c>
      <c r="Q525" s="6">
        <f t="shared" si="207"/>
        <v>6.7</v>
      </c>
      <c r="R525" s="6">
        <f t="shared" si="207"/>
        <v>0</v>
      </c>
      <c r="S525" s="6">
        <f t="shared" si="207"/>
        <v>0</v>
      </c>
      <c r="T525" s="6">
        <f t="shared" si="207"/>
        <v>0</v>
      </c>
      <c r="U525" s="6">
        <f t="shared" si="207"/>
        <v>6.7</v>
      </c>
      <c r="V525" s="6">
        <f t="shared" si="207"/>
        <v>0</v>
      </c>
      <c r="W525" s="6">
        <f t="shared" si="207"/>
        <v>6.7</v>
      </c>
    </row>
    <row r="526" spans="1:23" ht="15" hidden="1" customHeight="1" x14ac:dyDescent="0.25">
      <c r="A526" s="28"/>
      <c r="B526" s="15"/>
      <c r="C526" s="32" t="s">
        <v>27</v>
      </c>
      <c r="D526" s="32"/>
      <c r="E526" s="6">
        <f t="shared" ref="E526:W526" si="208">E489+E454+E354+E318+E285+E252+E81+E46</f>
        <v>2639.3999999999996</v>
      </c>
      <c r="F526" s="6">
        <f t="shared" si="208"/>
        <v>260.3</v>
      </c>
      <c r="G526" s="6">
        <f t="shared" si="208"/>
        <v>260.3</v>
      </c>
      <c r="H526" s="6">
        <f t="shared" si="208"/>
        <v>0</v>
      </c>
      <c r="I526" s="6">
        <f t="shared" si="208"/>
        <v>619.5</v>
      </c>
      <c r="J526" s="6">
        <f t="shared" si="208"/>
        <v>0</v>
      </c>
      <c r="K526" s="6">
        <f t="shared" si="208"/>
        <v>879.80000000000007</v>
      </c>
      <c r="L526" s="6">
        <f t="shared" si="208"/>
        <v>260.3</v>
      </c>
      <c r="M526" s="6">
        <f t="shared" si="208"/>
        <v>260.3</v>
      </c>
      <c r="N526" s="6">
        <f t="shared" si="208"/>
        <v>0</v>
      </c>
      <c r="O526" s="6">
        <f t="shared" si="208"/>
        <v>619.5</v>
      </c>
      <c r="P526" s="6">
        <f t="shared" si="208"/>
        <v>0</v>
      </c>
      <c r="Q526" s="6">
        <f t="shared" si="208"/>
        <v>879.80000000000007</v>
      </c>
      <c r="R526" s="6">
        <f t="shared" si="208"/>
        <v>260.3</v>
      </c>
      <c r="S526" s="6">
        <f t="shared" si="208"/>
        <v>260.3</v>
      </c>
      <c r="T526" s="6">
        <f t="shared" si="208"/>
        <v>0</v>
      </c>
      <c r="U526" s="6">
        <f t="shared" si="208"/>
        <v>619.5</v>
      </c>
      <c r="V526" s="6">
        <f t="shared" si="208"/>
        <v>0</v>
      </c>
      <c r="W526" s="6">
        <f t="shared" si="208"/>
        <v>879.80000000000007</v>
      </c>
    </row>
    <row r="527" spans="1:23" s="43" customFormat="1" ht="24.75" customHeight="1" x14ac:dyDescent="0.25">
      <c r="A527" s="237" t="s">
        <v>89</v>
      </c>
      <c r="B527" s="237"/>
      <c r="C527" s="237"/>
      <c r="D527" s="237"/>
      <c r="E527" s="237"/>
      <c r="F527" s="237"/>
      <c r="G527" s="237"/>
      <c r="H527" s="237"/>
      <c r="I527" s="237"/>
      <c r="J527" s="237"/>
      <c r="K527" s="237"/>
      <c r="L527" s="237"/>
      <c r="M527" s="237"/>
      <c r="N527" s="237"/>
      <c r="O527" s="237"/>
      <c r="P527" s="237"/>
      <c r="Q527" s="237"/>
      <c r="R527" s="237"/>
      <c r="S527" s="237"/>
      <c r="T527" s="237"/>
      <c r="U527" s="237"/>
      <c r="V527" s="237"/>
      <c r="W527" s="237"/>
    </row>
    <row r="528" spans="1:23" s="39" customFormat="1" ht="21.75" customHeight="1" x14ac:dyDescent="0.25">
      <c r="A528" s="41" t="s">
        <v>37</v>
      </c>
      <c r="B528" s="237" t="s">
        <v>59</v>
      </c>
      <c r="C528" s="237"/>
      <c r="D528" s="237"/>
      <c r="E528" s="237"/>
      <c r="F528" s="237"/>
      <c r="G528" s="237"/>
      <c r="H528" s="237"/>
      <c r="I528" s="237"/>
      <c r="J528" s="237"/>
      <c r="K528" s="237"/>
      <c r="L528" s="237"/>
      <c r="M528" s="237"/>
      <c r="N528" s="237"/>
      <c r="O528" s="237"/>
      <c r="P528" s="237"/>
      <c r="Q528" s="237"/>
      <c r="R528" s="237"/>
      <c r="S528" s="237"/>
      <c r="T528" s="237"/>
      <c r="U528" s="237"/>
      <c r="V528" s="237"/>
      <c r="W528" s="237"/>
    </row>
    <row r="529" spans="1:23" s="10" customFormat="1" ht="72.75" customHeight="1" x14ac:dyDescent="0.25">
      <c r="A529" s="30" t="s">
        <v>38</v>
      </c>
      <c r="B529" s="18" t="s">
        <v>86</v>
      </c>
      <c r="C529" s="37">
        <v>241</v>
      </c>
      <c r="D529" s="37">
        <v>81100</v>
      </c>
      <c r="E529" s="20">
        <f>SUM(E530:E561)</f>
        <v>42796.5</v>
      </c>
      <c r="F529" s="20">
        <f>SUM(F530:F561)</f>
        <v>13841.2</v>
      </c>
      <c r="G529" s="20">
        <f>SUM(G530:G561)</f>
        <v>13841.2</v>
      </c>
      <c r="H529" s="20">
        <f>SUM(H530:H558)</f>
        <v>0</v>
      </c>
      <c r="I529" s="20">
        <f>SUM(I530:I558)</f>
        <v>0</v>
      </c>
      <c r="J529" s="20">
        <f>SUM(J530:J558)</f>
        <v>0</v>
      </c>
      <c r="K529" s="20">
        <f>SUM(K530:K561)</f>
        <v>13841.2</v>
      </c>
      <c r="L529" s="20">
        <f>SUM(L530:L561)</f>
        <v>14553.7</v>
      </c>
      <c r="M529" s="20">
        <f>SUM(M530:M561)</f>
        <v>14553.7</v>
      </c>
      <c r="N529" s="20">
        <f>SUM(N530:N558)</f>
        <v>0</v>
      </c>
      <c r="O529" s="20">
        <f>SUM(O530:O558)</f>
        <v>0</v>
      </c>
      <c r="P529" s="20">
        <f>SUM(P530:P558)</f>
        <v>0</v>
      </c>
      <c r="Q529" s="20">
        <f>SUM(Q530:Q561)</f>
        <v>14553.7</v>
      </c>
      <c r="R529" s="20">
        <f>SUM(R530:R561)</f>
        <v>14401.6</v>
      </c>
      <c r="S529" s="20">
        <f>SUM(S530:S561)</f>
        <v>14401.6</v>
      </c>
      <c r="T529" s="20">
        <f>SUM(T530:T558)</f>
        <v>0</v>
      </c>
      <c r="U529" s="20">
        <f>SUM(U530:U558)</f>
        <v>0</v>
      </c>
      <c r="V529" s="20">
        <f>SUM(V530:V558)</f>
        <v>0</v>
      </c>
      <c r="W529" s="20">
        <f>SUM(W530:W561)</f>
        <v>14401.6</v>
      </c>
    </row>
    <row r="530" spans="1:23" ht="15.75" hidden="1" customHeight="1" x14ac:dyDescent="0.25">
      <c r="A530" s="12"/>
      <c r="B530" s="15"/>
      <c r="C530" s="32">
        <v>211</v>
      </c>
      <c r="D530" s="32"/>
      <c r="E530" s="54">
        <f t="shared" ref="E530:E593" si="209">K530+Q530+W530</f>
        <v>23718.9</v>
      </c>
      <c r="F530" s="6">
        <f t="shared" ref="F530:F561" si="210">G530+H530</f>
        <v>7906.3</v>
      </c>
      <c r="G530" s="6">
        <v>7906.3</v>
      </c>
      <c r="H530" s="6"/>
      <c r="I530" s="6"/>
      <c r="J530" s="6"/>
      <c r="K530" s="6">
        <f t="shared" ref="K530:K561" si="211">F530+I530+J530</f>
        <v>7906.3</v>
      </c>
      <c r="L530" s="6">
        <f t="shared" ref="L530:L561" si="212">M530+N530</f>
        <v>7906.3</v>
      </c>
      <c r="M530" s="6">
        <v>7906.3</v>
      </c>
      <c r="N530" s="6"/>
      <c r="O530" s="6"/>
      <c r="P530" s="6"/>
      <c r="Q530" s="6">
        <f t="shared" ref="Q530:Q561" si="213">L530+O530+P530</f>
        <v>7906.3</v>
      </c>
      <c r="R530" s="6">
        <f t="shared" ref="R530:R561" si="214">S530+T530</f>
        <v>7906.3</v>
      </c>
      <c r="S530" s="6">
        <v>7906.3</v>
      </c>
      <c r="T530" s="6"/>
      <c r="U530" s="6"/>
      <c r="V530" s="6"/>
      <c r="W530" s="6">
        <f t="shared" ref="W530:W561" si="215">R530+U530+V530</f>
        <v>7906.3</v>
      </c>
    </row>
    <row r="531" spans="1:23" ht="15.75" hidden="1" customHeight="1" x14ac:dyDescent="0.25">
      <c r="A531" s="12"/>
      <c r="B531" s="15"/>
      <c r="C531" s="32" t="s">
        <v>19</v>
      </c>
      <c r="D531" s="32"/>
      <c r="E531" s="54">
        <f t="shared" si="209"/>
        <v>2164.5</v>
      </c>
      <c r="F531" s="6">
        <f t="shared" si="210"/>
        <v>721.5</v>
      </c>
      <c r="G531" s="6">
        <v>721.5</v>
      </c>
      <c r="H531" s="6"/>
      <c r="I531" s="6"/>
      <c r="J531" s="6"/>
      <c r="K531" s="6">
        <f t="shared" si="211"/>
        <v>721.5</v>
      </c>
      <c r="L531" s="6">
        <f t="shared" si="212"/>
        <v>721.5</v>
      </c>
      <c r="M531" s="6">
        <v>721.5</v>
      </c>
      <c r="N531" s="6"/>
      <c r="O531" s="6"/>
      <c r="P531" s="6"/>
      <c r="Q531" s="6">
        <f t="shared" si="213"/>
        <v>721.5</v>
      </c>
      <c r="R531" s="6">
        <f t="shared" si="214"/>
        <v>721.5</v>
      </c>
      <c r="S531" s="6">
        <v>721.5</v>
      </c>
      <c r="T531" s="6"/>
      <c r="U531" s="6"/>
      <c r="V531" s="6"/>
      <c r="W531" s="6">
        <f t="shared" si="215"/>
        <v>721.5</v>
      </c>
    </row>
    <row r="532" spans="1:23" ht="15.75" hidden="1" customHeight="1" x14ac:dyDescent="0.25">
      <c r="A532" s="12"/>
      <c r="B532" s="15"/>
      <c r="C532" s="32" t="s">
        <v>14</v>
      </c>
      <c r="D532" s="32"/>
      <c r="E532" s="54">
        <f t="shared" si="209"/>
        <v>22.5</v>
      </c>
      <c r="F532" s="6">
        <f t="shared" si="210"/>
        <v>7.5</v>
      </c>
      <c r="G532" s="6">
        <v>7.5</v>
      </c>
      <c r="H532" s="6"/>
      <c r="I532" s="6"/>
      <c r="J532" s="6"/>
      <c r="K532" s="6">
        <f t="shared" si="211"/>
        <v>7.5</v>
      </c>
      <c r="L532" s="6">
        <f t="shared" si="212"/>
        <v>7.5</v>
      </c>
      <c r="M532" s="6">
        <v>7.5</v>
      </c>
      <c r="N532" s="6"/>
      <c r="O532" s="6"/>
      <c r="P532" s="6"/>
      <c r="Q532" s="6">
        <f t="shared" si="213"/>
        <v>7.5</v>
      </c>
      <c r="R532" s="6">
        <f t="shared" si="214"/>
        <v>7.5</v>
      </c>
      <c r="S532" s="6">
        <v>7.5</v>
      </c>
      <c r="T532" s="6"/>
      <c r="U532" s="6"/>
      <c r="V532" s="6"/>
      <c r="W532" s="6">
        <f t="shared" si="215"/>
        <v>7.5</v>
      </c>
    </row>
    <row r="533" spans="1:23" ht="15.75" hidden="1" customHeight="1" x14ac:dyDescent="0.25">
      <c r="A533" s="12"/>
      <c r="B533" s="15"/>
      <c r="C533" s="32" t="s">
        <v>53</v>
      </c>
      <c r="D533" s="32"/>
      <c r="E533" s="54">
        <f t="shared" si="209"/>
        <v>0</v>
      </c>
      <c r="F533" s="6">
        <f t="shared" si="210"/>
        <v>0</v>
      </c>
      <c r="G533" s="6"/>
      <c r="H533" s="6"/>
      <c r="I533" s="6"/>
      <c r="J533" s="6"/>
      <c r="K533" s="6">
        <f t="shared" si="211"/>
        <v>0</v>
      </c>
      <c r="L533" s="6">
        <f t="shared" si="212"/>
        <v>0</v>
      </c>
      <c r="M533" s="6"/>
      <c r="N533" s="6"/>
      <c r="O533" s="6"/>
      <c r="P533" s="6"/>
      <c r="Q533" s="6">
        <f t="shared" si="213"/>
        <v>0</v>
      </c>
      <c r="R533" s="6">
        <f t="shared" si="214"/>
        <v>0</v>
      </c>
      <c r="S533" s="6"/>
      <c r="T533" s="6"/>
      <c r="U533" s="6"/>
      <c r="V533" s="6"/>
      <c r="W533" s="6">
        <f t="shared" si="215"/>
        <v>0</v>
      </c>
    </row>
    <row r="534" spans="1:23" ht="15.75" hidden="1" customHeight="1" x14ac:dyDescent="0.25">
      <c r="A534" s="12"/>
      <c r="B534" s="15"/>
      <c r="C534" s="32" t="s">
        <v>33</v>
      </c>
      <c r="D534" s="32"/>
      <c r="E534" s="54">
        <f t="shared" si="209"/>
        <v>0</v>
      </c>
      <c r="F534" s="6">
        <f t="shared" si="210"/>
        <v>0</v>
      </c>
      <c r="G534" s="6"/>
      <c r="H534" s="6"/>
      <c r="I534" s="6"/>
      <c r="J534" s="6"/>
      <c r="K534" s="6">
        <f t="shared" si="211"/>
        <v>0</v>
      </c>
      <c r="L534" s="6">
        <f t="shared" si="212"/>
        <v>0</v>
      </c>
      <c r="M534" s="6"/>
      <c r="N534" s="6"/>
      <c r="O534" s="6"/>
      <c r="P534" s="6"/>
      <c r="Q534" s="6">
        <f t="shared" si="213"/>
        <v>0</v>
      </c>
      <c r="R534" s="6">
        <f t="shared" si="214"/>
        <v>0</v>
      </c>
      <c r="S534" s="6"/>
      <c r="T534" s="6"/>
      <c r="U534" s="6"/>
      <c r="V534" s="6"/>
      <c r="W534" s="6">
        <f t="shared" si="215"/>
        <v>0</v>
      </c>
    </row>
    <row r="535" spans="1:23" ht="15.75" hidden="1" customHeight="1" x14ac:dyDescent="0.25">
      <c r="A535" s="12"/>
      <c r="B535" s="15"/>
      <c r="C535" s="32" t="s">
        <v>29</v>
      </c>
      <c r="D535" s="32"/>
      <c r="E535" s="54">
        <f t="shared" si="209"/>
        <v>40</v>
      </c>
      <c r="F535" s="6">
        <f t="shared" si="210"/>
        <v>0</v>
      </c>
      <c r="G535" s="6"/>
      <c r="H535" s="6"/>
      <c r="I535" s="6"/>
      <c r="J535" s="6"/>
      <c r="K535" s="6">
        <f t="shared" si="211"/>
        <v>0</v>
      </c>
      <c r="L535" s="6">
        <f t="shared" si="212"/>
        <v>40</v>
      </c>
      <c r="M535" s="6">
        <v>40</v>
      </c>
      <c r="N535" s="6"/>
      <c r="O535" s="6"/>
      <c r="P535" s="6"/>
      <c r="Q535" s="6">
        <f t="shared" si="213"/>
        <v>40</v>
      </c>
      <c r="R535" s="6">
        <f t="shared" si="214"/>
        <v>0</v>
      </c>
      <c r="S535" s="6"/>
      <c r="T535" s="6"/>
      <c r="U535" s="6"/>
      <c r="V535" s="6"/>
      <c r="W535" s="6">
        <f t="shared" si="215"/>
        <v>0</v>
      </c>
    </row>
    <row r="536" spans="1:23" hidden="1" x14ac:dyDescent="0.25">
      <c r="A536" s="12"/>
      <c r="B536" s="15"/>
      <c r="C536" s="32" t="s">
        <v>30</v>
      </c>
      <c r="D536" s="32"/>
      <c r="E536" s="54">
        <f t="shared" si="209"/>
        <v>0</v>
      </c>
      <c r="F536" s="6">
        <f t="shared" si="210"/>
        <v>0</v>
      </c>
      <c r="G536" s="6"/>
      <c r="H536" s="6"/>
      <c r="I536" s="6"/>
      <c r="J536" s="6"/>
      <c r="K536" s="6">
        <f t="shared" si="211"/>
        <v>0</v>
      </c>
      <c r="L536" s="6">
        <f t="shared" si="212"/>
        <v>0</v>
      </c>
      <c r="M536" s="6"/>
      <c r="N536" s="6"/>
      <c r="O536" s="6"/>
      <c r="P536" s="6"/>
      <c r="Q536" s="6">
        <f t="shared" si="213"/>
        <v>0</v>
      </c>
      <c r="R536" s="6">
        <f t="shared" si="214"/>
        <v>0</v>
      </c>
      <c r="S536" s="6"/>
      <c r="T536" s="6"/>
      <c r="U536" s="6"/>
      <c r="V536" s="6"/>
      <c r="W536" s="6">
        <f t="shared" si="215"/>
        <v>0</v>
      </c>
    </row>
    <row r="537" spans="1:23" ht="15.75" hidden="1" customHeight="1" x14ac:dyDescent="0.25">
      <c r="A537" s="12"/>
      <c r="B537" s="15"/>
      <c r="C537" s="32">
        <v>213</v>
      </c>
      <c r="D537" s="32"/>
      <c r="E537" s="54">
        <f t="shared" si="209"/>
        <v>8112</v>
      </c>
      <c r="F537" s="6">
        <f t="shared" si="210"/>
        <v>2704</v>
      </c>
      <c r="G537" s="6">
        <v>2704</v>
      </c>
      <c r="H537" s="6"/>
      <c r="I537" s="6"/>
      <c r="J537" s="6"/>
      <c r="K537" s="6">
        <f t="shared" si="211"/>
        <v>2704</v>
      </c>
      <c r="L537" s="6">
        <f t="shared" si="212"/>
        <v>2704</v>
      </c>
      <c r="M537" s="6">
        <v>2704</v>
      </c>
      <c r="N537" s="6"/>
      <c r="O537" s="6"/>
      <c r="P537" s="6"/>
      <c r="Q537" s="6">
        <f t="shared" si="213"/>
        <v>2704</v>
      </c>
      <c r="R537" s="6">
        <f t="shared" si="214"/>
        <v>2704</v>
      </c>
      <c r="S537" s="6">
        <v>2704</v>
      </c>
      <c r="T537" s="6"/>
      <c r="U537" s="6"/>
      <c r="V537" s="6"/>
      <c r="W537" s="6">
        <f t="shared" si="215"/>
        <v>2704</v>
      </c>
    </row>
    <row r="538" spans="1:23" ht="15.75" hidden="1" customHeight="1" x14ac:dyDescent="0.25">
      <c r="A538" s="12"/>
      <c r="B538" s="15"/>
      <c r="C538" s="32">
        <v>221</v>
      </c>
      <c r="D538" s="32"/>
      <c r="E538" s="54">
        <f t="shared" si="209"/>
        <v>544.20000000000005</v>
      </c>
      <c r="F538" s="6">
        <f t="shared" si="210"/>
        <v>181.4</v>
      </c>
      <c r="G538" s="6">
        <v>181.4</v>
      </c>
      <c r="H538" s="6"/>
      <c r="I538" s="6"/>
      <c r="J538" s="6"/>
      <c r="K538" s="6">
        <f t="shared" si="211"/>
        <v>181.4</v>
      </c>
      <c r="L538" s="6">
        <f t="shared" si="212"/>
        <v>181.4</v>
      </c>
      <c r="M538" s="6">
        <v>181.4</v>
      </c>
      <c r="N538" s="6"/>
      <c r="O538" s="6"/>
      <c r="P538" s="6"/>
      <c r="Q538" s="6">
        <f t="shared" si="213"/>
        <v>181.4</v>
      </c>
      <c r="R538" s="6">
        <f t="shared" si="214"/>
        <v>181.4</v>
      </c>
      <c r="S538" s="6">
        <v>181.4</v>
      </c>
      <c r="T538" s="6"/>
      <c r="U538" s="6"/>
      <c r="V538" s="6"/>
      <c r="W538" s="6">
        <f t="shared" si="215"/>
        <v>181.4</v>
      </c>
    </row>
    <row r="539" spans="1:23" ht="15.75" hidden="1" customHeight="1" x14ac:dyDescent="0.25">
      <c r="A539" s="12"/>
      <c r="B539" s="15"/>
      <c r="C539" s="32" t="s">
        <v>15</v>
      </c>
      <c r="D539" s="32"/>
      <c r="E539" s="54">
        <f t="shared" si="209"/>
        <v>171</v>
      </c>
      <c r="F539" s="6">
        <f t="shared" si="210"/>
        <v>57</v>
      </c>
      <c r="G539" s="6">
        <v>57</v>
      </c>
      <c r="H539" s="6"/>
      <c r="I539" s="6"/>
      <c r="J539" s="6"/>
      <c r="K539" s="6">
        <f t="shared" si="211"/>
        <v>57</v>
      </c>
      <c r="L539" s="6">
        <f t="shared" si="212"/>
        <v>57</v>
      </c>
      <c r="M539" s="6">
        <v>57</v>
      </c>
      <c r="N539" s="6"/>
      <c r="O539" s="6"/>
      <c r="P539" s="6"/>
      <c r="Q539" s="6">
        <f t="shared" si="213"/>
        <v>57</v>
      </c>
      <c r="R539" s="6">
        <f t="shared" si="214"/>
        <v>57</v>
      </c>
      <c r="S539" s="6">
        <v>57</v>
      </c>
      <c r="T539" s="6"/>
      <c r="U539" s="6"/>
      <c r="V539" s="6"/>
      <c r="W539" s="6">
        <f t="shared" si="215"/>
        <v>57</v>
      </c>
    </row>
    <row r="540" spans="1:23" ht="15.75" hidden="1" customHeight="1" x14ac:dyDescent="0.25">
      <c r="A540" s="12"/>
      <c r="B540" s="15"/>
      <c r="C540" s="32" t="s">
        <v>16</v>
      </c>
      <c r="D540" s="32"/>
      <c r="E540" s="54">
        <f t="shared" si="209"/>
        <v>0</v>
      </c>
      <c r="F540" s="6">
        <f t="shared" si="210"/>
        <v>0</v>
      </c>
      <c r="G540" s="6"/>
      <c r="H540" s="6"/>
      <c r="I540" s="6"/>
      <c r="J540" s="6"/>
      <c r="K540" s="6">
        <f t="shared" si="211"/>
        <v>0</v>
      </c>
      <c r="L540" s="6">
        <f t="shared" si="212"/>
        <v>0</v>
      </c>
      <c r="M540" s="6"/>
      <c r="N540" s="6"/>
      <c r="O540" s="6"/>
      <c r="P540" s="6"/>
      <c r="Q540" s="6">
        <f t="shared" si="213"/>
        <v>0</v>
      </c>
      <c r="R540" s="6">
        <f t="shared" si="214"/>
        <v>0</v>
      </c>
      <c r="S540" s="6"/>
      <c r="T540" s="6"/>
      <c r="U540" s="6"/>
      <c r="V540" s="6"/>
      <c r="W540" s="6">
        <f t="shared" si="215"/>
        <v>0</v>
      </c>
    </row>
    <row r="541" spans="1:23" ht="15.75" hidden="1" customHeight="1" x14ac:dyDescent="0.25">
      <c r="A541" s="12"/>
      <c r="B541" s="15"/>
      <c r="C541" s="32" t="s">
        <v>103</v>
      </c>
      <c r="D541" s="32"/>
      <c r="E541" s="54">
        <f t="shared" si="209"/>
        <v>0</v>
      </c>
      <c r="F541" s="6">
        <f t="shared" si="210"/>
        <v>0</v>
      </c>
      <c r="G541" s="6"/>
      <c r="H541" s="6"/>
      <c r="I541" s="6"/>
      <c r="J541" s="6"/>
      <c r="K541" s="6">
        <f t="shared" si="211"/>
        <v>0</v>
      </c>
      <c r="L541" s="6">
        <f t="shared" si="212"/>
        <v>0</v>
      </c>
      <c r="M541" s="6"/>
      <c r="N541" s="6"/>
      <c r="O541" s="6"/>
      <c r="P541" s="6"/>
      <c r="Q541" s="6">
        <f t="shared" si="213"/>
        <v>0</v>
      </c>
      <c r="R541" s="6">
        <f t="shared" si="214"/>
        <v>0</v>
      </c>
      <c r="S541" s="6"/>
      <c r="T541" s="6"/>
      <c r="U541" s="6"/>
      <c r="V541" s="6"/>
      <c r="W541" s="6">
        <f t="shared" si="215"/>
        <v>0</v>
      </c>
    </row>
    <row r="542" spans="1:23" ht="15.75" hidden="1" customHeight="1" x14ac:dyDescent="0.25">
      <c r="A542" s="12"/>
      <c r="B542" s="15"/>
      <c r="C542" s="32" t="s">
        <v>70</v>
      </c>
      <c r="D542" s="32"/>
      <c r="E542" s="54">
        <f t="shared" si="209"/>
        <v>1014.3</v>
      </c>
      <c r="F542" s="6">
        <f t="shared" si="210"/>
        <v>348.4</v>
      </c>
      <c r="G542" s="6">
        <v>348.4</v>
      </c>
      <c r="H542" s="6"/>
      <c r="I542" s="6"/>
      <c r="J542" s="6"/>
      <c r="K542" s="6">
        <f t="shared" si="211"/>
        <v>348.4</v>
      </c>
      <c r="L542" s="6">
        <f t="shared" si="212"/>
        <v>338</v>
      </c>
      <c r="M542" s="6">
        <v>338</v>
      </c>
      <c r="N542" s="6"/>
      <c r="O542" s="6"/>
      <c r="P542" s="6"/>
      <c r="Q542" s="6">
        <f t="shared" si="213"/>
        <v>338</v>
      </c>
      <c r="R542" s="6">
        <f t="shared" si="214"/>
        <v>327.9</v>
      </c>
      <c r="S542" s="6">
        <v>327.9</v>
      </c>
      <c r="T542" s="6"/>
      <c r="U542" s="6"/>
      <c r="V542" s="6"/>
      <c r="W542" s="6">
        <f t="shared" si="215"/>
        <v>327.9</v>
      </c>
    </row>
    <row r="543" spans="1:23" ht="15.75" hidden="1" customHeight="1" x14ac:dyDescent="0.25">
      <c r="A543" s="12"/>
      <c r="B543" s="15"/>
      <c r="C543" s="32" t="s">
        <v>71</v>
      </c>
      <c r="D543" s="32"/>
      <c r="E543" s="54">
        <f t="shared" si="209"/>
        <v>951.6</v>
      </c>
      <c r="F543" s="6">
        <f t="shared" si="210"/>
        <v>326.89999999999998</v>
      </c>
      <c r="G543" s="6">
        <v>326.89999999999998</v>
      </c>
      <c r="H543" s="6"/>
      <c r="I543" s="6"/>
      <c r="J543" s="6"/>
      <c r="K543" s="6">
        <f t="shared" si="211"/>
        <v>326.89999999999998</v>
      </c>
      <c r="L543" s="6">
        <f t="shared" si="212"/>
        <v>317.10000000000002</v>
      </c>
      <c r="M543" s="6">
        <v>317.10000000000002</v>
      </c>
      <c r="N543" s="6"/>
      <c r="O543" s="6"/>
      <c r="P543" s="6"/>
      <c r="Q543" s="6">
        <f t="shared" si="213"/>
        <v>317.10000000000002</v>
      </c>
      <c r="R543" s="6">
        <f t="shared" si="214"/>
        <v>307.60000000000002</v>
      </c>
      <c r="S543" s="6">
        <v>307.60000000000002</v>
      </c>
      <c r="T543" s="6"/>
      <c r="U543" s="6"/>
      <c r="V543" s="6"/>
      <c r="W543" s="6">
        <f t="shared" si="215"/>
        <v>307.60000000000002</v>
      </c>
    </row>
    <row r="544" spans="1:23" ht="15.75" hidden="1" customHeight="1" x14ac:dyDescent="0.25">
      <c r="A544" s="12"/>
      <c r="B544" s="15"/>
      <c r="C544" s="32" t="s">
        <v>72</v>
      </c>
      <c r="D544" s="32"/>
      <c r="E544" s="54">
        <f t="shared" si="209"/>
        <v>114.20000000000002</v>
      </c>
      <c r="F544" s="6">
        <f t="shared" si="210"/>
        <v>39.200000000000003</v>
      </c>
      <c r="G544" s="6">
        <v>39.200000000000003</v>
      </c>
      <c r="H544" s="6"/>
      <c r="I544" s="6"/>
      <c r="J544" s="6"/>
      <c r="K544" s="6">
        <f t="shared" si="211"/>
        <v>39.200000000000003</v>
      </c>
      <c r="L544" s="6">
        <f t="shared" si="212"/>
        <v>38.1</v>
      </c>
      <c r="M544" s="6">
        <v>38.1</v>
      </c>
      <c r="N544" s="6"/>
      <c r="O544" s="6"/>
      <c r="P544" s="6"/>
      <c r="Q544" s="6">
        <f t="shared" si="213"/>
        <v>38.1</v>
      </c>
      <c r="R544" s="6">
        <f t="shared" si="214"/>
        <v>36.9</v>
      </c>
      <c r="S544" s="6">
        <v>36.9</v>
      </c>
      <c r="T544" s="6"/>
      <c r="U544" s="6"/>
      <c r="V544" s="6"/>
      <c r="W544" s="6">
        <f t="shared" si="215"/>
        <v>36.9</v>
      </c>
    </row>
    <row r="545" spans="1:23" ht="15.75" hidden="1" customHeight="1" x14ac:dyDescent="0.25">
      <c r="A545" s="12"/>
      <c r="B545" s="15"/>
      <c r="C545" s="32">
        <v>224</v>
      </c>
      <c r="D545" s="32"/>
      <c r="E545" s="54">
        <f t="shared" si="209"/>
        <v>0</v>
      </c>
      <c r="F545" s="6">
        <f t="shared" si="210"/>
        <v>0</v>
      </c>
      <c r="G545" s="6"/>
      <c r="H545" s="6"/>
      <c r="I545" s="6"/>
      <c r="J545" s="6"/>
      <c r="K545" s="6">
        <f t="shared" si="211"/>
        <v>0</v>
      </c>
      <c r="L545" s="6">
        <f t="shared" si="212"/>
        <v>0</v>
      </c>
      <c r="M545" s="6"/>
      <c r="N545" s="6"/>
      <c r="O545" s="6"/>
      <c r="P545" s="6"/>
      <c r="Q545" s="6">
        <f t="shared" si="213"/>
        <v>0</v>
      </c>
      <c r="R545" s="6">
        <f t="shared" si="214"/>
        <v>0</v>
      </c>
      <c r="S545" s="6"/>
      <c r="T545" s="6"/>
      <c r="U545" s="6"/>
      <c r="V545" s="6"/>
      <c r="W545" s="6">
        <f t="shared" si="215"/>
        <v>0</v>
      </c>
    </row>
    <row r="546" spans="1:23" ht="15.75" hidden="1" customHeight="1" x14ac:dyDescent="0.25">
      <c r="A546" s="12"/>
      <c r="B546" s="15"/>
      <c r="C546" s="32" t="s">
        <v>20</v>
      </c>
      <c r="D546" s="32"/>
      <c r="E546" s="54">
        <f t="shared" si="209"/>
        <v>3261.3</v>
      </c>
      <c r="F546" s="6">
        <f t="shared" si="210"/>
        <v>486.4</v>
      </c>
      <c r="G546" s="6">
        <v>486.4</v>
      </c>
      <c r="H546" s="6"/>
      <c r="I546" s="6"/>
      <c r="J546" s="6"/>
      <c r="K546" s="6">
        <f t="shared" si="211"/>
        <v>486.4</v>
      </c>
      <c r="L546" s="6">
        <f t="shared" si="212"/>
        <v>1387.4</v>
      </c>
      <c r="M546" s="6">
        <f>422.8+964.6</f>
        <v>1387.4</v>
      </c>
      <c r="N546" s="6"/>
      <c r="O546" s="6"/>
      <c r="P546" s="6"/>
      <c r="Q546" s="6">
        <f t="shared" si="213"/>
        <v>1387.4</v>
      </c>
      <c r="R546" s="6">
        <f t="shared" si="214"/>
        <v>1387.5</v>
      </c>
      <c r="S546" s="6">
        <f>422.8+964.7</f>
        <v>1387.5</v>
      </c>
      <c r="T546" s="6"/>
      <c r="U546" s="6"/>
      <c r="V546" s="6"/>
      <c r="W546" s="6">
        <f t="shared" si="215"/>
        <v>1387.5</v>
      </c>
    </row>
    <row r="547" spans="1:23" ht="15.75" hidden="1" customHeight="1" x14ac:dyDescent="0.25">
      <c r="A547" s="12"/>
      <c r="B547" s="15"/>
      <c r="C547" s="32" t="s">
        <v>21</v>
      </c>
      <c r="D547" s="32"/>
      <c r="E547" s="54">
        <f t="shared" si="209"/>
        <v>220.5</v>
      </c>
      <c r="F547" s="6">
        <f t="shared" si="210"/>
        <v>73.5</v>
      </c>
      <c r="G547" s="6">
        <v>73.5</v>
      </c>
      <c r="H547" s="6"/>
      <c r="I547" s="6"/>
      <c r="J547" s="6"/>
      <c r="K547" s="6">
        <f t="shared" si="211"/>
        <v>73.5</v>
      </c>
      <c r="L547" s="6">
        <f t="shared" si="212"/>
        <v>73.5</v>
      </c>
      <c r="M547" s="6">
        <v>73.5</v>
      </c>
      <c r="N547" s="6"/>
      <c r="O547" s="6"/>
      <c r="P547" s="6"/>
      <c r="Q547" s="6">
        <f t="shared" si="213"/>
        <v>73.5</v>
      </c>
      <c r="R547" s="6">
        <f t="shared" si="214"/>
        <v>73.5</v>
      </c>
      <c r="S547" s="6">
        <v>73.5</v>
      </c>
      <c r="T547" s="6"/>
      <c r="U547" s="6"/>
      <c r="V547" s="6"/>
      <c r="W547" s="6">
        <f t="shared" si="215"/>
        <v>73.5</v>
      </c>
    </row>
    <row r="548" spans="1:23" ht="15.75" hidden="1" customHeight="1" x14ac:dyDescent="0.25">
      <c r="A548" s="12"/>
      <c r="B548" s="15"/>
      <c r="C548" s="32" t="s">
        <v>22</v>
      </c>
      <c r="D548" s="32"/>
      <c r="E548" s="54">
        <f t="shared" si="209"/>
        <v>360.40000000000003</v>
      </c>
      <c r="F548" s="6">
        <f t="shared" si="210"/>
        <v>319.2</v>
      </c>
      <c r="G548" s="6">
        <v>319.2</v>
      </c>
      <c r="H548" s="6"/>
      <c r="I548" s="6"/>
      <c r="J548" s="6"/>
      <c r="K548" s="6">
        <f t="shared" si="211"/>
        <v>319.2</v>
      </c>
      <c r="L548" s="6">
        <f t="shared" si="212"/>
        <v>20.6</v>
      </c>
      <c r="M548" s="6">
        <v>20.6</v>
      </c>
      <c r="N548" s="6"/>
      <c r="O548" s="6"/>
      <c r="P548" s="6"/>
      <c r="Q548" s="6">
        <f t="shared" si="213"/>
        <v>20.6</v>
      </c>
      <c r="R548" s="6">
        <f t="shared" si="214"/>
        <v>20.6</v>
      </c>
      <c r="S548" s="6">
        <v>20.6</v>
      </c>
      <c r="T548" s="6"/>
      <c r="U548" s="6"/>
      <c r="V548" s="6"/>
      <c r="W548" s="6">
        <f t="shared" si="215"/>
        <v>20.6</v>
      </c>
    </row>
    <row r="549" spans="1:23" ht="15.75" hidden="1" customHeight="1" x14ac:dyDescent="0.25">
      <c r="A549" s="12"/>
      <c r="B549" s="15"/>
      <c r="C549" s="32" t="s">
        <v>17</v>
      </c>
      <c r="D549" s="32"/>
      <c r="E549" s="54">
        <f t="shared" si="209"/>
        <v>90</v>
      </c>
      <c r="F549" s="6">
        <f t="shared" si="210"/>
        <v>30</v>
      </c>
      <c r="G549" s="6">
        <v>30</v>
      </c>
      <c r="H549" s="6"/>
      <c r="I549" s="6"/>
      <c r="J549" s="6"/>
      <c r="K549" s="6">
        <f t="shared" si="211"/>
        <v>30</v>
      </c>
      <c r="L549" s="6">
        <f t="shared" si="212"/>
        <v>30</v>
      </c>
      <c r="M549" s="6">
        <v>30</v>
      </c>
      <c r="N549" s="6"/>
      <c r="O549" s="6"/>
      <c r="P549" s="6"/>
      <c r="Q549" s="6">
        <f t="shared" si="213"/>
        <v>30</v>
      </c>
      <c r="R549" s="6">
        <f t="shared" si="214"/>
        <v>30</v>
      </c>
      <c r="S549" s="6">
        <v>30</v>
      </c>
      <c r="T549" s="6"/>
      <c r="U549" s="6"/>
      <c r="V549" s="6"/>
      <c r="W549" s="6">
        <f t="shared" si="215"/>
        <v>30</v>
      </c>
    </row>
    <row r="550" spans="1:23" ht="15.75" hidden="1" customHeight="1" x14ac:dyDescent="0.25">
      <c r="A550" s="12"/>
      <c r="B550" s="15"/>
      <c r="C550" s="32" t="s">
        <v>23</v>
      </c>
      <c r="D550" s="32"/>
      <c r="E550" s="54">
        <f t="shared" si="209"/>
        <v>553.5</v>
      </c>
      <c r="F550" s="6">
        <f t="shared" si="210"/>
        <v>184.5</v>
      </c>
      <c r="G550" s="6">
        <v>184.5</v>
      </c>
      <c r="H550" s="6"/>
      <c r="I550" s="6"/>
      <c r="J550" s="6"/>
      <c r="K550" s="6">
        <f t="shared" si="211"/>
        <v>184.5</v>
      </c>
      <c r="L550" s="6">
        <f t="shared" si="212"/>
        <v>184.5</v>
      </c>
      <c r="M550" s="6">
        <v>184.5</v>
      </c>
      <c r="N550" s="6"/>
      <c r="O550" s="6"/>
      <c r="P550" s="6"/>
      <c r="Q550" s="6">
        <f t="shared" si="213"/>
        <v>184.5</v>
      </c>
      <c r="R550" s="6">
        <f t="shared" si="214"/>
        <v>184.5</v>
      </c>
      <c r="S550" s="6">
        <v>184.5</v>
      </c>
      <c r="T550" s="6"/>
      <c r="U550" s="6"/>
      <c r="V550" s="6"/>
      <c r="W550" s="6">
        <f t="shared" si="215"/>
        <v>184.5</v>
      </c>
    </row>
    <row r="551" spans="1:23" ht="15.75" hidden="1" customHeight="1" x14ac:dyDescent="0.25">
      <c r="A551" s="12"/>
      <c r="B551" s="15"/>
      <c r="C551" s="32" t="s">
        <v>10</v>
      </c>
      <c r="D551" s="32"/>
      <c r="E551" s="54">
        <f t="shared" si="209"/>
        <v>564.5</v>
      </c>
      <c r="F551" s="6">
        <f t="shared" si="210"/>
        <v>157.69999999999999</v>
      </c>
      <c r="G551" s="6">
        <v>157.69999999999999</v>
      </c>
      <c r="H551" s="6"/>
      <c r="I551" s="6"/>
      <c r="J551" s="6"/>
      <c r="K551" s="6">
        <f t="shared" si="211"/>
        <v>157.69999999999999</v>
      </c>
      <c r="L551" s="6">
        <f t="shared" si="212"/>
        <v>249.1</v>
      </c>
      <c r="M551" s="6">
        <v>249.1</v>
      </c>
      <c r="N551" s="6"/>
      <c r="O551" s="6"/>
      <c r="P551" s="6"/>
      <c r="Q551" s="6">
        <f t="shared" si="213"/>
        <v>249.1</v>
      </c>
      <c r="R551" s="6">
        <f t="shared" si="214"/>
        <v>157.69999999999999</v>
      </c>
      <c r="S551" s="6">
        <v>157.69999999999999</v>
      </c>
      <c r="T551" s="6"/>
      <c r="U551" s="6"/>
      <c r="V551" s="6"/>
      <c r="W551" s="6">
        <f t="shared" si="215"/>
        <v>157.69999999999999</v>
      </c>
    </row>
    <row r="552" spans="1:23" ht="15.75" hidden="1" customHeight="1" x14ac:dyDescent="0.25">
      <c r="A552" s="12"/>
      <c r="B552" s="15"/>
      <c r="C552" s="32" t="s">
        <v>18</v>
      </c>
      <c r="D552" s="32"/>
      <c r="E552" s="54">
        <f t="shared" si="209"/>
        <v>0</v>
      </c>
      <c r="F552" s="6">
        <f t="shared" si="210"/>
        <v>0</v>
      </c>
      <c r="G552" s="6"/>
      <c r="H552" s="6"/>
      <c r="I552" s="6"/>
      <c r="J552" s="6"/>
      <c r="K552" s="6">
        <f t="shared" si="211"/>
        <v>0</v>
      </c>
      <c r="L552" s="6">
        <f t="shared" si="212"/>
        <v>0</v>
      </c>
      <c r="M552" s="6"/>
      <c r="N552" s="6"/>
      <c r="O552" s="6"/>
      <c r="P552" s="6"/>
      <c r="Q552" s="6">
        <f t="shared" si="213"/>
        <v>0</v>
      </c>
      <c r="R552" s="6">
        <f t="shared" si="214"/>
        <v>0</v>
      </c>
      <c r="S552" s="6"/>
      <c r="T552" s="6"/>
      <c r="U552" s="6"/>
      <c r="V552" s="6"/>
      <c r="W552" s="6">
        <f t="shared" si="215"/>
        <v>0</v>
      </c>
    </row>
    <row r="553" spans="1:23" hidden="1" x14ac:dyDescent="0.25">
      <c r="A553" s="12"/>
      <c r="B553" s="15"/>
      <c r="C553" s="32" t="s">
        <v>24</v>
      </c>
      <c r="D553" s="32"/>
      <c r="E553" s="54">
        <f t="shared" si="209"/>
        <v>120.60000000000001</v>
      </c>
      <c r="F553" s="6">
        <f t="shared" si="210"/>
        <v>40.200000000000003</v>
      </c>
      <c r="G553" s="6">
        <v>40.200000000000003</v>
      </c>
      <c r="H553" s="6"/>
      <c r="I553" s="6"/>
      <c r="J553" s="6"/>
      <c r="K553" s="6">
        <f t="shared" si="211"/>
        <v>40.200000000000003</v>
      </c>
      <c r="L553" s="6">
        <f t="shared" si="212"/>
        <v>40.200000000000003</v>
      </c>
      <c r="M553" s="6">
        <v>40.200000000000003</v>
      </c>
      <c r="N553" s="6"/>
      <c r="O553" s="6"/>
      <c r="P553" s="6"/>
      <c r="Q553" s="6">
        <f t="shared" si="213"/>
        <v>40.200000000000003</v>
      </c>
      <c r="R553" s="6">
        <f t="shared" si="214"/>
        <v>40.200000000000003</v>
      </c>
      <c r="S553" s="6">
        <v>40.200000000000003</v>
      </c>
      <c r="T553" s="6"/>
      <c r="U553" s="6"/>
      <c r="V553" s="6"/>
      <c r="W553" s="6">
        <f t="shared" si="215"/>
        <v>40.200000000000003</v>
      </c>
    </row>
    <row r="554" spans="1:23" hidden="1" x14ac:dyDescent="0.25">
      <c r="A554" s="12"/>
      <c r="B554" s="15"/>
      <c r="C554" s="32" t="s">
        <v>102</v>
      </c>
      <c r="D554" s="32"/>
      <c r="E554" s="54">
        <f t="shared" si="209"/>
        <v>0</v>
      </c>
      <c r="F554" s="6">
        <f t="shared" si="210"/>
        <v>0</v>
      </c>
      <c r="G554" s="6"/>
      <c r="H554" s="6"/>
      <c r="I554" s="6"/>
      <c r="J554" s="6"/>
      <c r="K554" s="6">
        <f t="shared" si="211"/>
        <v>0</v>
      </c>
      <c r="L554" s="6">
        <f t="shared" si="212"/>
        <v>0</v>
      </c>
      <c r="M554" s="6"/>
      <c r="N554" s="6"/>
      <c r="O554" s="6"/>
      <c r="P554" s="6"/>
      <c r="Q554" s="6">
        <f t="shared" si="213"/>
        <v>0</v>
      </c>
      <c r="R554" s="6">
        <f t="shared" si="214"/>
        <v>0</v>
      </c>
      <c r="S554" s="6"/>
      <c r="T554" s="6"/>
      <c r="U554" s="6"/>
      <c r="V554" s="6"/>
      <c r="W554" s="6">
        <f t="shared" si="215"/>
        <v>0</v>
      </c>
    </row>
    <row r="555" spans="1:23" ht="15.75" hidden="1" customHeight="1" x14ac:dyDescent="0.25">
      <c r="A555" s="12"/>
      <c r="B555" s="15"/>
      <c r="C555" s="32" t="s">
        <v>25</v>
      </c>
      <c r="D555" s="32"/>
      <c r="E555" s="54">
        <f t="shared" si="209"/>
        <v>0</v>
      </c>
      <c r="F555" s="6">
        <f t="shared" si="210"/>
        <v>0</v>
      </c>
      <c r="G555" s="6"/>
      <c r="H555" s="6"/>
      <c r="I555" s="6"/>
      <c r="J555" s="6"/>
      <c r="K555" s="6">
        <f t="shared" si="211"/>
        <v>0</v>
      </c>
      <c r="L555" s="6">
        <f t="shared" si="212"/>
        <v>0</v>
      </c>
      <c r="M555" s="6"/>
      <c r="N555" s="6"/>
      <c r="O555" s="6"/>
      <c r="P555" s="6"/>
      <c r="Q555" s="6">
        <f t="shared" si="213"/>
        <v>0</v>
      </c>
      <c r="R555" s="6">
        <f t="shared" si="214"/>
        <v>0</v>
      </c>
      <c r="S555" s="6"/>
      <c r="T555" s="6"/>
      <c r="U555" s="6"/>
      <c r="V555" s="6"/>
      <c r="W555" s="6">
        <f t="shared" si="215"/>
        <v>0</v>
      </c>
    </row>
    <row r="556" spans="1:23" hidden="1" x14ac:dyDescent="0.25">
      <c r="A556" s="12"/>
      <c r="B556" s="15"/>
      <c r="C556" s="32" t="s">
        <v>11</v>
      </c>
      <c r="D556" s="32"/>
      <c r="E556" s="54">
        <f t="shared" si="209"/>
        <v>406.5</v>
      </c>
      <c r="F556" s="6">
        <f t="shared" si="210"/>
        <v>135.5</v>
      </c>
      <c r="G556" s="6">
        <v>135.5</v>
      </c>
      <c r="H556" s="6"/>
      <c r="I556" s="6"/>
      <c r="J556" s="6"/>
      <c r="K556" s="6">
        <f t="shared" si="211"/>
        <v>135.5</v>
      </c>
      <c r="L556" s="6">
        <f t="shared" si="212"/>
        <v>135.5</v>
      </c>
      <c r="M556" s="6">
        <v>135.5</v>
      </c>
      <c r="N556" s="6"/>
      <c r="O556" s="6"/>
      <c r="P556" s="6"/>
      <c r="Q556" s="6">
        <f t="shared" si="213"/>
        <v>135.5</v>
      </c>
      <c r="R556" s="6">
        <f t="shared" si="214"/>
        <v>135.5</v>
      </c>
      <c r="S556" s="6">
        <v>135.5</v>
      </c>
      <c r="T556" s="6"/>
      <c r="U556" s="6"/>
      <c r="V556" s="6"/>
      <c r="W556" s="6">
        <f t="shared" si="215"/>
        <v>135.5</v>
      </c>
    </row>
    <row r="557" spans="1:23" hidden="1" x14ac:dyDescent="0.25">
      <c r="A557" s="12"/>
      <c r="B557" s="15"/>
      <c r="C557" s="32" t="s">
        <v>13</v>
      </c>
      <c r="D557" s="32"/>
      <c r="E557" s="54">
        <f t="shared" si="209"/>
        <v>0</v>
      </c>
      <c r="F557" s="6">
        <f t="shared" si="210"/>
        <v>0</v>
      </c>
      <c r="G557" s="6"/>
      <c r="H557" s="6"/>
      <c r="I557" s="6"/>
      <c r="J557" s="6"/>
      <c r="K557" s="6">
        <f t="shared" si="211"/>
        <v>0</v>
      </c>
      <c r="L557" s="6">
        <f t="shared" si="212"/>
        <v>0</v>
      </c>
      <c r="M557" s="6"/>
      <c r="N557" s="6"/>
      <c r="O557" s="6"/>
      <c r="P557" s="6"/>
      <c r="Q557" s="6">
        <f t="shared" si="213"/>
        <v>0</v>
      </c>
      <c r="R557" s="6">
        <f t="shared" si="214"/>
        <v>0</v>
      </c>
      <c r="S557" s="6"/>
      <c r="T557" s="6"/>
      <c r="U557" s="6"/>
      <c r="V557" s="6"/>
      <c r="W557" s="6">
        <f t="shared" si="215"/>
        <v>0</v>
      </c>
    </row>
    <row r="558" spans="1:23" hidden="1" x14ac:dyDescent="0.25">
      <c r="A558" s="12"/>
      <c r="B558" s="15"/>
      <c r="C558" s="32" t="s">
        <v>12</v>
      </c>
      <c r="D558" s="32"/>
      <c r="E558" s="54">
        <f t="shared" si="209"/>
        <v>363.9</v>
      </c>
      <c r="F558" s="6">
        <f t="shared" si="210"/>
        <v>121.3</v>
      </c>
      <c r="G558" s="6">
        <v>121.3</v>
      </c>
      <c r="H558" s="6"/>
      <c r="I558" s="6"/>
      <c r="J558" s="6"/>
      <c r="K558" s="6">
        <f t="shared" si="211"/>
        <v>121.3</v>
      </c>
      <c r="L558" s="6">
        <f t="shared" si="212"/>
        <v>121.3</v>
      </c>
      <c r="M558" s="6">
        <v>121.3</v>
      </c>
      <c r="N558" s="6"/>
      <c r="O558" s="6"/>
      <c r="P558" s="6"/>
      <c r="Q558" s="6">
        <f t="shared" si="213"/>
        <v>121.3</v>
      </c>
      <c r="R558" s="6">
        <f t="shared" si="214"/>
        <v>121.3</v>
      </c>
      <c r="S558" s="6">
        <v>121.3</v>
      </c>
      <c r="T558" s="6"/>
      <c r="U558" s="6"/>
      <c r="V558" s="6"/>
      <c r="W558" s="6">
        <f t="shared" si="215"/>
        <v>121.3</v>
      </c>
    </row>
    <row r="559" spans="1:23" hidden="1" x14ac:dyDescent="0.25">
      <c r="A559" s="12"/>
      <c r="B559" s="15"/>
      <c r="C559" s="32" t="s">
        <v>26</v>
      </c>
      <c r="D559" s="32"/>
      <c r="E559" s="54">
        <f t="shared" si="209"/>
        <v>2.0999999999999996</v>
      </c>
      <c r="F559" s="6">
        <f t="shared" si="210"/>
        <v>0.7</v>
      </c>
      <c r="G559" s="6">
        <v>0.7</v>
      </c>
      <c r="H559" s="6"/>
      <c r="I559" s="6"/>
      <c r="J559" s="6"/>
      <c r="K559" s="6">
        <f t="shared" si="211"/>
        <v>0.7</v>
      </c>
      <c r="L559" s="6">
        <f t="shared" si="212"/>
        <v>0.7</v>
      </c>
      <c r="M559" s="6">
        <v>0.7</v>
      </c>
      <c r="N559" s="6"/>
      <c r="O559" s="6"/>
      <c r="P559" s="6"/>
      <c r="Q559" s="6">
        <f t="shared" si="213"/>
        <v>0.7</v>
      </c>
      <c r="R559" s="6">
        <f t="shared" si="214"/>
        <v>0.7</v>
      </c>
      <c r="S559" s="6">
        <v>0.7</v>
      </c>
      <c r="T559" s="6"/>
      <c r="U559" s="6"/>
      <c r="V559" s="6"/>
      <c r="W559" s="6">
        <f t="shared" si="215"/>
        <v>0.7</v>
      </c>
    </row>
    <row r="560" spans="1:23" hidden="1" x14ac:dyDescent="0.25">
      <c r="A560" s="12"/>
      <c r="B560" s="15"/>
      <c r="C560" s="32" t="s">
        <v>28</v>
      </c>
      <c r="D560" s="32"/>
      <c r="E560" s="54">
        <f t="shared" si="209"/>
        <v>0</v>
      </c>
      <c r="F560" s="6">
        <f t="shared" si="210"/>
        <v>0</v>
      </c>
      <c r="G560" s="6"/>
      <c r="H560" s="6"/>
      <c r="I560" s="6"/>
      <c r="J560" s="6"/>
      <c r="K560" s="6">
        <f t="shared" si="211"/>
        <v>0</v>
      </c>
      <c r="L560" s="6">
        <f t="shared" si="212"/>
        <v>0</v>
      </c>
      <c r="M560" s="6"/>
      <c r="N560" s="6"/>
      <c r="O560" s="6"/>
      <c r="P560" s="6"/>
      <c r="Q560" s="6">
        <f t="shared" si="213"/>
        <v>0</v>
      </c>
      <c r="R560" s="6">
        <f t="shared" si="214"/>
        <v>0</v>
      </c>
      <c r="S560" s="6"/>
      <c r="T560" s="6"/>
      <c r="U560" s="6"/>
      <c r="V560" s="6"/>
      <c r="W560" s="6">
        <f t="shared" si="215"/>
        <v>0</v>
      </c>
    </row>
    <row r="561" spans="1:23" hidden="1" x14ac:dyDescent="0.25">
      <c r="A561" s="12"/>
      <c r="B561" s="15"/>
      <c r="C561" s="32" t="s">
        <v>27</v>
      </c>
      <c r="D561" s="32"/>
      <c r="E561" s="54">
        <f t="shared" si="209"/>
        <v>0</v>
      </c>
      <c r="F561" s="6">
        <f t="shared" si="210"/>
        <v>0</v>
      </c>
      <c r="G561" s="6"/>
      <c r="H561" s="6"/>
      <c r="I561" s="6"/>
      <c r="J561" s="6"/>
      <c r="K561" s="6">
        <f t="shared" si="211"/>
        <v>0</v>
      </c>
      <c r="L561" s="6">
        <f t="shared" si="212"/>
        <v>0</v>
      </c>
      <c r="M561" s="6"/>
      <c r="N561" s="6"/>
      <c r="O561" s="6"/>
      <c r="P561" s="6"/>
      <c r="Q561" s="6">
        <f t="shared" si="213"/>
        <v>0</v>
      </c>
      <c r="R561" s="6">
        <f t="shared" si="214"/>
        <v>0</v>
      </c>
      <c r="S561" s="6"/>
      <c r="T561" s="6"/>
      <c r="U561" s="6"/>
      <c r="V561" s="6"/>
      <c r="W561" s="6">
        <f t="shared" si="215"/>
        <v>0</v>
      </c>
    </row>
    <row r="562" spans="1:23" s="10" customFormat="1" ht="41.4" x14ac:dyDescent="0.25">
      <c r="A562" s="30" t="s">
        <v>40</v>
      </c>
      <c r="B562" s="18" t="s">
        <v>83</v>
      </c>
      <c r="C562" s="37" t="s">
        <v>52</v>
      </c>
      <c r="D562" s="37">
        <v>81100</v>
      </c>
      <c r="E562" s="20">
        <f t="shared" ref="E562:K562" si="216">SUM(E563:E591)</f>
        <v>31128.600000000002</v>
      </c>
      <c r="F562" s="20">
        <f t="shared" si="216"/>
        <v>10346.500000000002</v>
      </c>
      <c r="G562" s="20">
        <f t="shared" si="216"/>
        <v>10346.500000000002</v>
      </c>
      <c r="H562" s="20">
        <f t="shared" si="216"/>
        <v>0</v>
      </c>
      <c r="I562" s="20">
        <f t="shared" si="216"/>
        <v>0</v>
      </c>
      <c r="J562" s="20">
        <f t="shared" si="216"/>
        <v>0</v>
      </c>
      <c r="K562" s="20">
        <f t="shared" si="216"/>
        <v>10346.500000000002</v>
      </c>
      <c r="L562" s="20">
        <f t="shared" ref="L562:Q562" si="217">SUM(L563:L591)</f>
        <v>10425.800000000001</v>
      </c>
      <c r="M562" s="20">
        <f t="shared" si="217"/>
        <v>10425.800000000001</v>
      </c>
      <c r="N562" s="20">
        <f t="shared" si="217"/>
        <v>0</v>
      </c>
      <c r="O562" s="20">
        <f t="shared" si="217"/>
        <v>0</v>
      </c>
      <c r="P562" s="20">
        <f t="shared" si="217"/>
        <v>0</v>
      </c>
      <c r="Q562" s="20">
        <f t="shared" si="217"/>
        <v>10425.800000000001</v>
      </c>
      <c r="R562" s="20">
        <f t="shared" ref="R562:W562" si="218">SUM(R563:R591)</f>
        <v>10356.300000000001</v>
      </c>
      <c r="S562" s="20">
        <f t="shared" si="218"/>
        <v>10356.300000000001</v>
      </c>
      <c r="T562" s="20">
        <f t="shared" si="218"/>
        <v>0</v>
      </c>
      <c r="U562" s="20">
        <f t="shared" si="218"/>
        <v>0</v>
      </c>
      <c r="V562" s="20">
        <f t="shared" si="218"/>
        <v>0</v>
      </c>
      <c r="W562" s="20">
        <f t="shared" si="218"/>
        <v>10356.300000000001</v>
      </c>
    </row>
    <row r="563" spans="1:23" ht="15.75" hidden="1" customHeight="1" x14ac:dyDescent="0.25">
      <c r="A563" s="12"/>
      <c r="B563" s="15"/>
      <c r="C563" s="32">
        <v>211</v>
      </c>
      <c r="D563" s="32"/>
      <c r="E563" s="54">
        <f t="shared" si="209"/>
        <v>19007.400000000001</v>
      </c>
      <c r="F563" s="6">
        <f>G563+H563</f>
        <v>6335.8</v>
      </c>
      <c r="G563" s="6">
        <v>6335.8</v>
      </c>
      <c r="H563" s="6"/>
      <c r="I563" s="6"/>
      <c r="J563" s="6"/>
      <c r="K563" s="6">
        <f t="shared" ref="K563:K594" si="219">F563+I563+J563</f>
        <v>6335.8</v>
      </c>
      <c r="L563" s="6">
        <f t="shared" ref="L563:L594" si="220">M563+N563</f>
        <v>6335.8</v>
      </c>
      <c r="M563" s="6">
        <v>6335.8</v>
      </c>
      <c r="N563" s="6"/>
      <c r="O563" s="6"/>
      <c r="P563" s="6"/>
      <c r="Q563" s="6">
        <f t="shared" ref="Q563:Q594" si="221">L563+O563+P563</f>
        <v>6335.8</v>
      </c>
      <c r="R563" s="6">
        <f t="shared" ref="R563:R594" si="222">S563+T563</f>
        <v>6335.8</v>
      </c>
      <c r="S563" s="6">
        <v>6335.8</v>
      </c>
      <c r="T563" s="6"/>
      <c r="U563" s="6"/>
      <c r="V563" s="6"/>
      <c r="W563" s="6">
        <f t="shared" ref="W563:W594" si="223">R563+U563+V563</f>
        <v>6335.8</v>
      </c>
    </row>
    <row r="564" spans="1:23" ht="15.75" hidden="1" customHeight="1" x14ac:dyDescent="0.25">
      <c r="A564" s="12"/>
      <c r="B564" s="15"/>
      <c r="C564" s="32" t="s">
        <v>19</v>
      </c>
      <c r="D564" s="32"/>
      <c r="E564" s="54">
        <f t="shared" si="209"/>
        <v>2086.5</v>
      </c>
      <c r="F564" s="6">
        <f t="shared" ref="F564:F594" si="224">G564+H564</f>
        <v>695.5</v>
      </c>
      <c r="G564" s="6">
        <v>695.5</v>
      </c>
      <c r="H564" s="6"/>
      <c r="I564" s="6"/>
      <c r="J564" s="6"/>
      <c r="K564" s="6">
        <f t="shared" si="219"/>
        <v>695.5</v>
      </c>
      <c r="L564" s="6">
        <f t="shared" si="220"/>
        <v>695.5</v>
      </c>
      <c r="M564" s="6">
        <v>695.5</v>
      </c>
      <c r="N564" s="6"/>
      <c r="O564" s="6"/>
      <c r="P564" s="6"/>
      <c r="Q564" s="6">
        <f t="shared" si="221"/>
        <v>695.5</v>
      </c>
      <c r="R564" s="6">
        <f t="shared" si="222"/>
        <v>695.5</v>
      </c>
      <c r="S564" s="6">
        <v>695.5</v>
      </c>
      <c r="T564" s="6"/>
      <c r="U564" s="6"/>
      <c r="V564" s="6"/>
      <c r="W564" s="6">
        <f t="shared" si="223"/>
        <v>695.5</v>
      </c>
    </row>
    <row r="565" spans="1:23" ht="15.75" hidden="1" customHeight="1" x14ac:dyDescent="0.25">
      <c r="A565" s="12"/>
      <c r="B565" s="15"/>
      <c r="C565" s="32" t="s">
        <v>14</v>
      </c>
      <c r="D565" s="32"/>
      <c r="E565" s="54">
        <f t="shared" si="209"/>
        <v>0</v>
      </c>
      <c r="F565" s="6">
        <f t="shared" si="224"/>
        <v>0</v>
      </c>
      <c r="G565" s="6"/>
      <c r="H565" s="6"/>
      <c r="I565" s="6"/>
      <c r="J565" s="6"/>
      <c r="K565" s="6">
        <f t="shared" si="219"/>
        <v>0</v>
      </c>
      <c r="L565" s="6">
        <f t="shared" si="220"/>
        <v>0</v>
      </c>
      <c r="M565" s="6"/>
      <c r="N565" s="6"/>
      <c r="O565" s="6"/>
      <c r="P565" s="6"/>
      <c r="Q565" s="6">
        <f t="shared" si="221"/>
        <v>0</v>
      </c>
      <c r="R565" s="6">
        <f t="shared" si="222"/>
        <v>0</v>
      </c>
      <c r="S565" s="6"/>
      <c r="T565" s="6"/>
      <c r="U565" s="6"/>
      <c r="V565" s="6"/>
      <c r="W565" s="6">
        <f t="shared" si="223"/>
        <v>0</v>
      </c>
    </row>
    <row r="566" spans="1:23" ht="15.75" hidden="1" customHeight="1" x14ac:dyDescent="0.25">
      <c r="A566" s="12"/>
      <c r="B566" s="15"/>
      <c r="C566" s="32" t="s">
        <v>53</v>
      </c>
      <c r="D566" s="32"/>
      <c r="E566" s="54">
        <f t="shared" si="209"/>
        <v>0</v>
      </c>
      <c r="F566" s="6">
        <f t="shared" si="224"/>
        <v>0</v>
      </c>
      <c r="G566" s="6"/>
      <c r="H566" s="6"/>
      <c r="I566" s="6"/>
      <c r="J566" s="6"/>
      <c r="K566" s="6">
        <f t="shared" si="219"/>
        <v>0</v>
      </c>
      <c r="L566" s="6">
        <f t="shared" si="220"/>
        <v>0</v>
      </c>
      <c r="M566" s="6"/>
      <c r="N566" s="6"/>
      <c r="O566" s="6"/>
      <c r="P566" s="6"/>
      <c r="Q566" s="6">
        <f t="shared" si="221"/>
        <v>0</v>
      </c>
      <c r="R566" s="6">
        <f t="shared" si="222"/>
        <v>0</v>
      </c>
      <c r="S566" s="6"/>
      <c r="T566" s="6"/>
      <c r="U566" s="6"/>
      <c r="V566" s="6"/>
      <c r="W566" s="6">
        <f t="shared" si="223"/>
        <v>0</v>
      </c>
    </row>
    <row r="567" spans="1:23" ht="15.75" hidden="1" customHeight="1" x14ac:dyDescent="0.25">
      <c r="A567" s="12"/>
      <c r="B567" s="15"/>
      <c r="C567" s="32" t="s">
        <v>33</v>
      </c>
      <c r="D567" s="32"/>
      <c r="E567" s="54">
        <f t="shared" si="209"/>
        <v>0</v>
      </c>
      <c r="F567" s="6">
        <f t="shared" si="224"/>
        <v>0</v>
      </c>
      <c r="G567" s="6"/>
      <c r="H567" s="6"/>
      <c r="I567" s="6"/>
      <c r="J567" s="6"/>
      <c r="K567" s="6">
        <f t="shared" si="219"/>
        <v>0</v>
      </c>
      <c r="L567" s="6">
        <f t="shared" si="220"/>
        <v>0</v>
      </c>
      <c r="M567" s="6"/>
      <c r="N567" s="6"/>
      <c r="O567" s="6"/>
      <c r="P567" s="6"/>
      <c r="Q567" s="6">
        <f t="shared" si="221"/>
        <v>0</v>
      </c>
      <c r="R567" s="6">
        <f t="shared" si="222"/>
        <v>0</v>
      </c>
      <c r="S567" s="6"/>
      <c r="T567" s="6"/>
      <c r="U567" s="6"/>
      <c r="V567" s="6"/>
      <c r="W567" s="6">
        <f t="shared" si="223"/>
        <v>0</v>
      </c>
    </row>
    <row r="568" spans="1:23" ht="15.75" hidden="1" customHeight="1" x14ac:dyDescent="0.25">
      <c r="A568" s="12"/>
      <c r="B568" s="15"/>
      <c r="C568" s="32" t="s">
        <v>29</v>
      </c>
      <c r="D568" s="32"/>
      <c r="E568" s="54">
        <f t="shared" si="209"/>
        <v>120</v>
      </c>
      <c r="F568" s="6">
        <f t="shared" si="224"/>
        <v>40</v>
      </c>
      <c r="G568" s="6">
        <v>40</v>
      </c>
      <c r="H568" s="6"/>
      <c r="I568" s="6"/>
      <c r="J568" s="6"/>
      <c r="K568" s="6">
        <f t="shared" si="219"/>
        <v>40</v>
      </c>
      <c r="L568" s="6">
        <f t="shared" si="220"/>
        <v>40</v>
      </c>
      <c r="M568" s="6">
        <v>40</v>
      </c>
      <c r="N568" s="6"/>
      <c r="O568" s="6"/>
      <c r="P568" s="6"/>
      <c r="Q568" s="6">
        <f t="shared" si="221"/>
        <v>40</v>
      </c>
      <c r="R568" s="6">
        <f t="shared" si="222"/>
        <v>40</v>
      </c>
      <c r="S568" s="6">
        <v>40</v>
      </c>
      <c r="T568" s="6"/>
      <c r="U568" s="6"/>
      <c r="V568" s="6"/>
      <c r="W568" s="6">
        <f t="shared" si="223"/>
        <v>40</v>
      </c>
    </row>
    <row r="569" spans="1:23" ht="15.75" hidden="1" customHeight="1" x14ac:dyDescent="0.25">
      <c r="A569" s="12"/>
      <c r="B569" s="15"/>
      <c r="C569" s="32" t="s">
        <v>30</v>
      </c>
      <c r="D569" s="32"/>
      <c r="E569" s="54">
        <f t="shared" si="209"/>
        <v>9.3000000000000007</v>
      </c>
      <c r="F569" s="6">
        <f t="shared" si="224"/>
        <v>3.1</v>
      </c>
      <c r="G569" s="6">
        <v>3.1</v>
      </c>
      <c r="H569" s="6"/>
      <c r="I569" s="6"/>
      <c r="J569" s="6"/>
      <c r="K569" s="6">
        <f t="shared" si="219"/>
        <v>3.1</v>
      </c>
      <c r="L569" s="6">
        <f t="shared" si="220"/>
        <v>3.1</v>
      </c>
      <c r="M569" s="6">
        <v>3.1</v>
      </c>
      <c r="N569" s="6"/>
      <c r="O569" s="6"/>
      <c r="P569" s="6"/>
      <c r="Q569" s="6">
        <f t="shared" si="221"/>
        <v>3.1</v>
      </c>
      <c r="R569" s="6">
        <f t="shared" si="222"/>
        <v>3.1</v>
      </c>
      <c r="S569" s="6">
        <v>3.1</v>
      </c>
      <c r="T569" s="6"/>
      <c r="U569" s="6"/>
      <c r="V569" s="6"/>
      <c r="W569" s="6">
        <f t="shared" si="223"/>
        <v>3.1</v>
      </c>
    </row>
    <row r="570" spans="1:23" ht="15.75" hidden="1" customHeight="1" x14ac:dyDescent="0.25">
      <c r="A570" s="12"/>
      <c r="B570" s="15"/>
      <c r="C570" s="32">
        <v>213</v>
      </c>
      <c r="D570" s="32"/>
      <c r="E570" s="54">
        <f t="shared" si="209"/>
        <v>6500.4000000000005</v>
      </c>
      <c r="F570" s="6">
        <f t="shared" si="224"/>
        <v>2166.8000000000002</v>
      </c>
      <c r="G570" s="6">
        <v>2166.8000000000002</v>
      </c>
      <c r="H570" s="6"/>
      <c r="I570" s="6"/>
      <c r="J570" s="6"/>
      <c r="K570" s="6">
        <f t="shared" si="219"/>
        <v>2166.8000000000002</v>
      </c>
      <c r="L570" s="6">
        <f t="shared" si="220"/>
        <v>2166.8000000000002</v>
      </c>
      <c r="M570" s="6">
        <v>2166.8000000000002</v>
      </c>
      <c r="N570" s="6"/>
      <c r="O570" s="6"/>
      <c r="P570" s="6"/>
      <c r="Q570" s="6">
        <f t="shared" si="221"/>
        <v>2166.8000000000002</v>
      </c>
      <c r="R570" s="6">
        <f t="shared" si="222"/>
        <v>2166.8000000000002</v>
      </c>
      <c r="S570" s="6">
        <v>2166.8000000000002</v>
      </c>
      <c r="T570" s="6"/>
      <c r="U570" s="6"/>
      <c r="V570" s="6"/>
      <c r="W570" s="6">
        <f t="shared" si="223"/>
        <v>2166.8000000000002</v>
      </c>
    </row>
    <row r="571" spans="1:23" ht="15.75" hidden="1" customHeight="1" x14ac:dyDescent="0.25">
      <c r="A571" s="12"/>
      <c r="B571" s="15"/>
      <c r="C571" s="32">
        <v>221</v>
      </c>
      <c r="D571" s="32"/>
      <c r="E571" s="54">
        <f t="shared" si="209"/>
        <v>309.29999999999995</v>
      </c>
      <c r="F571" s="6">
        <f t="shared" si="224"/>
        <v>103.1</v>
      </c>
      <c r="G571" s="6">
        <v>103.1</v>
      </c>
      <c r="H571" s="6"/>
      <c r="I571" s="6"/>
      <c r="J571" s="6"/>
      <c r="K571" s="6">
        <f t="shared" si="219"/>
        <v>103.1</v>
      </c>
      <c r="L571" s="6">
        <f t="shared" si="220"/>
        <v>103.1</v>
      </c>
      <c r="M571" s="6">
        <v>103.1</v>
      </c>
      <c r="N571" s="6"/>
      <c r="O571" s="6"/>
      <c r="P571" s="6"/>
      <c r="Q571" s="6">
        <f t="shared" si="221"/>
        <v>103.1</v>
      </c>
      <c r="R571" s="6">
        <f t="shared" si="222"/>
        <v>103.1</v>
      </c>
      <c r="S571" s="6">
        <v>103.1</v>
      </c>
      <c r="T571" s="6"/>
      <c r="U571" s="6"/>
      <c r="V571" s="6"/>
      <c r="W571" s="6">
        <f t="shared" si="223"/>
        <v>103.1</v>
      </c>
    </row>
    <row r="572" spans="1:23" ht="15.75" hidden="1" customHeight="1" x14ac:dyDescent="0.25">
      <c r="A572" s="12"/>
      <c r="B572" s="15"/>
      <c r="C572" s="32" t="s">
        <v>15</v>
      </c>
      <c r="D572" s="32"/>
      <c r="E572" s="54">
        <f t="shared" si="209"/>
        <v>0</v>
      </c>
      <c r="F572" s="6">
        <f t="shared" si="224"/>
        <v>0</v>
      </c>
      <c r="G572" s="6"/>
      <c r="H572" s="6"/>
      <c r="I572" s="6"/>
      <c r="J572" s="6"/>
      <c r="K572" s="6">
        <f t="shared" si="219"/>
        <v>0</v>
      </c>
      <c r="L572" s="6">
        <f t="shared" si="220"/>
        <v>0</v>
      </c>
      <c r="M572" s="6"/>
      <c r="N572" s="6"/>
      <c r="O572" s="6"/>
      <c r="P572" s="6"/>
      <c r="Q572" s="6">
        <f t="shared" si="221"/>
        <v>0</v>
      </c>
      <c r="R572" s="6">
        <f t="shared" si="222"/>
        <v>0</v>
      </c>
      <c r="S572" s="6"/>
      <c r="T572" s="6"/>
      <c r="U572" s="6"/>
      <c r="V572" s="6"/>
      <c r="W572" s="6">
        <f t="shared" si="223"/>
        <v>0</v>
      </c>
    </row>
    <row r="573" spans="1:23" ht="15.75" hidden="1" customHeight="1" x14ac:dyDescent="0.25">
      <c r="A573" s="12"/>
      <c r="B573" s="15"/>
      <c r="C573" s="32" t="s">
        <v>16</v>
      </c>
      <c r="D573" s="32"/>
      <c r="E573" s="54">
        <f t="shared" si="209"/>
        <v>0</v>
      </c>
      <c r="F573" s="6">
        <f t="shared" si="224"/>
        <v>0</v>
      </c>
      <c r="G573" s="6"/>
      <c r="H573" s="6"/>
      <c r="I573" s="6"/>
      <c r="J573" s="6"/>
      <c r="K573" s="6">
        <f t="shared" si="219"/>
        <v>0</v>
      </c>
      <c r="L573" s="6">
        <f t="shared" si="220"/>
        <v>0</v>
      </c>
      <c r="M573" s="6"/>
      <c r="N573" s="6"/>
      <c r="O573" s="6"/>
      <c r="P573" s="6"/>
      <c r="Q573" s="6">
        <f t="shared" si="221"/>
        <v>0</v>
      </c>
      <c r="R573" s="6">
        <f t="shared" si="222"/>
        <v>0</v>
      </c>
      <c r="S573" s="6"/>
      <c r="T573" s="6"/>
      <c r="U573" s="6"/>
      <c r="V573" s="6"/>
      <c r="W573" s="6">
        <f t="shared" si="223"/>
        <v>0</v>
      </c>
    </row>
    <row r="574" spans="1:23" ht="15.75" hidden="1" customHeight="1" x14ac:dyDescent="0.25">
      <c r="A574" s="12"/>
      <c r="B574" s="15"/>
      <c r="C574" s="32" t="s">
        <v>103</v>
      </c>
      <c r="D574" s="32"/>
      <c r="E574" s="54">
        <f t="shared" si="209"/>
        <v>0</v>
      </c>
      <c r="F574" s="6">
        <f t="shared" si="224"/>
        <v>0</v>
      </c>
      <c r="G574" s="6"/>
      <c r="H574" s="6"/>
      <c r="I574" s="6"/>
      <c r="J574" s="6"/>
      <c r="K574" s="6">
        <f t="shared" si="219"/>
        <v>0</v>
      </c>
      <c r="L574" s="6">
        <f t="shared" si="220"/>
        <v>0</v>
      </c>
      <c r="M574" s="6"/>
      <c r="N574" s="6"/>
      <c r="O574" s="6"/>
      <c r="P574" s="6"/>
      <c r="Q574" s="6">
        <f t="shared" si="221"/>
        <v>0</v>
      </c>
      <c r="R574" s="6">
        <f t="shared" si="222"/>
        <v>0</v>
      </c>
      <c r="S574" s="6"/>
      <c r="T574" s="6"/>
      <c r="U574" s="6"/>
      <c r="V574" s="6"/>
      <c r="W574" s="6">
        <f t="shared" si="223"/>
        <v>0</v>
      </c>
    </row>
    <row r="575" spans="1:23" ht="15.75" hidden="1" customHeight="1" x14ac:dyDescent="0.25">
      <c r="A575" s="12"/>
      <c r="B575" s="15"/>
      <c r="C575" s="32" t="s">
        <v>70</v>
      </c>
      <c r="D575" s="32"/>
      <c r="E575" s="54">
        <f t="shared" si="209"/>
        <v>0</v>
      </c>
      <c r="F575" s="6">
        <f t="shared" si="224"/>
        <v>0</v>
      </c>
      <c r="G575" s="6"/>
      <c r="H575" s="6"/>
      <c r="I575" s="6"/>
      <c r="J575" s="6"/>
      <c r="K575" s="6">
        <f t="shared" si="219"/>
        <v>0</v>
      </c>
      <c r="L575" s="6">
        <f t="shared" si="220"/>
        <v>0</v>
      </c>
      <c r="M575" s="6"/>
      <c r="N575" s="6"/>
      <c r="O575" s="6"/>
      <c r="P575" s="6"/>
      <c r="Q575" s="6">
        <f t="shared" si="221"/>
        <v>0</v>
      </c>
      <c r="R575" s="6">
        <f t="shared" si="222"/>
        <v>0</v>
      </c>
      <c r="S575" s="6"/>
      <c r="T575" s="6"/>
      <c r="U575" s="6"/>
      <c r="V575" s="6"/>
      <c r="W575" s="6">
        <f t="shared" si="223"/>
        <v>0</v>
      </c>
    </row>
    <row r="576" spans="1:23" ht="15.75" hidden="1" customHeight="1" x14ac:dyDescent="0.25">
      <c r="A576" s="12"/>
      <c r="B576" s="15"/>
      <c r="C576" s="32" t="s">
        <v>71</v>
      </c>
      <c r="D576" s="32"/>
      <c r="E576" s="54">
        <f t="shared" si="209"/>
        <v>0</v>
      </c>
      <c r="F576" s="6">
        <f t="shared" si="224"/>
        <v>0</v>
      </c>
      <c r="G576" s="6"/>
      <c r="H576" s="6"/>
      <c r="I576" s="6"/>
      <c r="J576" s="6"/>
      <c r="K576" s="6">
        <f t="shared" si="219"/>
        <v>0</v>
      </c>
      <c r="L576" s="6">
        <f t="shared" si="220"/>
        <v>0</v>
      </c>
      <c r="M576" s="6"/>
      <c r="N576" s="6"/>
      <c r="O576" s="6"/>
      <c r="P576" s="6"/>
      <c r="Q576" s="6">
        <f t="shared" si="221"/>
        <v>0</v>
      </c>
      <c r="R576" s="6">
        <f t="shared" si="222"/>
        <v>0</v>
      </c>
      <c r="S576" s="6"/>
      <c r="T576" s="6"/>
      <c r="U576" s="6"/>
      <c r="V576" s="6"/>
      <c r="W576" s="6">
        <f t="shared" si="223"/>
        <v>0</v>
      </c>
    </row>
    <row r="577" spans="1:23" ht="15.75" hidden="1" customHeight="1" x14ac:dyDescent="0.25">
      <c r="A577" s="12"/>
      <c r="B577" s="15"/>
      <c r="C577" s="32" t="s">
        <v>72</v>
      </c>
      <c r="D577" s="32"/>
      <c r="E577" s="54">
        <f t="shared" si="209"/>
        <v>0</v>
      </c>
      <c r="F577" s="6">
        <f t="shared" si="224"/>
        <v>0</v>
      </c>
      <c r="G577" s="6"/>
      <c r="H577" s="6"/>
      <c r="I577" s="6"/>
      <c r="J577" s="6"/>
      <c r="K577" s="6">
        <f t="shared" si="219"/>
        <v>0</v>
      </c>
      <c r="L577" s="6">
        <f t="shared" si="220"/>
        <v>0</v>
      </c>
      <c r="M577" s="6"/>
      <c r="N577" s="6"/>
      <c r="O577" s="6"/>
      <c r="P577" s="6"/>
      <c r="Q577" s="6">
        <f t="shared" si="221"/>
        <v>0</v>
      </c>
      <c r="R577" s="6">
        <f t="shared" si="222"/>
        <v>0</v>
      </c>
      <c r="S577" s="6"/>
      <c r="T577" s="6"/>
      <c r="U577" s="6"/>
      <c r="V577" s="6"/>
      <c r="W577" s="6">
        <f t="shared" si="223"/>
        <v>0</v>
      </c>
    </row>
    <row r="578" spans="1:23" ht="15.75" hidden="1" customHeight="1" x14ac:dyDescent="0.25">
      <c r="A578" s="12"/>
      <c r="B578" s="15"/>
      <c r="C578" s="32">
        <v>224</v>
      </c>
      <c r="D578" s="32"/>
      <c r="E578" s="54">
        <f t="shared" si="209"/>
        <v>0</v>
      </c>
      <c r="F578" s="6">
        <f t="shared" si="224"/>
        <v>0</v>
      </c>
      <c r="G578" s="6"/>
      <c r="H578" s="6"/>
      <c r="I578" s="6"/>
      <c r="J578" s="6"/>
      <c r="K578" s="6">
        <f t="shared" si="219"/>
        <v>0</v>
      </c>
      <c r="L578" s="6">
        <f t="shared" si="220"/>
        <v>0</v>
      </c>
      <c r="M578" s="6"/>
      <c r="N578" s="6"/>
      <c r="O578" s="6"/>
      <c r="P578" s="6"/>
      <c r="Q578" s="6">
        <f t="shared" si="221"/>
        <v>0</v>
      </c>
      <c r="R578" s="6">
        <f t="shared" si="222"/>
        <v>0</v>
      </c>
      <c r="S578" s="6"/>
      <c r="T578" s="6"/>
      <c r="U578" s="6"/>
      <c r="V578" s="6"/>
      <c r="W578" s="6">
        <f t="shared" si="223"/>
        <v>0</v>
      </c>
    </row>
    <row r="579" spans="1:23" ht="15.75" hidden="1" customHeight="1" x14ac:dyDescent="0.25">
      <c r="A579" s="12"/>
      <c r="B579" s="15"/>
      <c r="C579" s="32" t="s">
        <v>20</v>
      </c>
      <c r="D579" s="32"/>
      <c r="E579" s="54">
        <f t="shared" si="209"/>
        <v>0</v>
      </c>
      <c r="F579" s="6">
        <f t="shared" si="224"/>
        <v>0</v>
      </c>
      <c r="G579" s="6"/>
      <c r="H579" s="6"/>
      <c r="I579" s="6"/>
      <c r="J579" s="6"/>
      <c r="K579" s="6">
        <f t="shared" si="219"/>
        <v>0</v>
      </c>
      <c r="L579" s="6">
        <f t="shared" si="220"/>
        <v>0</v>
      </c>
      <c r="M579" s="6"/>
      <c r="N579" s="6"/>
      <c r="O579" s="6"/>
      <c r="P579" s="6"/>
      <c r="Q579" s="6">
        <f t="shared" si="221"/>
        <v>0</v>
      </c>
      <c r="R579" s="6">
        <f t="shared" si="222"/>
        <v>0</v>
      </c>
      <c r="S579" s="6"/>
      <c r="T579" s="6"/>
      <c r="U579" s="6"/>
      <c r="V579" s="6"/>
      <c r="W579" s="6">
        <f t="shared" si="223"/>
        <v>0</v>
      </c>
    </row>
    <row r="580" spans="1:23" ht="15.75" hidden="1" customHeight="1" x14ac:dyDescent="0.25">
      <c r="A580" s="12"/>
      <c r="B580" s="15"/>
      <c r="C580" s="32" t="s">
        <v>21</v>
      </c>
      <c r="D580" s="32"/>
      <c r="E580" s="54">
        <f t="shared" si="209"/>
        <v>2.7</v>
      </c>
      <c r="F580" s="6">
        <f t="shared" si="224"/>
        <v>0.9</v>
      </c>
      <c r="G580" s="6">
        <v>0.9</v>
      </c>
      <c r="H580" s="6"/>
      <c r="I580" s="6"/>
      <c r="J580" s="6"/>
      <c r="K580" s="6">
        <f t="shared" si="219"/>
        <v>0.9</v>
      </c>
      <c r="L580" s="6">
        <f t="shared" si="220"/>
        <v>0.9</v>
      </c>
      <c r="M580" s="6">
        <v>0.9</v>
      </c>
      <c r="N580" s="6"/>
      <c r="O580" s="6"/>
      <c r="P580" s="6"/>
      <c r="Q580" s="6">
        <f t="shared" si="221"/>
        <v>0.9</v>
      </c>
      <c r="R580" s="6">
        <f t="shared" si="222"/>
        <v>0.9</v>
      </c>
      <c r="S580" s="6">
        <v>0.9</v>
      </c>
      <c r="T580" s="6"/>
      <c r="U580" s="6"/>
      <c r="V580" s="6"/>
      <c r="W580" s="6">
        <f t="shared" si="223"/>
        <v>0.9</v>
      </c>
    </row>
    <row r="581" spans="1:23" ht="15.75" hidden="1" customHeight="1" x14ac:dyDescent="0.25">
      <c r="A581" s="12"/>
      <c r="B581" s="15"/>
      <c r="C581" s="32" t="s">
        <v>22</v>
      </c>
      <c r="D581" s="32"/>
      <c r="E581" s="54">
        <f t="shared" si="209"/>
        <v>35.400000000000006</v>
      </c>
      <c r="F581" s="6">
        <f t="shared" si="224"/>
        <v>11.8</v>
      </c>
      <c r="G581" s="6">
        <v>11.8</v>
      </c>
      <c r="H581" s="6"/>
      <c r="I581" s="6"/>
      <c r="J581" s="6"/>
      <c r="K581" s="6">
        <f t="shared" si="219"/>
        <v>11.8</v>
      </c>
      <c r="L581" s="6">
        <f t="shared" si="220"/>
        <v>11.8</v>
      </c>
      <c r="M581" s="6">
        <v>11.8</v>
      </c>
      <c r="N581" s="6"/>
      <c r="O581" s="6"/>
      <c r="P581" s="6"/>
      <c r="Q581" s="6">
        <f t="shared" si="221"/>
        <v>11.8</v>
      </c>
      <c r="R581" s="6">
        <f t="shared" si="222"/>
        <v>11.8</v>
      </c>
      <c r="S581" s="6">
        <v>11.8</v>
      </c>
      <c r="T581" s="6"/>
      <c r="U581" s="6"/>
      <c r="V581" s="6"/>
      <c r="W581" s="6">
        <f t="shared" si="223"/>
        <v>11.8</v>
      </c>
    </row>
    <row r="582" spans="1:23" ht="15.75" hidden="1" customHeight="1" x14ac:dyDescent="0.25">
      <c r="A582" s="12"/>
      <c r="B582" s="15"/>
      <c r="C582" s="32" t="s">
        <v>17</v>
      </c>
      <c r="D582" s="32"/>
      <c r="E582" s="54">
        <f t="shared" si="209"/>
        <v>0</v>
      </c>
      <c r="F582" s="6">
        <f t="shared" si="224"/>
        <v>0</v>
      </c>
      <c r="G582" s="6"/>
      <c r="H582" s="6"/>
      <c r="I582" s="6"/>
      <c r="J582" s="6"/>
      <c r="K582" s="6">
        <f t="shared" si="219"/>
        <v>0</v>
      </c>
      <c r="L582" s="6">
        <f t="shared" si="220"/>
        <v>0</v>
      </c>
      <c r="M582" s="6"/>
      <c r="N582" s="6"/>
      <c r="O582" s="6"/>
      <c r="P582" s="6"/>
      <c r="Q582" s="6">
        <f t="shared" si="221"/>
        <v>0</v>
      </c>
      <c r="R582" s="6">
        <f t="shared" si="222"/>
        <v>0</v>
      </c>
      <c r="S582" s="6"/>
      <c r="T582" s="6"/>
      <c r="U582" s="6"/>
      <c r="V582" s="6"/>
      <c r="W582" s="6">
        <f t="shared" si="223"/>
        <v>0</v>
      </c>
    </row>
    <row r="583" spans="1:23" ht="15.75" hidden="1" customHeight="1" x14ac:dyDescent="0.25">
      <c r="A583" s="12"/>
      <c r="B583" s="15"/>
      <c r="C583" s="32" t="s">
        <v>23</v>
      </c>
      <c r="D583" s="32"/>
      <c r="E583" s="54">
        <f t="shared" si="209"/>
        <v>1164.5999999999999</v>
      </c>
      <c r="F583" s="6">
        <f t="shared" si="224"/>
        <v>388.2</v>
      </c>
      <c r="G583" s="6">
        <v>388.2</v>
      </c>
      <c r="H583" s="6"/>
      <c r="I583" s="6"/>
      <c r="J583" s="6"/>
      <c r="K583" s="6">
        <f t="shared" si="219"/>
        <v>388.2</v>
      </c>
      <c r="L583" s="6">
        <f t="shared" si="220"/>
        <v>388.2</v>
      </c>
      <c r="M583" s="6">
        <v>388.2</v>
      </c>
      <c r="N583" s="6"/>
      <c r="O583" s="6"/>
      <c r="P583" s="6"/>
      <c r="Q583" s="6">
        <f t="shared" si="221"/>
        <v>388.2</v>
      </c>
      <c r="R583" s="6">
        <f t="shared" si="222"/>
        <v>388.2</v>
      </c>
      <c r="S583" s="6">
        <v>388.2</v>
      </c>
      <c r="T583" s="6"/>
      <c r="U583" s="6"/>
      <c r="V583" s="6"/>
      <c r="W583" s="6">
        <f t="shared" si="223"/>
        <v>388.2</v>
      </c>
    </row>
    <row r="584" spans="1:23" ht="15.75" hidden="1" customHeight="1" x14ac:dyDescent="0.25">
      <c r="A584" s="12"/>
      <c r="B584" s="15"/>
      <c r="C584" s="32" t="s">
        <v>10</v>
      </c>
      <c r="D584" s="32"/>
      <c r="E584" s="54">
        <f t="shared" si="209"/>
        <v>1129.6999999999998</v>
      </c>
      <c r="F584" s="6">
        <f t="shared" si="224"/>
        <v>353.4</v>
      </c>
      <c r="G584" s="6">
        <v>353.4</v>
      </c>
      <c r="H584" s="6"/>
      <c r="I584" s="6"/>
      <c r="J584" s="6"/>
      <c r="K584" s="6">
        <f t="shared" si="219"/>
        <v>353.4</v>
      </c>
      <c r="L584" s="6">
        <f t="shared" si="220"/>
        <v>422.9</v>
      </c>
      <c r="M584" s="6">
        <v>422.9</v>
      </c>
      <c r="N584" s="6"/>
      <c r="O584" s="6"/>
      <c r="P584" s="6"/>
      <c r="Q584" s="6">
        <f t="shared" si="221"/>
        <v>422.9</v>
      </c>
      <c r="R584" s="6">
        <f t="shared" si="222"/>
        <v>353.4</v>
      </c>
      <c r="S584" s="6">
        <v>353.4</v>
      </c>
      <c r="T584" s="6"/>
      <c r="U584" s="6"/>
      <c r="V584" s="6"/>
      <c r="W584" s="6">
        <f t="shared" si="223"/>
        <v>353.4</v>
      </c>
    </row>
    <row r="585" spans="1:23" ht="15.75" hidden="1" customHeight="1" x14ac:dyDescent="0.25">
      <c r="A585" s="12"/>
      <c r="B585" s="15"/>
      <c r="C585" s="32" t="s">
        <v>18</v>
      </c>
      <c r="D585" s="32"/>
      <c r="E585" s="54">
        <f t="shared" si="209"/>
        <v>0</v>
      </c>
      <c r="F585" s="6">
        <f t="shared" si="224"/>
        <v>0</v>
      </c>
      <c r="G585" s="6"/>
      <c r="H585" s="6"/>
      <c r="I585" s="6"/>
      <c r="J585" s="6"/>
      <c r="K585" s="6">
        <f t="shared" si="219"/>
        <v>0</v>
      </c>
      <c r="L585" s="6">
        <f t="shared" si="220"/>
        <v>0</v>
      </c>
      <c r="M585" s="6"/>
      <c r="N585" s="6"/>
      <c r="O585" s="6"/>
      <c r="P585" s="6"/>
      <c r="Q585" s="6">
        <f t="shared" si="221"/>
        <v>0</v>
      </c>
      <c r="R585" s="6">
        <f t="shared" si="222"/>
        <v>0</v>
      </c>
      <c r="S585" s="6"/>
      <c r="T585" s="6"/>
      <c r="U585" s="6"/>
      <c r="V585" s="6"/>
      <c r="W585" s="6">
        <f t="shared" si="223"/>
        <v>0</v>
      </c>
    </row>
    <row r="586" spans="1:23" hidden="1" x14ac:dyDescent="0.25">
      <c r="A586" s="12"/>
      <c r="B586" s="15"/>
      <c r="C586" s="32" t="s">
        <v>24</v>
      </c>
      <c r="D586" s="32"/>
      <c r="E586" s="54">
        <f t="shared" si="209"/>
        <v>234.60000000000002</v>
      </c>
      <c r="F586" s="6">
        <f t="shared" si="224"/>
        <v>78.2</v>
      </c>
      <c r="G586" s="6">
        <v>78.2</v>
      </c>
      <c r="H586" s="6"/>
      <c r="I586" s="6"/>
      <c r="J586" s="6"/>
      <c r="K586" s="6">
        <f t="shared" si="219"/>
        <v>78.2</v>
      </c>
      <c r="L586" s="6">
        <f t="shared" si="220"/>
        <v>78.2</v>
      </c>
      <c r="M586" s="6">
        <v>78.2</v>
      </c>
      <c r="N586" s="6"/>
      <c r="O586" s="6"/>
      <c r="P586" s="6"/>
      <c r="Q586" s="6">
        <f t="shared" si="221"/>
        <v>78.2</v>
      </c>
      <c r="R586" s="6">
        <f t="shared" si="222"/>
        <v>78.2</v>
      </c>
      <c r="S586" s="6">
        <v>78.2</v>
      </c>
      <c r="T586" s="6"/>
      <c r="U586" s="6"/>
      <c r="V586" s="6"/>
      <c r="W586" s="6">
        <f t="shared" si="223"/>
        <v>78.2</v>
      </c>
    </row>
    <row r="587" spans="1:23" ht="15.75" hidden="1" customHeight="1" x14ac:dyDescent="0.25">
      <c r="A587" s="12"/>
      <c r="B587" s="15"/>
      <c r="C587" s="32">
        <v>262</v>
      </c>
      <c r="D587" s="32"/>
      <c r="E587" s="54">
        <f t="shared" si="209"/>
        <v>0</v>
      </c>
      <c r="F587" s="6">
        <f t="shared" si="224"/>
        <v>0</v>
      </c>
      <c r="G587" s="6"/>
      <c r="H587" s="6"/>
      <c r="I587" s="6"/>
      <c r="J587" s="6"/>
      <c r="K587" s="6">
        <f t="shared" si="219"/>
        <v>0</v>
      </c>
      <c r="L587" s="6">
        <f t="shared" si="220"/>
        <v>0</v>
      </c>
      <c r="M587" s="6"/>
      <c r="N587" s="6"/>
      <c r="O587" s="6"/>
      <c r="P587" s="6"/>
      <c r="Q587" s="6">
        <f t="shared" si="221"/>
        <v>0</v>
      </c>
      <c r="R587" s="6">
        <f t="shared" si="222"/>
        <v>0</v>
      </c>
      <c r="S587" s="6"/>
      <c r="T587" s="6"/>
      <c r="U587" s="6"/>
      <c r="V587" s="6"/>
      <c r="W587" s="6">
        <f t="shared" si="223"/>
        <v>0</v>
      </c>
    </row>
    <row r="588" spans="1:23" hidden="1" x14ac:dyDescent="0.25">
      <c r="A588" s="12"/>
      <c r="B588" s="15"/>
      <c r="C588" s="32" t="s">
        <v>25</v>
      </c>
      <c r="D588" s="32"/>
      <c r="E588" s="54">
        <f t="shared" si="209"/>
        <v>0</v>
      </c>
      <c r="F588" s="6">
        <f t="shared" si="224"/>
        <v>0</v>
      </c>
      <c r="G588" s="6"/>
      <c r="H588" s="6"/>
      <c r="I588" s="6"/>
      <c r="J588" s="6"/>
      <c r="K588" s="6">
        <f t="shared" si="219"/>
        <v>0</v>
      </c>
      <c r="L588" s="6">
        <f t="shared" si="220"/>
        <v>0</v>
      </c>
      <c r="M588" s="6"/>
      <c r="N588" s="6"/>
      <c r="O588" s="6"/>
      <c r="P588" s="6"/>
      <c r="Q588" s="6">
        <f t="shared" si="221"/>
        <v>0</v>
      </c>
      <c r="R588" s="6">
        <f t="shared" si="222"/>
        <v>0</v>
      </c>
      <c r="S588" s="6"/>
      <c r="T588" s="6"/>
      <c r="U588" s="6"/>
      <c r="V588" s="6"/>
      <c r="W588" s="6">
        <f t="shared" si="223"/>
        <v>0</v>
      </c>
    </row>
    <row r="589" spans="1:23" hidden="1" x14ac:dyDescent="0.25">
      <c r="A589" s="12"/>
      <c r="B589" s="15"/>
      <c r="C589" s="32" t="s">
        <v>11</v>
      </c>
      <c r="D589" s="32"/>
      <c r="E589" s="54">
        <f t="shared" si="209"/>
        <v>0</v>
      </c>
      <c r="F589" s="6">
        <f t="shared" si="224"/>
        <v>0</v>
      </c>
      <c r="G589" s="6"/>
      <c r="H589" s="6"/>
      <c r="I589" s="6"/>
      <c r="J589" s="6"/>
      <c r="K589" s="6">
        <f t="shared" si="219"/>
        <v>0</v>
      </c>
      <c r="L589" s="6">
        <f t="shared" si="220"/>
        <v>0</v>
      </c>
      <c r="M589" s="6"/>
      <c r="N589" s="6"/>
      <c r="O589" s="6"/>
      <c r="P589" s="6"/>
      <c r="Q589" s="6">
        <f t="shared" si="221"/>
        <v>0</v>
      </c>
      <c r="R589" s="6">
        <f t="shared" si="222"/>
        <v>0</v>
      </c>
      <c r="S589" s="6"/>
      <c r="T589" s="6"/>
      <c r="U589" s="6"/>
      <c r="V589" s="6"/>
      <c r="W589" s="6">
        <f t="shared" si="223"/>
        <v>0</v>
      </c>
    </row>
    <row r="590" spans="1:23" hidden="1" x14ac:dyDescent="0.25">
      <c r="A590" s="12"/>
      <c r="B590" s="15"/>
      <c r="C590" s="32" t="s">
        <v>13</v>
      </c>
      <c r="D590" s="32"/>
      <c r="E590" s="54">
        <f t="shared" si="209"/>
        <v>0</v>
      </c>
      <c r="F590" s="6">
        <f t="shared" si="224"/>
        <v>0</v>
      </c>
      <c r="G590" s="6"/>
      <c r="H590" s="6"/>
      <c r="I590" s="6"/>
      <c r="J590" s="6"/>
      <c r="K590" s="6">
        <f t="shared" si="219"/>
        <v>0</v>
      </c>
      <c r="L590" s="6">
        <f t="shared" si="220"/>
        <v>0</v>
      </c>
      <c r="M590" s="6"/>
      <c r="N590" s="6"/>
      <c r="O590" s="6"/>
      <c r="P590" s="6"/>
      <c r="Q590" s="6">
        <f t="shared" si="221"/>
        <v>0</v>
      </c>
      <c r="R590" s="6">
        <f t="shared" si="222"/>
        <v>0</v>
      </c>
      <c r="S590" s="6"/>
      <c r="T590" s="6"/>
      <c r="U590" s="6"/>
      <c r="V590" s="6"/>
      <c r="W590" s="6">
        <f t="shared" si="223"/>
        <v>0</v>
      </c>
    </row>
    <row r="591" spans="1:23" ht="15.75" hidden="1" customHeight="1" x14ac:dyDescent="0.25">
      <c r="A591" s="12"/>
      <c r="B591" s="15"/>
      <c r="C591" s="32" t="s">
        <v>12</v>
      </c>
      <c r="D591" s="32"/>
      <c r="E591" s="54">
        <f t="shared" si="209"/>
        <v>528.70000000000005</v>
      </c>
      <c r="F591" s="6">
        <f t="shared" si="224"/>
        <v>169.7</v>
      </c>
      <c r="G591" s="6">
        <f>179.5-9.8</f>
        <v>169.7</v>
      </c>
      <c r="H591" s="6"/>
      <c r="I591" s="6"/>
      <c r="J591" s="6"/>
      <c r="K591" s="6">
        <f t="shared" si="219"/>
        <v>169.7</v>
      </c>
      <c r="L591" s="6">
        <f t="shared" si="220"/>
        <v>179.5</v>
      </c>
      <c r="M591" s="6">
        <v>179.5</v>
      </c>
      <c r="N591" s="6"/>
      <c r="O591" s="6"/>
      <c r="P591" s="6"/>
      <c r="Q591" s="6">
        <f t="shared" si="221"/>
        <v>179.5</v>
      </c>
      <c r="R591" s="6">
        <f t="shared" si="222"/>
        <v>179.5</v>
      </c>
      <c r="S591" s="6">
        <v>179.5</v>
      </c>
      <c r="T591" s="6"/>
      <c r="U591" s="6"/>
      <c r="V591" s="6"/>
      <c r="W591" s="6">
        <f t="shared" si="223"/>
        <v>179.5</v>
      </c>
    </row>
    <row r="592" spans="1:23" ht="15.75" hidden="1" customHeight="1" x14ac:dyDescent="0.25">
      <c r="A592" s="12"/>
      <c r="B592" s="15"/>
      <c r="C592" s="32" t="s">
        <v>26</v>
      </c>
      <c r="D592" s="32"/>
      <c r="E592" s="54">
        <f t="shared" si="209"/>
        <v>0</v>
      </c>
      <c r="F592" s="6">
        <f t="shared" si="224"/>
        <v>0</v>
      </c>
      <c r="G592" s="6"/>
      <c r="H592" s="6"/>
      <c r="I592" s="6"/>
      <c r="J592" s="6"/>
      <c r="K592" s="6">
        <f t="shared" si="219"/>
        <v>0</v>
      </c>
      <c r="L592" s="6">
        <f t="shared" si="220"/>
        <v>0</v>
      </c>
      <c r="M592" s="6"/>
      <c r="N592" s="6"/>
      <c r="O592" s="6"/>
      <c r="P592" s="6"/>
      <c r="Q592" s="6">
        <f t="shared" si="221"/>
        <v>0</v>
      </c>
      <c r="R592" s="6">
        <f t="shared" si="222"/>
        <v>0</v>
      </c>
      <c r="S592" s="6"/>
      <c r="T592" s="6"/>
      <c r="U592" s="6"/>
      <c r="V592" s="6"/>
      <c r="W592" s="6">
        <f t="shared" si="223"/>
        <v>0</v>
      </c>
    </row>
    <row r="593" spans="1:23" ht="15.75" hidden="1" customHeight="1" x14ac:dyDescent="0.25">
      <c r="A593" s="12"/>
      <c r="B593" s="15"/>
      <c r="C593" s="32" t="s">
        <v>28</v>
      </c>
      <c r="D593" s="32"/>
      <c r="E593" s="54">
        <f t="shared" si="209"/>
        <v>0</v>
      </c>
      <c r="F593" s="6">
        <f t="shared" si="224"/>
        <v>0</v>
      </c>
      <c r="G593" s="6"/>
      <c r="H593" s="6"/>
      <c r="I593" s="6"/>
      <c r="J593" s="6"/>
      <c r="K593" s="6">
        <f t="shared" si="219"/>
        <v>0</v>
      </c>
      <c r="L593" s="6">
        <f t="shared" si="220"/>
        <v>0</v>
      </c>
      <c r="M593" s="6"/>
      <c r="N593" s="6"/>
      <c r="O593" s="6"/>
      <c r="P593" s="6"/>
      <c r="Q593" s="6">
        <f t="shared" si="221"/>
        <v>0</v>
      </c>
      <c r="R593" s="6">
        <f t="shared" si="222"/>
        <v>0</v>
      </c>
      <c r="S593" s="6"/>
      <c r="T593" s="6"/>
      <c r="U593" s="6"/>
      <c r="V593" s="6"/>
      <c r="W593" s="6">
        <f t="shared" si="223"/>
        <v>0</v>
      </c>
    </row>
    <row r="594" spans="1:23" ht="15.75" hidden="1" customHeight="1" x14ac:dyDescent="0.25">
      <c r="A594" s="12"/>
      <c r="B594" s="15"/>
      <c r="C594" s="32" t="s">
        <v>27</v>
      </c>
      <c r="D594" s="32"/>
      <c r="E594" s="54">
        <f>K594+Q594+W594</f>
        <v>0</v>
      </c>
      <c r="F594" s="6">
        <f t="shared" si="224"/>
        <v>0</v>
      </c>
      <c r="G594" s="6"/>
      <c r="H594" s="6"/>
      <c r="I594" s="6"/>
      <c r="J594" s="6"/>
      <c r="K594" s="6">
        <f t="shared" si="219"/>
        <v>0</v>
      </c>
      <c r="L594" s="6">
        <f t="shared" si="220"/>
        <v>0</v>
      </c>
      <c r="M594" s="6"/>
      <c r="N594" s="6"/>
      <c r="O594" s="6"/>
      <c r="P594" s="6"/>
      <c r="Q594" s="6">
        <f t="shared" si="221"/>
        <v>0</v>
      </c>
      <c r="R594" s="6">
        <f t="shared" si="222"/>
        <v>0</v>
      </c>
      <c r="S594" s="6"/>
      <c r="T594" s="6"/>
      <c r="U594" s="6"/>
      <c r="V594" s="6"/>
      <c r="W594" s="6">
        <f t="shared" si="223"/>
        <v>0</v>
      </c>
    </row>
    <row r="595" spans="1:23" s="10" customFormat="1" ht="100.5" customHeight="1" x14ac:dyDescent="0.25">
      <c r="A595" s="30" t="s">
        <v>67</v>
      </c>
      <c r="B595" s="18" t="s">
        <v>84</v>
      </c>
      <c r="C595" s="37" t="s">
        <v>52</v>
      </c>
      <c r="D595" s="37">
        <v>81100</v>
      </c>
      <c r="E595" s="20">
        <f>SUM(E596:E627)</f>
        <v>13472.000000000004</v>
      </c>
      <c r="F595" s="20">
        <f t="shared" ref="F595:K595" si="225">SUM(F596:F627)</f>
        <v>4503.9999999999991</v>
      </c>
      <c r="G595" s="20">
        <f t="shared" si="225"/>
        <v>4503.9999999999991</v>
      </c>
      <c r="H595" s="20">
        <f t="shared" si="225"/>
        <v>0</v>
      </c>
      <c r="I595" s="20">
        <f t="shared" si="225"/>
        <v>0</v>
      </c>
      <c r="J595" s="20">
        <f t="shared" si="225"/>
        <v>0</v>
      </c>
      <c r="K595" s="20">
        <f t="shared" si="225"/>
        <v>4503.9999999999991</v>
      </c>
      <c r="L595" s="20">
        <f t="shared" ref="L595:Q595" si="226">SUM(L596:L627)</f>
        <v>4463.9999999999991</v>
      </c>
      <c r="M595" s="20">
        <f t="shared" si="226"/>
        <v>4463.9999999999991</v>
      </c>
      <c r="N595" s="20">
        <f t="shared" si="226"/>
        <v>0</v>
      </c>
      <c r="O595" s="20">
        <f t="shared" si="226"/>
        <v>0</v>
      </c>
      <c r="P595" s="20">
        <f t="shared" si="226"/>
        <v>0</v>
      </c>
      <c r="Q595" s="20">
        <f t="shared" si="226"/>
        <v>4463.9999999999991</v>
      </c>
      <c r="R595" s="20">
        <f t="shared" ref="R595:W595" si="227">SUM(R596:R627)</f>
        <v>4503.9999999999991</v>
      </c>
      <c r="S595" s="20">
        <f t="shared" si="227"/>
        <v>4503.9999999999991</v>
      </c>
      <c r="T595" s="20">
        <f t="shared" si="227"/>
        <v>0</v>
      </c>
      <c r="U595" s="20">
        <f t="shared" si="227"/>
        <v>0</v>
      </c>
      <c r="V595" s="20">
        <f t="shared" si="227"/>
        <v>0</v>
      </c>
      <c r="W595" s="20">
        <f t="shared" si="227"/>
        <v>4503.9999999999991</v>
      </c>
    </row>
    <row r="596" spans="1:23" ht="15.75" hidden="1" customHeight="1" x14ac:dyDescent="0.25">
      <c r="A596" s="12"/>
      <c r="B596" s="15"/>
      <c r="C596" s="32">
        <v>211</v>
      </c>
      <c r="D596" s="32"/>
      <c r="E596" s="54">
        <f t="shared" ref="E596:E648" si="228">K596+Q596+W596</f>
        <v>7317.9000000000005</v>
      </c>
      <c r="F596" s="6">
        <f t="shared" ref="F596:F627" si="229">G596+H596</f>
        <v>2439.3000000000002</v>
      </c>
      <c r="G596" s="6">
        <v>2439.3000000000002</v>
      </c>
      <c r="H596" s="6"/>
      <c r="I596" s="6"/>
      <c r="J596" s="6"/>
      <c r="K596" s="6">
        <f t="shared" ref="K596:K627" si="230">F596+I596+J596</f>
        <v>2439.3000000000002</v>
      </c>
      <c r="L596" s="6">
        <f t="shared" ref="L596:L627" si="231">M596+N596</f>
        <v>2439.3000000000002</v>
      </c>
      <c r="M596" s="6">
        <v>2439.3000000000002</v>
      </c>
      <c r="N596" s="6"/>
      <c r="O596" s="6"/>
      <c r="P596" s="6"/>
      <c r="Q596" s="6">
        <f t="shared" ref="Q596:Q627" si="232">L596+O596+P596</f>
        <v>2439.3000000000002</v>
      </c>
      <c r="R596" s="6">
        <f t="shared" ref="R596:R627" si="233">S596+T596</f>
        <v>2439.3000000000002</v>
      </c>
      <c r="S596" s="6">
        <v>2439.3000000000002</v>
      </c>
      <c r="T596" s="6"/>
      <c r="U596" s="6"/>
      <c r="V596" s="6"/>
      <c r="W596" s="6">
        <f t="shared" ref="W596:W627" si="234">R596+U596+V596</f>
        <v>2439.3000000000002</v>
      </c>
    </row>
    <row r="597" spans="1:23" ht="15.75" hidden="1" customHeight="1" x14ac:dyDescent="0.25">
      <c r="A597" s="12"/>
      <c r="B597" s="15"/>
      <c r="C597" s="32" t="s">
        <v>19</v>
      </c>
      <c r="D597" s="32"/>
      <c r="E597" s="54">
        <f t="shared" si="228"/>
        <v>1053</v>
      </c>
      <c r="F597" s="6">
        <f t="shared" si="229"/>
        <v>351</v>
      </c>
      <c r="G597" s="6">
        <v>351</v>
      </c>
      <c r="H597" s="6"/>
      <c r="I597" s="6"/>
      <c r="J597" s="6"/>
      <c r="K597" s="6">
        <f t="shared" si="230"/>
        <v>351</v>
      </c>
      <c r="L597" s="6">
        <f t="shared" si="231"/>
        <v>351</v>
      </c>
      <c r="M597" s="6">
        <v>351</v>
      </c>
      <c r="N597" s="6"/>
      <c r="O597" s="6"/>
      <c r="P597" s="6"/>
      <c r="Q597" s="6">
        <f t="shared" si="232"/>
        <v>351</v>
      </c>
      <c r="R597" s="6">
        <f t="shared" si="233"/>
        <v>351</v>
      </c>
      <c r="S597" s="6">
        <v>351</v>
      </c>
      <c r="T597" s="6"/>
      <c r="U597" s="6"/>
      <c r="V597" s="6"/>
      <c r="W597" s="6">
        <f t="shared" si="234"/>
        <v>351</v>
      </c>
    </row>
    <row r="598" spans="1:23" hidden="1" x14ac:dyDescent="0.25">
      <c r="A598" s="12"/>
      <c r="B598" s="15"/>
      <c r="C598" s="32" t="s">
        <v>14</v>
      </c>
      <c r="D598" s="32"/>
      <c r="E598" s="54">
        <f t="shared" si="228"/>
        <v>0</v>
      </c>
      <c r="F598" s="6">
        <f t="shared" si="229"/>
        <v>0</v>
      </c>
      <c r="G598" s="6"/>
      <c r="H598" s="6"/>
      <c r="I598" s="6"/>
      <c r="J598" s="6"/>
      <c r="K598" s="6">
        <f t="shared" si="230"/>
        <v>0</v>
      </c>
      <c r="L598" s="6">
        <f t="shared" si="231"/>
        <v>0</v>
      </c>
      <c r="M598" s="6"/>
      <c r="N598" s="6"/>
      <c r="O598" s="6"/>
      <c r="P598" s="6"/>
      <c r="Q598" s="6">
        <f t="shared" si="232"/>
        <v>0</v>
      </c>
      <c r="R598" s="6">
        <f t="shared" si="233"/>
        <v>0</v>
      </c>
      <c r="S598" s="6"/>
      <c r="T598" s="6"/>
      <c r="U598" s="6"/>
      <c r="V598" s="6"/>
      <c r="W598" s="6">
        <f t="shared" si="234"/>
        <v>0</v>
      </c>
    </row>
    <row r="599" spans="1:23" hidden="1" x14ac:dyDescent="0.25">
      <c r="A599" s="12"/>
      <c r="B599" s="15"/>
      <c r="C599" s="32" t="s">
        <v>53</v>
      </c>
      <c r="D599" s="32"/>
      <c r="E599" s="54">
        <f t="shared" si="228"/>
        <v>0</v>
      </c>
      <c r="F599" s="6">
        <f t="shared" si="229"/>
        <v>0</v>
      </c>
      <c r="G599" s="6"/>
      <c r="H599" s="6"/>
      <c r="I599" s="6"/>
      <c r="J599" s="6"/>
      <c r="K599" s="6">
        <f t="shared" si="230"/>
        <v>0</v>
      </c>
      <c r="L599" s="6">
        <f t="shared" si="231"/>
        <v>0</v>
      </c>
      <c r="M599" s="6"/>
      <c r="N599" s="6"/>
      <c r="O599" s="6"/>
      <c r="P599" s="6"/>
      <c r="Q599" s="6">
        <f t="shared" si="232"/>
        <v>0</v>
      </c>
      <c r="R599" s="6">
        <f t="shared" si="233"/>
        <v>0</v>
      </c>
      <c r="S599" s="6"/>
      <c r="T599" s="6"/>
      <c r="U599" s="6"/>
      <c r="V599" s="6"/>
      <c r="W599" s="6">
        <f t="shared" si="234"/>
        <v>0</v>
      </c>
    </row>
    <row r="600" spans="1:23" hidden="1" x14ac:dyDescent="0.25">
      <c r="A600" s="12"/>
      <c r="B600" s="15"/>
      <c r="C600" s="32" t="s">
        <v>33</v>
      </c>
      <c r="D600" s="32"/>
      <c r="E600" s="54">
        <f t="shared" si="228"/>
        <v>0</v>
      </c>
      <c r="F600" s="6">
        <f t="shared" si="229"/>
        <v>0</v>
      </c>
      <c r="G600" s="6"/>
      <c r="H600" s="6"/>
      <c r="I600" s="6"/>
      <c r="J600" s="6"/>
      <c r="K600" s="6">
        <f t="shared" si="230"/>
        <v>0</v>
      </c>
      <c r="L600" s="6">
        <f t="shared" si="231"/>
        <v>0</v>
      </c>
      <c r="M600" s="6"/>
      <c r="N600" s="6"/>
      <c r="O600" s="6"/>
      <c r="P600" s="6"/>
      <c r="Q600" s="6">
        <f t="shared" si="232"/>
        <v>0</v>
      </c>
      <c r="R600" s="6">
        <f t="shared" si="233"/>
        <v>0</v>
      </c>
      <c r="S600" s="6"/>
      <c r="T600" s="6"/>
      <c r="U600" s="6"/>
      <c r="V600" s="6"/>
      <c r="W600" s="6">
        <f t="shared" si="234"/>
        <v>0</v>
      </c>
    </row>
    <row r="601" spans="1:23" ht="15.75" hidden="1" customHeight="1" x14ac:dyDescent="0.25">
      <c r="A601" s="12"/>
      <c r="B601" s="15"/>
      <c r="C601" s="32" t="s">
        <v>29</v>
      </c>
      <c r="D601" s="32"/>
      <c r="E601" s="54">
        <f t="shared" si="228"/>
        <v>80</v>
      </c>
      <c r="F601" s="6">
        <f t="shared" si="229"/>
        <v>40</v>
      </c>
      <c r="G601" s="6">
        <v>40</v>
      </c>
      <c r="H601" s="6"/>
      <c r="I601" s="6"/>
      <c r="J601" s="6"/>
      <c r="K601" s="6">
        <f t="shared" si="230"/>
        <v>40</v>
      </c>
      <c r="L601" s="6">
        <f t="shared" si="231"/>
        <v>0</v>
      </c>
      <c r="M601" s="6"/>
      <c r="N601" s="6"/>
      <c r="O601" s="6"/>
      <c r="P601" s="6"/>
      <c r="Q601" s="6">
        <f t="shared" si="232"/>
        <v>0</v>
      </c>
      <c r="R601" s="6">
        <f t="shared" si="233"/>
        <v>40</v>
      </c>
      <c r="S601" s="6">
        <v>40</v>
      </c>
      <c r="T601" s="6"/>
      <c r="U601" s="6"/>
      <c r="V601" s="6"/>
      <c r="W601" s="6">
        <f t="shared" si="234"/>
        <v>40</v>
      </c>
    </row>
    <row r="602" spans="1:23" ht="15.75" hidden="1" customHeight="1" x14ac:dyDescent="0.25">
      <c r="A602" s="12"/>
      <c r="B602" s="15"/>
      <c r="C602" s="32" t="s">
        <v>30</v>
      </c>
      <c r="D602" s="32"/>
      <c r="E602" s="54">
        <f t="shared" si="228"/>
        <v>18.600000000000001</v>
      </c>
      <c r="F602" s="6">
        <f t="shared" si="229"/>
        <v>6.2</v>
      </c>
      <c r="G602" s="6">
        <v>6.2</v>
      </c>
      <c r="H602" s="6"/>
      <c r="I602" s="6"/>
      <c r="J602" s="6"/>
      <c r="K602" s="6">
        <f t="shared" si="230"/>
        <v>6.2</v>
      </c>
      <c r="L602" s="6">
        <f t="shared" si="231"/>
        <v>6.2</v>
      </c>
      <c r="M602" s="6">
        <v>6.2</v>
      </c>
      <c r="N602" s="6"/>
      <c r="O602" s="6"/>
      <c r="P602" s="6"/>
      <c r="Q602" s="6">
        <f t="shared" si="232"/>
        <v>6.2</v>
      </c>
      <c r="R602" s="6">
        <f t="shared" si="233"/>
        <v>6.2</v>
      </c>
      <c r="S602" s="6">
        <v>6.2</v>
      </c>
      <c r="T602" s="6"/>
      <c r="U602" s="6"/>
      <c r="V602" s="6"/>
      <c r="W602" s="6">
        <f t="shared" si="234"/>
        <v>6.2</v>
      </c>
    </row>
    <row r="603" spans="1:23" ht="15.75" hidden="1" customHeight="1" x14ac:dyDescent="0.25">
      <c r="A603" s="12"/>
      <c r="B603" s="15"/>
      <c r="C603" s="32">
        <v>213</v>
      </c>
      <c r="D603" s="32"/>
      <c r="E603" s="54">
        <f t="shared" si="228"/>
        <v>2502.6000000000004</v>
      </c>
      <c r="F603" s="6">
        <f t="shared" si="229"/>
        <v>834.2</v>
      </c>
      <c r="G603" s="6">
        <v>834.2</v>
      </c>
      <c r="H603" s="6"/>
      <c r="I603" s="6"/>
      <c r="J603" s="6"/>
      <c r="K603" s="6">
        <f t="shared" si="230"/>
        <v>834.2</v>
      </c>
      <c r="L603" s="6">
        <f t="shared" si="231"/>
        <v>834.2</v>
      </c>
      <c r="M603" s="6">
        <v>834.2</v>
      </c>
      <c r="N603" s="6"/>
      <c r="O603" s="6"/>
      <c r="P603" s="6"/>
      <c r="Q603" s="6">
        <f t="shared" si="232"/>
        <v>834.2</v>
      </c>
      <c r="R603" s="6">
        <f t="shared" si="233"/>
        <v>834.2</v>
      </c>
      <c r="S603" s="6">
        <v>834.2</v>
      </c>
      <c r="T603" s="6"/>
      <c r="U603" s="6"/>
      <c r="V603" s="6"/>
      <c r="W603" s="6">
        <f t="shared" si="234"/>
        <v>834.2</v>
      </c>
    </row>
    <row r="604" spans="1:23" hidden="1" x14ac:dyDescent="0.25">
      <c r="A604" s="12"/>
      <c r="B604" s="15"/>
      <c r="C604" s="32">
        <v>221</v>
      </c>
      <c r="D604" s="32"/>
      <c r="E604" s="54">
        <f t="shared" si="228"/>
        <v>88.5</v>
      </c>
      <c r="F604" s="6">
        <f t="shared" si="229"/>
        <v>29.5</v>
      </c>
      <c r="G604" s="6">
        <v>29.5</v>
      </c>
      <c r="H604" s="6"/>
      <c r="I604" s="6"/>
      <c r="J604" s="6"/>
      <c r="K604" s="6">
        <f t="shared" si="230"/>
        <v>29.5</v>
      </c>
      <c r="L604" s="6">
        <f t="shared" si="231"/>
        <v>29.5</v>
      </c>
      <c r="M604" s="6">
        <v>29.5</v>
      </c>
      <c r="N604" s="6"/>
      <c r="O604" s="6"/>
      <c r="P604" s="6"/>
      <c r="Q604" s="6">
        <f t="shared" si="232"/>
        <v>29.5</v>
      </c>
      <c r="R604" s="6">
        <f t="shared" si="233"/>
        <v>29.5</v>
      </c>
      <c r="S604" s="6">
        <v>29.5</v>
      </c>
      <c r="T604" s="6"/>
      <c r="U604" s="6"/>
      <c r="V604" s="6"/>
      <c r="W604" s="6">
        <f t="shared" si="234"/>
        <v>29.5</v>
      </c>
    </row>
    <row r="605" spans="1:23" hidden="1" x14ac:dyDescent="0.25">
      <c r="A605" s="12"/>
      <c r="B605" s="15"/>
      <c r="C605" s="32" t="s">
        <v>15</v>
      </c>
      <c r="D605" s="32"/>
      <c r="E605" s="54">
        <f t="shared" si="228"/>
        <v>0</v>
      </c>
      <c r="F605" s="6">
        <f t="shared" si="229"/>
        <v>0</v>
      </c>
      <c r="G605" s="6"/>
      <c r="H605" s="6"/>
      <c r="I605" s="6"/>
      <c r="J605" s="6"/>
      <c r="K605" s="6">
        <f t="shared" si="230"/>
        <v>0</v>
      </c>
      <c r="L605" s="6">
        <f t="shared" si="231"/>
        <v>0</v>
      </c>
      <c r="M605" s="6"/>
      <c r="N605" s="6"/>
      <c r="O605" s="6"/>
      <c r="P605" s="6"/>
      <c r="Q605" s="6">
        <f t="shared" si="232"/>
        <v>0</v>
      </c>
      <c r="R605" s="6">
        <f t="shared" si="233"/>
        <v>0</v>
      </c>
      <c r="S605" s="6"/>
      <c r="T605" s="6"/>
      <c r="U605" s="6"/>
      <c r="V605" s="6"/>
      <c r="W605" s="6">
        <f t="shared" si="234"/>
        <v>0</v>
      </c>
    </row>
    <row r="606" spans="1:23" hidden="1" x14ac:dyDescent="0.25">
      <c r="A606" s="12"/>
      <c r="B606" s="15"/>
      <c r="C606" s="32" t="s">
        <v>16</v>
      </c>
      <c r="D606" s="32"/>
      <c r="E606" s="54">
        <f t="shared" si="228"/>
        <v>0</v>
      </c>
      <c r="F606" s="6">
        <f t="shared" si="229"/>
        <v>0</v>
      </c>
      <c r="G606" s="6"/>
      <c r="H606" s="6"/>
      <c r="I606" s="6"/>
      <c r="J606" s="6"/>
      <c r="K606" s="6">
        <f t="shared" si="230"/>
        <v>0</v>
      </c>
      <c r="L606" s="6">
        <f t="shared" si="231"/>
        <v>0</v>
      </c>
      <c r="M606" s="6"/>
      <c r="N606" s="6"/>
      <c r="O606" s="6"/>
      <c r="P606" s="6"/>
      <c r="Q606" s="6">
        <f t="shared" si="232"/>
        <v>0</v>
      </c>
      <c r="R606" s="6">
        <f t="shared" si="233"/>
        <v>0</v>
      </c>
      <c r="S606" s="6"/>
      <c r="T606" s="6"/>
      <c r="U606" s="6"/>
      <c r="V606" s="6"/>
      <c r="W606" s="6">
        <f t="shared" si="234"/>
        <v>0</v>
      </c>
    </row>
    <row r="607" spans="1:23" hidden="1" x14ac:dyDescent="0.25">
      <c r="A607" s="12"/>
      <c r="B607" s="15"/>
      <c r="C607" s="32" t="s">
        <v>103</v>
      </c>
      <c r="D607" s="32"/>
      <c r="E607" s="54">
        <f t="shared" si="228"/>
        <v>0</v>
      </c>
      <c r="F607" s="6">
        <f t="shared" si="229"/>
        <v>0</v>
      </c>
      <c r="G607" s="6"/>
      <c r="H607" s="6"/>
      <c r="I607" s="6"/>
      <c r="J607" s="6"/>
      <c r="K607" s="6">
        <f t="shared" si="230"/>
        <v>0</v>
      </c>
      <c r="L607" s="6">
        <f t="shared" si="231"/>
        <v>0</v>
      </c>
      <c r="M607" s="6"/>
      <c r="N607" s="6"/>
      <c r="O607" s="6"/>
      <c r="P607" s="6"/>
      <c r="Q607" s="6">
        <f t="shared" si="232"/>
        <v>0</v>
      </c>
      <c r="R607" s="6">
        <f t="shared" si="233"/>
        <v>0</v>
      </c>
      <c r="S607" s="6"/>
      <c r="T607" s="6"/>
      <c r="U607" s="6"/>
      <c r="V607" s="6"/>
      <c r="W607" s="6">
        <f t="shared" si="234"/>
        <v>0</v>
      </c>
    </row>
    <row r="608" spans="1:23" hidden="1" x14ac:dyDescent="0.25">
      <c r="A608" s="12"/>
      <c r="B608" s="15"/>
      <c r="C608" s="32" t="s">
        <v>70</v>
      </c>
      <c r="D608" s="32"/>
      <c r="E608" s="54">
        <f t="shared" si="228"/>
        <v>0</v>
      </c>
      <c r="F608" s="6">
        <f t="shared" si="229"/>
        <v>0</v>
      </c>
      <c r="G608" s="6"/>
      <c r="H608" s="6"/>
      <c r="I608" s="6"/>
      <c r="J608" s="6"/>
      <c r="K608" s="6">
        <f t="shared" si="230"/>
        <v>0</v>
      </c>
      <c r="L608" s="6">
        <f t="shared" si="231"/>
        <v>0</v>
      </c>
      <c r="M608" s="6"/>
      <c r="N608" s="6"/>
      <c r="O608" s="6"/>
      <c r="P608" s="6"/>
      <c r="Q608" s="6">
        <f t="shared" si="232"/>
        <v>0</v>
      </c>
      <c r="R608" s="6">
        <f t="shared" si="233"/>
        <v>0</v>
      </c>
      <c r="S608" s="6"/>
      <c r="T608" s="6"/>
      <c r="U608" s="6"/>
      <c r="V608" s="6"/>
      <c r="W608" s="6">
        <f t="shared" si="234"/>
        <v>0</v>
      </c>
    </row>
    <row r="609" spans="1:23" hidden="1" x14ac:dyDescent="0.25">
      <c r="A609" s="12"/>
      <c r="B609" s="15"/>
      <c r="C609" s="32" t="s">
        <v>71</v>
      </c>
      <c r="D609" s="32"/>
      <c r="E609" s="54">
        <f t="shared" si="228"/>
        <v>0</v>
      </c>
      <c r="F609" s="6">
        <f t="shared" si="229"/>
        <v>0</v>
      </c>
      <c r="G609" s="6"/>
      <c r="H609" s="6"/>
      <c r="I609" s="6"/>
      <c r="J609" s="6"/>
      <c r="K609" s="6">
        <f t="shared" si="230"/>
        <v>0</v>
      </c>
      <c r="L609" s="6">
        <f t="shared" si="231"/>
        <v>0</v>
      </c>
      <c r="M609" s="6"/>
      <c r="N609" s="6"/>
      <c r="O609" s="6"/>
      <c r="P609" s="6"/>
      <c r="Q609" s="6">
        <f t="shared" si="232"/>
        <v>0</v>
      </c>
      <c r="R609" s="6">
        <f t="shared" si="233"/>
        <v>0</v>
      </c>
      <c r="S609" s="6"/>
      <c r="T609" s="6"/>
      <c r="U609" s="6"/>
      <c r="V609" s="6"/>
      <c r="W609" s="6">
        <f t="shared" si="234"/>
        <v>0</v>
      </c>
    </row>
    <row r="610" spans="1:23" hidden="1" x14ac:dyDescent="0.25">
      <c r="A610" s="12"/>
      <c r="B610" s="15"/>
      <c r="C610" s="32" t="s">
        <v>72</v>
      </c>
      <c r="D610" s="32"/>
      <c r="E610" s="54">
        <f t="shared" si="228"/>
        <v>0</v>
      </c>
      <c r="F610" s="6">
        <f t="shared" si="229"/>
        <v>0</v>
      </c>
      <c r="G610" s="6"/>
      <c r="H610" s="6"/>
      <c r="I610" s="6"/>
      <c r="J610" s="6"/>
      <c r="K610" s="6">
        <f t="shared" si="230"/>
        <v>0</v>
      </c>
      <c r="L610" s="6">
        <f t="shared" si="231"/>
        <v>0</v>
      </c>
      <c r="M610" s="6"/>
      <c r="N610" s="6"/>
      <c r="O610" s="6"/>
      <c r="P610" s="6"/>
      <c r="Q610" s="6">
        <f t="shared" si="232"/>
        <v>0</v>
      </c>
      <c r="R610" s="6">
        <f t="shared" si="233"/>
        <v>0</v>
      </c>
      <c r="S610" s="6"/>
      <c r="T610" s="6"/>
      <c r="U610" s="6"/>
      <c r="V610" s="6"/>
      <c r="W610" s="6">
        <f t="shared" si="234"/>
        <v>0</v>
      </c>
    </row>
    <row r="611" spans="1:23" hidden="1" x14ac:dyDescent="0.25">
      <c r="A611" s="12"/>
      <c r="B611" s="15"/>
      <c r="C611" s="32">
        <v>224</v>
      </c>
      <c r="D611" s="32"/>
      <c r="E611" s="54">
        <f t="shared" si="228"/>
        <v>0</v>
      </c>
      <c r="F611" s="6">
        <f t="shared" si="229"/>
        <v>0</v>
      </c>
      <c r="G611" s="6"/>
      <c r="H611" s="6"/>
      <c r="I611" s="6"/>
      <c r="J611" s="6"/>
      <c r="K611" s="6">
        <f t="shared" si="230"/>
        <v>0</v>
      </c>
      <c r="L611" s="6">
        <f t="shared" si="231"/>
        <v>0</v>
      </c>
      <c r="M611" s="6"/>
      <c r="N611" s="6"/>
      <c r="O611" s="6"/>
      <c r="P611" s="6"/>
      <c r="Q611" s="6">
        <f t="shared" si="232"/>
        <v>0</v>
      </c>
      <c r="R611" s="6">
        <f t="shared" si="233"/>
        <v>0</v>
      </c>
      <c r="S611" s="6"/>
      <c r="T611" s="6"/>
      <c r="U611" s="6"/>
      <c r="V611" s="6"/>
      <c r="W611" s="6">
        <f t="shared" si="234"/>
        <v>0</v>
      </c>
    </row>
    <row r="612" spans="1:23" hidden="1" x14ac:dyDescent="0.25">
      <c r="A612" s="12"/>
      <c r="B612" s="15"/>
      <c r="C612" s="32" t="s">
        <v>20</v>
      </c>
      <c r="D612" s="32"/>
      <c r="E612" s="54">
        <f t="shared" si="228"/>
        <v>0</v>
      </c>
      <c r="F612" s="6">
        <f t="shared" si="229"/>
        <v>0</v>
      </c>
      <c r="G612" s="6"/>
      <c r="H612" s="6"/>
      <c r="I612" s="6"/>
      <c r="J612" s="6"/>
      <c r="K612" s="6">
        <f t="shared" si="230"/>
        <v>0</v>
      </c>
      <c r="L612" s="6">
        <f t="shared" si="231"/>
        <v>0</v>
      </c>
      <c r="M612" s="6"/>
      <c r="N612" s="6"/>
      <c r="O612" s="6"/>
      <c r="P612" s="6"/>
      <c r="Q612" s="6">
        <f t="shared" si="232"/>
        <v>0</v>
      </c>
      <c r="R612" s="6">
        <f t="shared" si="233"/>
        <v>0</v>
      </c>
      <c r="S612" s="6"/>
      <c r="T612" s="6"/>
      <c r="U612" s="6"/>
      <c r="V612" s="6"/>
      <c r="W612" s="6">
        <f t="shared" si="234"/>
        <v>0</v>
      </c>
    </row>
    <row r="613" spans="1:23" hidden="1" x14ac:dyDescent="0.25">
      <c r="A613" s="12"/>
      <c r="B613" s="15"/>
      <c r="C613" s="32" t="s">
        <v>21</v>
      </c>
      <c r="D613" s="32"/>
      <c r="E613" s="54">
        <f t="shared" si="228"/>
        <v>11.100000000000001</v>
      </c>
      <c r="F613" s="6">
        <f t="shared" si="229"/>
        <v>3.7</v>
      </c>
      <c r="G613" s="6">
        <v>3.7</v>
      </c>
      <c r="H613" s="6"/>
      <c r="I613" s="6"/>
      <c r="J613" s="6"/>
      <c r="K613" s="6">
        <f t="shared" si="230"/>
        <v>3.7</v>
      </c>
      <c r="L613" s="6">
        <f t="shared" si="231"/>
        <v>3.7</v>
      </c>
      <c r="M613" s="6">
        <v>3.7</v>
      </c>
      <c r="N613" s="6"/>
      <c r="O613" s="6"/>
      <c r="P613" s="6"/>
      <c r="Q613" s="6">
        <f t="shared" si="232"/>
        <v>3.7</v>
      </c>
      <c r="R613" s="6">
        <f t="shared" si="233"/>
        <v>3.7</v>
      </c>
      <c r="S613" s="6">
        <v>3.7</v>
      </c>
      <c r="T613" s="6"/>
      <c r="U613" s="6"/>
      <c r="V613" s="6"/>
      <c r="W613" s="6">
        <f t="shared" si="234"/>
        <v>3.7</v>
      </c>
    </row>
    <row r="614" spans="1:23" hidden="1" x14ac:dyDescent="0.25">
      <c r="A614" s="12"/>
      <c r="B614" s="15"/>
      <c r="C614" s="32" t="s">
        <v>22</v>
      </c>
      <c r="D614" s="32"/>
      <c r="E614" s="54">
        <f t="shared" si="228"/>
        <v>0</v>
      </c>
      <c r="F614" s="6">
        <f t="shared" si="229"/>
        <v>0</v>
      </c>
      <c r="G614" s="6"/>
      <c r="H614" s="6"/>
      <c r="I614" s="6"/>
      <c r="J614" s="6"/>
      <c r="K614" s="6">
        <f t="shared" si="230"/>
        <v>0</v>
      </c>
      <c r="L614" s="6">
        <f t="shared" si="231"/>
        <v>0</v>
      </c>
      <c r="M614" s="6"/>
      <c r="N614" s="6"/>
      <c r="O614" s="6"/>
      <c r="P614" s="6"/>
      <c r="Q614" s="6">
        <f t="shared" si="232"/>
        <v>0</v>
      </c>
      <c r="R614" s="6">
        <f t="shared" si="233"/>
        <v>0</v>
      </c>
      <c r="S614" s="6"/>
      <c r="T614" s="6"/>
      <c r="U614" s="6"/>
      <c r="V614" s="6"/>
      <c r="W614" s="6">
        <f t="shared" si="234"/>
        <v>0</v>
      </c>
    </row>
    <row r="615" spans="1:23" hidden="1" x14ac:dyDescent="0.25">
      <c r="A615" s="12"/>
      <c r="B615" s="15"/>
      <c r="C615" s="32" t="s">
        <v>17</v>
      </c>
      <c r="D615" s="32"/>
      <c r="E615" s="54">
        <f t="shared" si="228"/>
        <v>0</v>
      </c>
      <c r="F615" s="6">
        <f t="shared" si="229"/>
        <v>0</v>
      </c>
      <c r="G615" s="6"/>
      <c r="H615" s="6"/>
      <c r="I615" s="6"/>
      <c r="J615" s="6"/>
      <c r="K615" s="6">
        <f t="shared" si="230"/>
        <v>0</v>
      </c>
      <c r="L615" s="6">
        <f t="shared" si="231"/>
        <v>0</v>
      </c>
      <c r="M615" s="6"/>
      <c r="N615" s="6"/>
      <c r="O615" s="6"/>
      <c r="P615" s="6"/>
      <c r="Q615" s="6">
        <f t="shared" si="232"/>
        <v>0</v>
      </c>
      <c r="R615" s="6">
        <f t="shared" si="233"/>
        <v>0</v>
      </c>
      <c r="S615" s="6"/>
      <c r="T615" s="6"/>
      <c r="U615" s="6"/>
      <c r="V615" s="6"/>
      <c r="W615" s="6">
        <f t="shared" si="234"/>
        <v>0</v>
      </c>
    </row>
    <row r="616" spans="1:23" hidden="1" x14ac:dyDescent="0.25">
      <c r="A616" s="12"/>
      <c r="B616" s="15"/>
      <c r="C616" s="32" t="s">
        <v>23</v>
      </c>
      <c r="D616" s="32"/>
      <c r="E616" s="54">
        <f t="shared" si="228"/>
        <v>0</v>
      </c>
      <c r="F616" s="6">
        <f t="shared" si="229"/>
        <v>0</v>
      </c>
      <c r="G616" s="6"/>
      <c r="H616" s="6"/>
      <c r="I616" s="6"/>
      <c r="J616" s="6"/>
      <c r="K616" s="6">
        <f t="shared" si="230"/>
        <v>0</v>
      </c>
      <c r="L616" s="6">
        <f t="shared" si="231"/>
        <v>0</v>
      </c>
      <c r="M616" s="6"/>
      <c r="N616" s="6"/>
      <c r="O616" s="6"/>
      <c r="P616" s="6"/>
      <c r="Q616" s="6">
        <f t="shared" si="232"/>
        <v>0</v>
      </c>
      <c r="R616" s="6">
        <f t="shared" si="233"/>
        <v>0</v>
      </c>
      <c r="S616" s="6"/>
      <c r="T616" s="6"/>
      <c r="U616" s="6"/>
      <c r="V616" s="6"/>
      <c r="W616" s="6">
        <f t="shared" si="234"/>
        <v>0</v>
      </c>
    </row>
    <row r="617" spans="1:23" hidden="1" x14ac:dyDescent="0.25">
      <c r="A617" s="12"/>
      <c r="B617" s="15"/>
      <c r="C617" s="32" t="s">
        <v>10</v>
      </c>
      <c r="D617" s="32"/>
      <c r="E617" s="54">
        <f t="shared" si="228"/>
        <v>24.599999999999998</v>
      </c>
      <c r="F617" s="6">
        <f t="shared" si="229"/>
        <v>8.1999999999999993</v>
      </c>
      <c r="G617" s="6">
        <v>8.1999999999999993</v>
      </c>
      <c r="H617" s="6"/>
      <c r="I617" s="6"/>
      <c r="J617" s="6"/>
      <c r="K617" s="6">
        <f t="shared" si="230"/>
        <v>8.1999999999999993</v>
      </c>
      <c r="L617" s="6">
        <f t="shared" si="231"/>
        <v>8.1999999999999993</v>
      </c>
      <c r="M617" s="6">
        <v>8.1999999999999993</v>
      </c>
      <c r="N617" s="6"/>
      <c r="O617" s="6"/>
      <c r="P617" s="6"/>
      <c r="Q617" s="6">
        <f t="shared" si="232"/>
        <v>8.1999999999999993</v>
      </c>
      <c r="R617" s="6">
        <f t="shared" si="233"/>
        <v>8.1999999999999993</v>
      </c>
      <c r="S617" s="6">
        <v>8.1999999999999993</v>
      </c>
      <c r="T617" s="6"/>
      <c r="U617" s="6"/>
      <c r="V617" s="6"/>
      <c r="W617" s="6">
        <f t="shared" si="234"/>
        <v>8.1999999999999993</v>
      </c>
    </row>
    <row r="618" spans="1:23" hidden="1" x14ac:dyDescent="0.25">
      <c r="A618" s="12"/>
      <c r="B618" s="15"/>
      <c r="C618" s="32" t="s">
        <v>18</v>
      </c>
      <c r="D618" s="32"/>
      <c r="E618" s="54">
        <f t="shared" si="228"/>
        <v>2080.1999999999998</v>
      </c>
      <c r="F618" s="6">
        <f t="shared" si="229"/>
        <v>693.4</v>
      </c>
      <c r="G618" s="6">
        <v>693.4</v>
      </c>
      <c r="H618" s="6"/>
      <c r="I618" s="6"/>
      <c r="J618" s="6"/>
      <c r="K618" s="6">
        <f t="shared" si="230"/>
        <v>693.4</v>
      </c>
      <c r="L618" s="6">
        <f t="shared" si="231"/>
        <v>693.4</v>
      </c>
      <c r="M618" s="6">
        <v>693.4</v>
      </c>
      <c r="N618" s="6"/>
      <c r="O618" s="6"/>
      <c r="P618" s="6"/>
      <c r="Q618" s="6">
        <f t="shared" si="232"/>
        <v>693.4</v>
      </c>
      <c r="R618" s="6">
        <f t="shared" si="233"/>
        <v>693.4</v>
      </c>
      <c r="S618" s="6">
        <v>693.4</v>
      </c>
      <c r="T618" s="6"/>
      <c r="U618" s="6"/>
      <c r="V618" s="6"/>
      <c r="W618" s="6">
        <f t="shared" si="234"/>
        <v>693.4</v>
      </c>
    </row>
    <row r="619" spans="1:23" hidden="1" x14ac:dyDescent="0.25">
      <c r="A619" s="12"/>
      <c r="B619" s="15"/>
      <c r="C619" s="32" t="s">
        <v>24</v>
      </c>
      <c r="D619" s="32"/>
      <c r="E619" s="54">
        <f t="shared" si="228"/>
        <v>0</v>
      </c>
      <c r="F619" s="6">
        <f t="shared" si="229"/>
        <v>0</v>
      </c>
      <c r="G619" s="6"/>
      <c r="H619" s="6"/>
      <c r="I619" s="6"/>
      <c r="J619" s="6"/>
      <c r="K619" s="6">
        <f t="shared" si="230"/>
        <v>0</v>
      </c>
      <c r="L619" s="6">
        <f t="shared" si="231"/>
        <v>0</v>
      </c>
      <c r="M619" s="6"/>
      <c r="N619" s="6"/>
      <c r="O619" s="6"/>
      <c r="P619" s="6"/>
      <c r="Q619" s="6">
        <f t="shared" si="232"/>
        <v>0</v>
      </c>
      <c r="R619" s="6">
        <f t="shared" si="233"/>
        <v>0</v>
      </c>
      <c r="S619" s="6"/>
      <c r="T619" s="6"/>
      <c r="U619" s="6"/>
      <c r="V619" s="6"/>
      <c r="W619" s="6">
        <f t="shared" si="234"/>
        <v>0</v>
      </c>
    </row>
    <row r="620" spans="1:23" hidden="1" x14ac:dyDescent="0.25">
      <c r="A620" s="12"/>
      <c r="B620" s="15"/>
      <c r="C620" s="32">
        <v>262</v>
      </c>
      <c r="D620" s="32"/>
      <c r="E620" s="54">
        <f t="shared" si="228"/>
        <v>0</v>
      </c>
      <c r="F620" s="6">
        <f t="shared" si="229"/>
        <v>0</v>
      </c>
      <c r="G620" s="6"/>
      <c r="H620" s="6"/>
      <c r="I620" s="6"/>
      <c r="J620" s="6"/>
      <c r="K620" s="6">
        <f t="shared" si="230"/>
        <v>0</v>
      </c>
      <c r="L620" s="6">
        <f t="shared" si="231"/>
        <v>0</v>
      </c>
      <c r="M620" s="6"/>
      <c r="N620" s="6"/>
      <c r="O620" s="6"/>
      <c r="P620" s="6"/>
      <c r="Q620" s="6">
        <f t="shared" si="232"/>
        <v>0</v>
      </c>
      <c r="R620" s="6">
        <f t="shared" si="233"/>
        <v>0</v>
      </c>
      <c r="S620" s="6"/>
      <c r="T620" s="6"/>
      <c r="U620" s="6"/>
      <c r="V620" s="6"/>
      <c r="W620" s="6">
        <f t="shared" si="234"/>
        <v>0</v>
      </c>
    </row>
    <row r="621" spans="1:23" hidden="1" x14ac:dyDescent="0.25">
      <c r="A621" s="12"/>
      <c r="B621" s="15"/>
      <c r="C621" s="32" t="s">
        <v>25</v>
      </c>
      <c r="D621" s="32"/>
      <c r="E621" s="54">
        <f t="shared" si="228"/>
        <v>0</v>
      </c>
      <c r="F621" s="6">
        <f t="shared" si="229"/>
        <v>0</v>
      </c>
      <c r="G621" s="6"/>
      <c r="H621" s="6"/>
      <c r="I621" s="6"/>
      <c r="J621" s="6"/>
      <c r="K621" s="6">
        <f t="shared" si="230"/>
        <v>0</v>
      </c>
      <c r="L621" s="6">
        <f t="shared" si="231"/>
        <v>0</v>
      </c>
      <c r="M621" s="6"/>
      <c r="N621" s="6"/>
      <c r="O621" s="6"/>
      <c r="P621" s="6"/>
      <c r="Q621" s="6">
        <f t="shared" si="232"/>
        <v>0</v>
      </c>
      <c r="R621" s="6">
        <f t="shared" si="233"/>
        <v>0</v>
      </c>
      <c r="S621" s="6"/>
      <c r="T621" s="6"/>
      <c r="U621" s="6"/>
      <c r="V621" s="6"/>
      <c r="W621" s="6">
        <f t="shared" si="234"/>
        <v>0</v>
      </c>
    </row>
    <row r="622" spans="1:23" hidden="1" x14ac:dyDescent="0.25">
      <c r="A622" s="12"/>
      <c r="B622" s="15"/>
      <c r="C622" s="32" t="s">
        <v>11</v>
      </c>
      <c r="D622" s="32"/>
      <c r="E622" s="54">
        <f t="shared" si="228"/>
        <v>0</v>
      </c>
      <c r="F622" s="6">
        <f t="shared" si="229"/>
        <v>0</v>
      </c>
      <c r="G622" s="6"/>
      <c r="H622" s="6"/>
      <c r="I622" s="6"/>
      <c r="J622" s="6"/>
      <c r="K622" s="6">
        <f t="shared" si="230"/>
        <v>0</v>
      </c>
      <c r="L622" s="6">
        <f t="shared" si="231"/>
        <v>0</v>
      </c>
      <c r="M622" s="6"/>
      <c r="N622" s="6"/>
      <c r="O622" s="6"/>
      <c r="P622" s="6"/>
      <c r="Q622" s="6">
        <f t="shared" si="232"/>
        <v>0</v>
      </c>
      <c r="R622" s="6">
        <f t="shared" si="233"/>
        <v>0</v>
      </c>
      <c r="S622" s="6"/>
      <c r="T622" s="6"/>
      <c r="U622" s="6"/>
      <c r="V622" s="6"/>
      <c r="W622" s="6">
        <f t="shared" si="234"/>
        <v>0</v>
      </c>
    </row>
    <row r="623" spans="1:23" hidden="1" x14ac:dyDescent="0.25">
      <c r="A623" s="12"/>
      <c r="B623" s="15"/>
      <c r="C623" s="32" t="s">
        <v>13</v>
      </c>
      <c r="D623" s="32"/>
      <c r="E623" s="54">
        <f t="shared" si="228"/>
        <v>0</v>
      </c>
      <c r="F623" s="6">
        <f t="shared" si="229"/>
        <v>0</v>
      </c>
      <c r="G623" s="6"/>
      <c r="H623" s="6"/>
      <c r="I623" s="6"/>
      <c r="J623" s="6"/>
      <c r="K623" s="6">
        <f t="shared" si="230"/>
        <v>0</v>
      </c>
      <c r="L623" s="6">
        <f t="shared" si="231"/>
        <v>0</v>
      </c>
      <c r="M623" s="6"/>
      <c r="N623" s="6"/>
      <c r="O623" s="6"/>
      <c r="P623" s="6"/>
      <c r="Q623" s="6">
        <f t="shared" si="232"/>
        <v>0</v>
      </c>
      <c r="R623" s="6">
        <f t="shared" si="233"/>
        <v>0</v>
      </c>
      <c r="S623" s="6"/>
      <c r="T623" s="6"/>
      <c r="U623" s="6"/>
      <c r="V623" s="6"/>
      <c r="W623" s="6">
        <f t="shared" si="234"/>
        <v>0</v>
      </c>
    </row>
    <row r="624" spans="1:23" hidden="1" x14ac:dyDescent="0.25">
      <c r="A624" s="12"/>
      <c r="B624" s="15"/>
      <c r="C624" s="32" t="s">
        <v>12</v>
      </c>
      <c r="D624" s="32"/>
      <c r="E624" s="54">
        <f t="shared" si="228"/>
        <v>290.70000000000005</v>
      </c>
      <c r="F624" s="6">
        <f t="shared" si="229"/>
        <v>96.9</v>
      </c>
      <c r="G624" s="6">
        <v>96.9</v>
      </c>
      <c r="H624" s="6"/>
      <c r="I624" s="6"/>
      <c r="J624" s="6"/>
      <c r="K624" s="6">
        <f t="shared" si="230"/>
        <v>96.9</v>
      </c>
      <c r="L624" s="6">
        <f t="shared" si="231"/>
        <v>96.9</v>
      </c>
      <c r="M624" s="6">
        <v>96.9</v>
      </c>
      <c r="N624" s="6"/>
      <c r="O624" s="6"/>
      <c r="P624" s="6"/>
      <c r="Q624" s="6">
        <f t="shared" si="232"/>
        <v>96.9</v>
      </c>
      <c r="R624" s="6">
        <f t="shared" si="233"/>
        <v>96.9</v>
      </c>
      <c r="S624" s="6">
        <v>96.9</v>
      </c>
      <c r="T624" s="6"/>
      <c r="U624" s="6"/>
      <c r="V624" s="6"/>
      <c r="W624" s="6">
        <f t="shared" si="234"/>
        <v>96.9</v>
      </c>
    </row>
    <row r="625" spans="1:25" ht="15.75" hidden="1" customHeight="1" x14ac:dyDescent="0.25">
      <c r="A625" s="12"/>
      <c r="B625" s="15"/>
      <c r="C625" s="32" t="s">
        <v>26</v>
      </c>
      <c r="D625" s="32"/>
      <c r="E625" s="54">
        <f t="shared" si="228"/>
        <v>0</v>
      </c>
      <c r="F625" s="6">
        <f t="shared" si="229"/>
        <v>0</v>
      </c>
      <c r="G625" s="6"/>
      <c r="H625" s="6"/>
      <c r="I625" s="6"/>
      <c r="J625" s="6"/>
      <c r="K625" s="6">
        <f t="shared" si="230"/>
        <v>0</v>
      </c>
      <c r="L625" s="6">
        <f t="shared" si="231"/>
        <v>0</v>
      </c>
      <c r="M625" s="6"/>
      <c r="N625" s="6"/>
      <c r="O625" s="6"/>
      <c r="P625" s="6"/>
      <c r="Q625" s="6">
        <f t="shared" si="232"/>
        <v>0</v>
      </c>
      <c r="R625" s="6">
        <f t="shared" si="233"/>
        <v>0</v>
      </c>
      <c r="S625" s="6"/>
      <c r="T625" s="6"/>
      <c r="U625" s="6"/>
      <c r="V625" s="6"/>
      <c r="W625" s="6">
        <f t="shared" si="234"/>
        <v>0</v>
      </c>
    </row>
    <row r="626" spans="1:25" ht="15.75" hidden="1" customHeight="1" x14ac:dyDescent="0.25">
      <c r="A626" s="12"/>
      <c r="B626" s="15"/>
      <c r="C626" s="32" t="s">
        <v>28</v>
      </c>
      <c r="D626" s="32"/>
      <c r="E626" s="54">
        <f t="shared" si="228"/>
        <v>0</v>
      </c>
      <c r="F626" s="6">
        <f t="shared" si="229"/>
        <v>0</v>
      </c>
      <c r="G626" s="6"/>
      <c r="H626" s="6"/>
      <c r="I626" s="6"/>
      <c r="J626" s="6"/>
      <c r="K626" s="6">
        <f t="shared" si="230"/>
        <v>0</v>
      </c>
      <c r="L626" s="6">
        <f t="shared" si="231"/>
        <v>0</v>
      </c>
      <c r="M626" s="6"/>
      <c r="N626" s="6"/>
      <c r="O626" s="6"/>
      <c r="P626" s="6"/>
      <c r="Q626" s="6">
        <f t="shared" si="232"/>
        <v>0</v>
      </c>
      <c r="R626" s="6">
        <f t="shared" si="233"/>
        <v>0</v>
      </c>
      <c r="S626" s="6"/>
      <c r="T626" s="6"/>
      <c r="U626" s="6"/>
      <c r="V626" s="6"/>
      <c r="W626" s="6">
        <f t="shared" si="234"/>
        <v>0</v>
      </c>
    </row>
    <row r="627" spans="1:25" ht="15.75" hidden="1" customHeight="1" x14ac:dyDescent="0.25">
      <c r="A627" s="12"/>
      <c r="B627" s="15"/>
      <c r="C627" s="32" t="s">
        <v>27</v>
      </c>
      <c r="D627" s="32"/>
      <c r="E627" s="54">
        <f t="shared" si="228"/>
        <v>4.8000000000000007</v>
      </c>
      <c r="F627" s="6">
        <f t="shared" si="229"/>
        <v>1.6</v>
      </c>
      <c r="G627" s="6">
        <v>1.6</v>
      </c>
      <c r="H627" s="6"/>
      <c r="I627" s="6"/>
      <c r="J627" s="6"/>
      <c r="K627" s="6">
        <f t="shared" si="230"/>
        <v>1.6</v>
      </c>
      <c r="L627" s="6">
        <f t="shared" si="231"/>
        <v>1.6</v>
      </c>
      <c r="M627" s="6">
        <v>1.6</v>
      </c>
      <c r="N627" s="6"/>
      <c r="O627" s="6"/>
      <c r="P627" s="6"/>
      <c r="Q627" s="6">
        <f t="shared" si="232"/>
        <v>1.6</v>
      </c>
      <c r="R627" s="6">
        <f t="shared" si="233"/>
        <v>1.6</v>
      </c>
      <c r="S627" s="6">
        <v>1.6</v>
      </c>
      <c r="T627" s="6"/>
      <c r="U627" s="6"/>
      <c r="V627" s="6"/>
      <c r="W627" s="6">
        <f t="shared" si="234"/>
        <v>1.6</v>
      </c>
    </row>
    <row r="628" spans="1:25" s="10" customFormat="1" ht="28.5" customHeight="1" x14ac:dyDescent="0.25">
      <c r="A628" s="30" t="s">
        <v>42</v>
      </c>
      <c r="B628" s="18" t="s">
        <v>81</v>
      </c>
      <c r="C628" s="35" t="s">
        <v>104</v>
      </c>
      <c r="D628" s="35">
        <v>81300</v>
      </c>
      <c r="E628" s="35">
        <f>E629+E630+E632+E633</f>
        <v>4669.6000000000004</v>
      </c>
      <c r="F628" s="20">
        <f t="shared" ref="F628:K628" si="235">SUM(F629:F633)</f>
        <v>1209</v>
      </c>
      <c r="G628" s="20">
        <f t="shared" si="235"/>
        <v>1209</v>
      </c>
      <c r="H628" s="20">
        <f t="shared" si="235"/>
        <v>0</v>
      </c>
      <c r="I628" s="20">
        <f t="shared" si="235"/>
        <v>0</v>
      </c>
      <c r="J628" s="20">
        <f t="shared" si="235"/>
        <v>0</v>
      </c>
      <c r="K628" s="20">
        <f t="shared" si="235"/>
        <v>1209</v>
      </c>
      <c r="L628" s="20">
        <f t="shared" ref="L628:Q628" si="236">SUM(L629:L633)</f>
        <v>1460.6</v>
      </c>
      <c r="M628" s="20">
        <f t="shared" si="236"/>
        <v>1460.6</v>
      </c>
      <c r="N628" s="20">
        <f t="shared" si="236"/>
        <v>0</v>
      </c>
      <c r="O628" s="20">
        <f t="shared" si="236"/>
        <v>0</v>
      </c>
      <c r="P628" s="20">
        <f t="shared" si="236"/>
        <v>0</v>
      </c>
      <c r="Q628" s="20">
        <f t="shared" si="236"/>
        <v>1460.6</v>
      </c>
      <c r="R628" s="20">
        <f t="shared" ref="R628:W628" si="237">SUM(R629:R633)</f>
        <v>2000</v>
      </c>
      <c r="S628" s="20">
        <f t="shared" si="237"/>
        <v>2000</v>
      </c>
      <c r="T628" s="20">
        <f t="shared" si="237"/>
        <v>0</v>
      </c>
      <c r="U628" s="20">
        <f t="shared" si="237"/>
        <v>0</v>
      </c>
      <c r="V628" s="20">
        <f t="shared" si="237"/>
        <v>0</v>
      </c>
      <c r="W628" s="20">
        <f t="shared" si="237"/>
        <v>2000</v>
      </c>
    </row>
    <row r="629" spans="1:25" s="10" customFormat="1" ht="18" customHeight="1" x14ac:dyDescent="0.25">
      <c r="A629" s="40"/>
      <c r="B629" s="18" t="s">
        <v>63</v>
      </c>
      <c r="C629" s="32" t="s">
        <v>31</v>
      </c>
      <c r="D629" s="32"/>
      <c r="E629" s="54">
        <f t="shared" si="228"/>
        <v>2269.6</v>
      </c>
      <c r="F629" s="6">
        <f t="shared" ref="F629:F640" si="238">G629+H629</f>
        <v>1209</v>
      </c>
      <c r="G629" s="6">
        <v>1209</v>
      </c>
      <c r="H629" s="6"/>
      <c r="I629" s="6"/>
      <c r="J629" s="6"/>
      <c r="K629" s="6">
        <f>F629+I629+J629</f>
        <v>1209</v>
      </c>
      <c r="L629" s="6">
        <f t="shared" ref="L629:L640" si="239">M629+N629</f>
        <v>260.60000000000002</v>
      </c>
      <c r="M629" s="6">
        <v>260.60000000000002</v>
      </c>
      <c r="N629" s="6"/>
      <c r="O629" s="6"/>
      <c r="P629" s="6"/>
      <c r="Q629" s="6">
        <f>L629+O629+P629</f>
        <v>260.60000000000002</v>
      </c>
      <c r="R629" s="6">
        <f t="shared" ref="R629:R640" si="240">S629+T629</f>
        <v>800</v>
      </c>
      <c r="S629" s="6">
        <v>800</v>
      </c>
      <c r="T629" s="6"/>
      <c r="U629" s="6"/>
      <c r="V629" s="6"/>
      <c r="W629" s="6">
        <f>R629+U629+V629</f>
        <v>800</v>
      </c>
    </row>
    <row r="630" spans="1:25" s="10" customFormat="1" x14ac:dyDescent="0.25">
      <c r="A630" s="40"/>
      <c r="B630" s="18" t="s">
        <v>62</v>
      </c>
      <c r="C630" s="32" t="s">
        <v>31</v>
      </c>
      <c r="D630" s="32"/>
      <c r="E630" s="54">
        <f t="shared" si="228"/>
        <v>1500</v>
      </c>
      <c r="F630" s="6">
        <f t="shared" si="238"/>
        <v>0</v>
      </c>
      <c r="G630" s="6"/>
      <c r="H630" s="6"/>
      <c r="I630" s="6"/>
      <c r="J630" s="6"/>
      <c r="K630" s="6">
        <f>F630+I630+J630</f>
        <v>0</v>
      </c>
      <c r="L630" s="6">
        <f t="shared" si="239"/>
        <v>800</v>
      </c>
      <c r="M630" s="6">
        <v>800</v>
      </c>
      <c r="N630" s="6"/>
      <c r="O630" s="6"/>
      <c r="P630" s="6"/>
      <c r="Q630" s="6">
        <f>L630+O630+P630</f>
        <v>800</v>
      </c>
      <c r="R630" s="6">
        <f t="shared" si="240"/>
        <v>700</v>
      </c>
      <c r="S630" s="6">
        <v>700</v>
      </c>
      <c r="T630" s="6"/>
      <c r="U630" s="6"/>
      <c r="V630" s="6"/>
      <c r="W630" s="6">
        <f>R630+U630+V630</f>
        <v>700</v>
      </c>
    </row>
    <row r="631" spans="1:25" s="10" customFormat="1" x14ac:dyDescent="0.25">
      <c r="A631" s="40"/>
      <c r="B631" s="18" t="s">
        <v>68</v>
      </c>
      <c r="C631" s="32" t="s">
        <v>31</v>
      </c>
      <c r="D631" s="32"/>
      <c r="E631" s="54">
        <f t="shared" si="228"/>
        <v>0</v>
      </c>
      <c r="F631" s="6">
        <f t="shared" si="238"/>
        <v>0</v>
      </c>
      <c r="G631" s="6"/>
      <c r="H631" s="6"/>
      <c r="I631" s="6"/>
      <c r="J631" s="6"/>
      <c r="K631" s="6">
        <f>F631+I631+J631</f>
        <v>0</v>
      </c>
      <c r="L631" s="6">
        <f t="shared" si="239"/>
        <v>0</v>
      </c>
      <c r="M631" s="6"/>
      <c r="N631" s="6"/>
      <c r="O631" s="6"/>
      <c r="P631" s="6"/>
      <c r="Q631" s="6">
        <f>L631+O631+P631</f>
        <v>0</v>
      </c>
      <c r="R631" s="6">
        <f t="shared" si="240"/>
        <v>0</v>
      </c>
      <c r="S631" s="6"/>
      <c r="T631" s="6"/>
      <c r="U631" s="6"/>
      <c r="V631" s="6"/>
      <c r="W631" s="6">
        <f>R631+U631+V631</f>
        <v>0</v>
      </c>
    </row>
    <row r="632" spans="1:25" s="10" customFormat="1" ht="27.6" x14ac:dyDescent="0.25">
      <c r="A632" s="40"/>
      <c r="B632" s="18" t="s">
        <v>69</v>
      </c>
      <c r="C632" s="32" t="s">
        <v>31</v>
      </c>
      <c r="D632" s="32"/>
      <c r="E632" s="54">
        <f t="shared" si="228"/>
        <v>900</v>
      </c>
      <c r="F632" s="6">
        <f t="shared" si="238"/>
        <v>0</v>
      </c>
      <c r="G632" s="6"/>
      <c r="H632" s="6"/>
      <c r="I632" s="6"/>
      <c r="J632" s="6"/>
      <c r="K632" s="6">
        <f>F632+I632+J632</f>
        <v>0</v>
      </c>
      <c r="L632" s="6">
        <f t="shared" si="239"/>
        <v>400</v>
      </c>
      <c r="M632" s="6">
        <v>400</v>
      </c>
      <c r="N632" s="6"/>
      <c r="O632" s="6"/>
      <c r="P632" s="6"/>
      <c r="Q632" s="6">
        <f>L632+O632+P632</f>
        <v>400</v>
      </c>
      <c r="R632" s="6">
        <f t="shared" si="240"/>
        <v>500</v>
      </c>
      <c r="S632" s="6">
        <v>500</v>
      </c>
      <c r="T632" s="6"/>
      <c r="U632" s="6"/>
      <c r="V632" s="6"/>
      <c r="W632" s="6">
        <f>R632+U632+V632</f>
        <v>500</v>
      </c>
    </row>
    <row r="633" spans="1:25" s="10" customFormat="1" x14ac:dyDescent="0.25">
      <c r="A633" s="40"/>
      <c r="B633" s="18" t="s">
        <v>62</v>
      </c>
      <c r="C633" s="32" t="s">
        <v>92</v>
      </c>
      <c r="D633" s="32"/>
      <c r="E633" s="54">
        <f t="shared" si="228"/>
        <v>0</v>
      </c>
      <c r="F633" s="6">
        <f t="shared" si="238"/>
        <v>0</v>
      </c>
      <c r="G633" s="6"/>
      <c r="H633" s="6"/>
      <c r="I633" s="6"/>
      <c r="J633" s="6"/>
      <c r="K633" s="6">
        <f>F633+I633+J633</f>
        <v>0</v>
      </c>
      <c r="L633" s="6">
        <f t="shared" si="239"/>
        <v>0</v>
      </c>
      <c r="M633" s="6"/>
      <c r="N633" s="6"/>
      <c r="O633" s="6"/>
      <c r="P633" s="6"/>
      <c r="Q633" s="6">
        <f>L633+O633+P633</f>
        <v>0</v>
      </c>
      <c r="R633" s="6">
        <f t="shared" si="240"/>
        <v>0</v>
      </c>
      <c r="S633" s="6"/>
      <c r="T633" s="6"/>
      <c r="U633" s="6"/>
      <c r="V633" s="6"/>
      <c r="W633" s="6">
        <f>R633+U633+V633</f>
        <v>0</v>
      </c>
    </row>
    <row r="634" spans="1:25" s="10" customFormat="1" ht="28.5" customHeight="1" x14ac:dyDescent="0.25">
      <c r="A634" s="30" t="s">
        <v>48</v>
      </c>
      <c r="B634" s="18" t="s">
        <v>82</v>
      </c>
      <c r="C634" s="35" t="s">
        <v>112</v>
      </c>
      <c r="D634" s="35">
        <v>81400</v>
      </c>
      <c r="E634" s="35">
        <f>E636+E638+E640+E637</f>
        <v>117750</v>
      </c>
      <c r="F634" s="20">
        <f t="shared" si="238"/>
        <v>43800</v>
      </c>
      <c r="G634" s="20">
        <f>SUM(G635:G640)</f>
        <v>43800</v>
      </c>
      <c r="H634" s="20">
        <f>SUM(H635:H640)</f>
        <v>0</v>
      </c>
      <c r="I634" s="20">
        <f>SUM(I635:I640)</f>
        <v>0</v>
      </c>
      <c r="J634" s="20">
        <f>SUM(J635:J640)</f>
        <v>0</v>
      </c>
      <c r="K634" s="20">
        <f>SUM(K635:K640)</f>
        <v>43800</v>
      </c>
      <c r="L634" s="20">
        <f t="shared" si="239"/>
        <v>28000</v>
      </c>
      <c r="M634" s="20">
        <f>SUM(M635:M640)</f>
        <v>28000</v>
      </c>
      <c r="N634" s="20">
        <f>SUM(N635:N640)</f>
        <v>0</v>
      </c>
      <c r="O634" s="20">
        <f>SUM(O635:O640)</f>
        <v>0</v>
      </c>
      <c r="P634" s="20">
        <f>SUM(P635:P640)</f>
        <v>0</v>
      </c>
      <c r="Q634" s="20">
        <f>SUM(Q635:Q640)</f>
        <v>28000</v>
      </c>
      <c r="R634" s="20">
        <f t="shared" si="240"/>
        <v>60642.1</v>
      </c>
      <c r="S634" s="20">
        <f>SUM(S635:S640)</f>
        <v>60642.1</v>
      </c>
      <c r="T634" s="20">
        <f>SUM(T635:T640)</f>
        <v>0</v>
      </c>
      <c r="U634" s="20">
        <f>SUM(U635:U640)</f>
        <v>0</v>
      </c>
      <c r="V634" s="20">
        <f>SUM(V635:V640)</f>
        <v>0</v>
      </c>
      <c r="W634" s="20">
        <f>SUM(W635:W640)</f>
        <v>60642.1</v>
      </c>
      <c r="X634" s="31">
        <f>S634+'2.1 (Снежногорск)'!T122</f>
        <v>63942.1</v>
      </c>
      <c r="Y634" s="10">
        <f>63942.1</f>
        <v>63942.1</v>
      </c>
    </row>
    <row r="635" spans="1:25" s="10" customFormat="1" ht="18" customHeight="1" x14ac:dyDescent="0.25">
      <c r="A635" s="40"/>
      <c r="B635" s="18" t="s">
        <v>62</v>
      </c>
      <c r="C635" s="32" t="s">
        <v>32</v>
      </c>
      <c r="D635" s="32"/>
      <c r="E635" s="54">
        <f t="shared" si="228"/>
        <v>10200</v>
      </c>
      <c r="F635" s="6">
        <f t="shared" si="238"/>
        <v>0</v>
      </c>
      <c r="G635" s="6"/>
      <c r="H635" s="6"/>
      <c r="I635" s="6"/>
      <c r="J635" s="6"/>
      <c r="K635" s="6">
        <f t="shared" ref="K635:K640" si="241">F635+I635+J635</f>
        <v>0</v>
      </c>
      <c r="L635" s="6">
        <f t="shared" si="239"/>
        <v>1700</v>
      </c>
      <c r="M635" s="6">
        <f>800+900</f>
        <v>1700</v>
      </c>
      <c r="N635" s="6"/>
      <c r="O635" s="6"/>
      <c r="P635" s="6"/>
      <c r="Q635" s="6">
        <f t="shared" ref="Q635:Q640" si="242">L635+O635+P635</f>
        <v>1700</v>
      </c>
      <c r="R635" s="6">
        <f t="shared" si="240"/>
        <v>8500</v>
      </c>
      <c r="S635" s="6">
        <v>8500</v>
      </c>
      <c r="T635" s="6"/>
      <c r="U635" s="6"/>
      <c r="V635" s="6"/>
      <c r="W635" s="6">
        <f t="shared" ref="W635:W640" si="243">R635+U635+V635</f>
        <v>8500</v>
      </c>
      <c r="Y635" s="31">
        <f>Y634-X634</f>
        <v>0</v>
      </c>
    </row>
    <row r="636" spans="1:25" s="10" customFormat="1" ht="66" customHeight="1" x14ac:dyDescent="0.25">
      <c r="A636" s="40"/>
      <c r="B636" s="18" t="s">
        <v>63</v>
      </c>
      <c r="C636" s="32" t="s">
        <v>32</v>
      </c>
      <c r="D636" s="32"/>
      <c r="E636" s="54">
        <f t="shared" si="228"/>
        <v>31300</v>
      </c>
      <c r="F636" s="6">
        <f t="shared" si="238"/>
        <v>26500</v>
      </c>
      <c r="G636" s="6">
        <f>17100+9400</f>
        <v>26500</v>
      </c>
      <c r="H636" s="6"/>
      <c r="I636" s="6"/>
      <c r="J636" s="6"/>
      <c r="K636" s="6">
        <f t="shared" si="241"/>
        <v>26500</v>
      </c>
      <c r="L636" s="6">
        <f t="shared" si="239"/>
        <v>4800</v>
      </c>
      <c r="M636" s="6">
        <v>4800</v>
      </c>
      <c r="N636" s="6"/>
      <c r="O636" s="6"/>
      <c r="P636" s="6"/>
      <c r="Q636" s="6">
        <f t="shared" si="242"/>
        <v>4800</v>
      </c>
      <c r="R636" s="6">
        <f t="shared" si="240"/>
        <v>0</v>
      </c>
      <c r="S636" s="6"/>
      <c r="T636" s="6"/>
      <c r="U636" s="6"/>
      <c r="V636" s="6"/>
      <c r="W636" s="6">
        <f t="shared" si="243"/>
        <v>0</v>
      </c>
    </row>
    <row r="637" spans="1:25" s="10" customFormat="1" ht="66" customHeight="1" x14ac:dyDescent="0.25">
      <c r="A637" s="40"/>
      <c r="B637" s="18" t="s">
        <v>69</v>
      </c>
      <c r="C637" s="32" t="s">
        <v>92</v>
      </c>
      <c r="D637" s="32"/>
      <c r="E637" s="54">
        <f t="shared" si="228"/>
        <v>20700</v>
      </c>
      <c r="F637" s="6">
        <f t="shared" si="238"/>
        <v>700</v>
      </c>
      <c r="G637" s="6">
        <v>700</v>
      </c>
      <c r="H637" s="6"/>
      <c r="I637" s="6"/>
      <c r="J637" s="6"/>
      <c r="K637" s="6">
        <f t="shared" si="241"/>
        <v>700</v>
      </c>
      <c r="L637" s="6">
        <f t="shared" si="239"/>
        <v>0</v>
      </c>
      <c r="M637" s="6"/>
      <c r="N637" s="6"/>
      <c r="O637" s="6"/>
      <c r="P637" s="6"/>
      <c r="Q637" s="6">
        <f t="shared" si="242"/>
        <v>0</v>
      </c>
      <c r="R637" s="6">
        <f t="shared" si="240"/>
        <v>20000</v>
      </c>
      <c r="S637" s="6">
        <v>20000</v>
      </c>
      <c r="T637" s="6"/>
      <c r="U637" s="6"/>
      <c r="V637" s="6"/>
      <c r="W637" s="6">
        <f t="shared" si="243"/>
        <v>20000</v>
      </c>
    </row>
    <row r="638" spans="1:25" s="10" customFormat="1" ht="41.25" customHeight="1" x14ac:dyDescent="0.25">
      <c r="A638" s="40"/>
      <c r="B638" s="18" t="s">
        <v>68</v>
      </c>
      <c r="C638" s="32" t="s">
        <v>32</v>
      </c>
      <c r="D638" s="32"/>
      <c r="E638" s="54">
        <f t="shared" si="228"/>
        <v>28350</v>
      </c>
      <c r="F638" s="6">
        <f t="shared" si="238"/>
        <v>2300</v>
      </c>
      <c r="G638" s="6">
        <v>2300</v>
      </c>
      <c r="H638" s="6"/>
      <c r="I638" s="6"/>
      <c r="J638" s="6"/>
      <c r="K638" s="6">
        <f t="shared" si="241"/>
        <v>2300</v>
      </c>
      <c r="L638" s="6">
        <f t="shared" si="239"/>
        <v>12000</v>
      </c>
      <c r="M638" s="6">
        <f>5000+7000</f>
        <v>12000</v>
      </c>
      <c r="N638" s="6"/>
      <c r="O638" s="6"/>
      <c r="P638" s="6"/>
      <c r="Q638" s="6">
        <f t="shared" si="242"/>
        <v>12000</v>
      </c>
      <c r="R638" s="6">
        <f t="shared" si="240"/>
        <v>14050</v>
      </c>
      <c r="S638" s="6">
        <f>7300+6750</f>
        <v>14050</v>
      </c>
      <c r="T638" s="6"/>
      <c r="U638" s="6"/>
      <c r="V638" s="6"/>
      <c r="W638" s="6">
        <f t="shared" si="243"/>
        <v>14050</v>
      </c>
    </row>
    <row r="639" spans="1:25" s="10" customFormat="1" ht="41.25" customHeight="1" x14ac:dyDescent="0.25">
      <c r="A639" s="40"/>
      <c r="B639" s="18" t="s">
        <v>127</v>
      </c>
      <c r="C639" s="32" t="s">
        <v>32</v>
      </c>
      <c r="D639" s="32"/>
      <c r="E639" s="54">
        <f>K639+Q639+W639</f>
        <v>4492.1000000000004</v>
      </c>
      <c r="F639" s="6">
        <f>G639+H639</f>
        <v>0</v>
      </c>
      <c r="G639" s="6"/>
      <c r="H639" s="6"/>
      <c r="I639" s="6"/>
      <c r="J639" s="6"/>
      <c r="K639" s="6">
        <f t="shared" si="241"/>
        <v>0</v>
      </c>
      <c r="L639" s="6">
        <f>M639+N639</f>
        <v>3500</v>
      </c>
      <c r="M639" s="6">
        <v>3500</v>
      </c>
      <c r="N639" s="6"/>
      <c r="O639" s="6"/>
      <c r="P639" s="6"/>
      <c r="Q639" s="6">
        <f t="shared" si="242"/>
        <v>3500</v>
      </c>
      <c r="R639" s="6">
        <f>S639+T639</f>
        <v>992.1</v>
      </c>
      <c r="S639" s="6">
        <v>992.1</v>
      </c>
      <c r="T639" s="6"/>
      <c r="U639" s="6"/>
      <c r="V639" s="6"/>
      <c r="W639" s="6">
        <f t="shared" si="243"/>
        <v>992.1</v>
      </c>
    </row>
    <row r="640" spans="1:25" s="10" customFormat="1" ht="27.6" x14ac:dyDescent="0.25">
      <c r="A640" s="40"/>
      <c r="B640" s="18" t="s">
        <v>69</v>
      </c>
      <c r="C640" s="32" t="s">
        <v>32</v>
      </c>
      <c r="D640" s="32"/>
      <c r="E640" s="54">
        <f t="shared" si="228"/>
        <v>37400</v>
      </c>
      <c r="F640" s="6">
        <f t="shared" si="238"/>
        <v>14300</v>
      </c>
      <c r="G640" s="6">
        <f>15000-700</f>
        <v>14300</v>
      </c>
      <c r="H640" s="6"/>
      <c r="I640" s="6"/>
      <c r="J640" s="6"/>
      <c r="K640" s="6">
        <f t="shared" si="241"/>
        <v>14300</v>
      </c>
      <c r="L640" s="6">
        <f t="shared" si="239"/>
        <v>6000</v>
      </c>
      <c r="M640" s="6">
        <f>6000</f>
        <v>6000</v>
      </c>
      <c r="N640" s="6"/>
      <c r="O640" s="6"/>
      <c r="P640" s="6"/>
      <c r="Q640" s="6">
        <f t="shared" si="242"/>
        <v>6000</v>
      </c>
      <c r="R640" s="6">
        <f t="shared" si="240"/>
        <v>17100</v>
      </c>
      <c r="S640" s="6">
        <f>5100+800+6100+2100+3000</f>
        <v>17100</v>
      </c>
      <c r="T640" s="6"/>
      <c r="U640" s="6"/>
      <c r="V640" s="6"/>
      <c r="W640" s="6">
        <f t="shared" si="243"/>
        <v>17100</v>
      </c>
    </row>
    <row r="641" spans="1:24" s="10" customFormat="1" ht="33.75" customHeight="1" x14ac:dyDescent="0.25">
      <c r="A641" s="30" t="s">
        <v>80</v>
      </c>
      <c r="B641" s="18" t="s">
        <v>60</v>
      </c>
      <c r="C641" s="35" t="s">
        <v>13</v>
      </c>
      <c r="D641" s="35">
        <v>81600</v>
      </c>
      <c r="E641" s="20">
        <f>SUM(E642:E645)</f>
        <v>15436.400000000001</v>
      </c>
      <c r="F641" s="20">
        <f t="shared" ref="F641:W641" si="244">SUM(F642:F648)</f>
        <v>7781</v>
      </c>
      <c r="G641" s="20">
        <f t="shared" si="244"/>
        <v>7781</v>
      </c>
      <c r="H641" s="20">
        <f t="shared" si="244"/>
        <v>0</v>
      </c>
      <c r="I641" s="20">
        <f t="shared" si="244"/>
        <v>0</v>
      </c>
      <c r="J641" s="20">
        <f t="shared" si="244"/>
        <v>64.8</v>
      </c>
      <c r="K641" s="20">
        <f t="shared" si="244"/>
        <v>7845.8</v>
      </c>
      <c r="L641" s="20">
        <f t="shared" si="244"/>
        <v>4649.3</v>
      </c>
      <c r="M641" s="20">
        <f>SUM(M642:M648)</f>
        <v>4649.3</v>
      </c>
      <c r="N641" s="20">
        <f t="shared" si="244"/>
        <v>0</v>
      </c>
      <c r="O641" s="20">
        <f t="shared" si="244"/>
        <v>0</v>
      </c>
      <c r="P641" s="20">
        <f t="shared" si="244"/>
        <v>64.8</v>
      </c>
      <c r="Q641" s="20">
        <f t="shared" si="244"/>
        <v>4714.1000000000004</v>
      </c>
      <c r="R641" s="20">
        <f t="shared" si="244"/>
        <v>3681.5</v>
      </c>
      <c r="S641" s="20">
        <f t="shared" si="244"/>
        <v>3681.5</v>
      </c>
      <c r="T641" s="20">
        <f t="shared" si="244"/>
        <v>0</v>
      </c>
      <c r="U641" s="20">
        <f t="shared" si="244"/>
        <v>0</v>
      </c>
      <c r="V641" s="20">
        <f t="shared" si="244"/>
        <v>64.8</v>
      </c>
      <c r="W641" s="20">
        <f t="shared" si="244"/>
        <v>3746.3</v>
      </c>
    </row>
    <row r="642" spans="1:24" s="10" customFormat="1" x14ac:dyDescent="0.25">
      <c r="A642" s="40"/>
      <c r="B642" s="18" t="s">
        <v>62</v>
      </c>
      <c r="C642" s="32" t="s">
        <v>13</v>
      </c>
      <c r="D642" s="32"/>
      <c r="E642" s="54">
        <f t="shared" si="228"/>
        <v>11155.400000000001</v>
      </c>
      <c r="F642" s="6">
        <f>G642+H642</f>
        <v>3950</v>
      </c>
      <c r="G642" s="6">
        <v>3950</v>
      </c>
      <c r="H642" s="6"/>
      <c r="I642" s="6"/>
      <c r="J642" s="6">
        <v>64.8</v>
      </c>
      <c r="K642" s="6">
        <f t="shared" ref="K642:K648" si="245">F642+I642+J642</f>
        <v>4014.8</v>
      </c>
      <c r="L642" s="6">
        <f t="shared" ref="L642:L648" si="246">M642+N642</f>
        <v>3500</v>
      </c>
      <c r="M642" s="6">
        <v>3500</v>
      </c>
      <c r="N642" s="6"/>
      <c r="O642" s="6"/>
      <c r="P642" s="6">
        <v>64.8</v>
      </c>
      <c r="Q642" s="6">
        <f t="shared" ref="Q642:Q648" si="247">L642+O642+P642</f>
        <v>3564.8</v>
      </c>
      <c r="R642" s="6">
        <f t="shared" ref="R642:R648" si="248">S642+T642</f>
        <v>3511</v>
      </c>
      <c r="S642" s="6">
        <v>3511</v>
      </c>
      <c r="T642" s="6"/>
      <c r="U642" s="6"/>
      <c r="V642" s="6">
        <v>64.8</v>
      </c>
      <c r="W642" s="6">
        <f t="shared" ref="W642:W648" si="249">R642+U642+V642</f>
        <v>3575.8</v>
      </c>
    </row>
    <row r="643" spans="1:24" s="10" customFormat="1" x14ac:dyDescent="0.25">
      <c r="A643" s="40"/>
      <c r="B643" s="18" t="s">
        <v>63</v>
      </c>
      <c r="C643" s="32" t="s">
        <v>13</v>
      </c>
      <c r="D643" s="32"/>
      <c r="E643" s="54">
        <f t="shared" si="228"/>
        <v>3100</v>
      </c>
      <c r="F643" s="6">
        <f t="shared" ref="F643:F648" si="250">G643+H643</f>
        <v>2300</v>
      </c>
      <c r="G643" s="6">
        <v>2300</v>
      </c>
      <c r="H643" s="6"/>
      <c r="I643" s="6"/>
      <c r="J643" s="6"/>
      <c r="K643" s="6">
        <f t="shared" si="245"/>
        <v>2300</v>
      </c>
      <c r="L643" s="6">
        <f t="shared" si="246"/>
        <v>800</v>
      </c>
      <c r="M643" s="6">
        <v>800</v>
      </c>
      <c r="N643" s="6"/>
      <c r="O643" s="6"/>
      <c r="P643" s="6"/>
      <c r="Q643" s="6">
        <f t="shared" si="247"/>
        <v>800</v>
      </c>
      <c r="R643" s="6">
        <f t="shared" si="248"/>
        <v>0</v>
      </c>
      <c r="S643" s="6"/>
      <c r="T643" s="6"/>
      <c r="U643" s="6"/>
      <c r="V643" s="6"/>
      <c r="W643" s="6">
        <f t="shared" si="249"/>
        <v>0</v>
      </c>
    </row>
    <row r="644" spans="1:24" s="10" customFormat="1" x14ac:dyDescent="0.25">
      <c r="A644" s="40"/>
      <c r="B644" s="18" t="s">
        <v>68</v>
      </c>
      <c r="C644" s="32" t="s">
        <v>13</v>
      </c>
      <c r="D644" s="32"/>
      <c r="E644" s="54">
        <f t="shared" si="228"/>
        <v>950</v>
      </c>
      <c r="F644" s="6">
        <f t="shared" si="250"/>
        <v>750</v>
      </c>
      <c r="G644" s="6">
        <f>450+300</f>
        <v>750</v>
      </c>
      <c r="H644" s="6"/>
      <c r="I644" s="6"/>
      <c r="J644" s="6"/>
      <c r="K644" s="6">
        <f t="shared" si="245"/>
        <v>750</v>
      </c>
      <c r="L644" s="6">
        <f t="shared" si="246"/>
        <v>200</v>
      </c>
      <c r="M644" s="6">
        <v>200</v>
      </c>
      <c r="N644" s="6"/>
      <c r="O644" s="6"/>
      <c r="P644" s="6"/>
      <c r="Q644" s="6">
        <f t="shared" si="247"/>
        <v>200</v>
      </c>
      <c r="R644" s="6">
        <f t="shared" si="248"/>
        <v>0</v>
      </c>
      <c r="S644" s="6"/>
      <c r="T644" s="6"/>
      <c r="U644" s="6"/>
      <c r="V644" s="6"/>
      <c r="W644" s="6">
        <f t="shared" si="249"/>
        <v>0</v>
      </c>
    </row>
    <row r="645" spans="1:24" s="10" customFormat="1" ht="27.6" x14ac:dyDescent="0.25">
      <c r="A645" s="40"/>
      <c r="B645" s="18" t="s">
        <v>69</v>
      </c>
      <c r="C645" s="32" t="s">
        <v>13</v>
      </c>
      <c r="D645" s="32"/>
      <c r="E645" s="54">
        <f t="shared" si="228"/>
        <v>231</v>
      </c>
      <c r="F645" s="6">
        <f t="shared" si="250"/>
        <v>231</v>
      </c>
      <c r="G645" s="6">
        <v>231</v>
      </c>
      <c r="H645" s="6"/>
      <c r="I645" s="6"/>
      <c r="J645" s="6"/>
      <c r="K645" s="6">
        <f t="shared" si="245"/>
        <v>231</v>
      </c>
      <c r="L645" s="6">
        <f t="shared" si="246"/>
        <v>0</v>
      </c>
      <c r="M645" s="6"/>
      <c r="N645" s="6"/>
      <c r="O645" s="6"/>
      <c r="P645" s="6"/>
      <c r="Q645" s="6">
        <f t="shared" si="247"/>
        <v>0</v>
      </c>
      <c r="R645" s="6">
        <f t="shared" si="248"/>
        <v>0</v>
      </c>
      <c r="S645" s="6"/>
      <c r="T645" s="6"/>
      <c r="U645" s="6"/>
      <c r="V645" s="6"/>
      <c r="W645" s="6">
        <f t="shared" si="249"/>
        <v>0</v>
      </c>
    </row>
    <row r="646" spans="1:24" s="10" customFormat="1" x14ac:dyDescent="0.25">
      <c r="A646" s="40"/>
      <c r="B646" s="18" t="s">
        <v>108</v>
      </c>
      <c r="C646" s="32" t="s">
        <v>13</v>
      </c>
      <c r="D646" s="32"/>
      <c r="E646" s="54">
        <f t="shared" si="228"/>
        <v>719.8</v>
      </c>
      <c r="F646" s="6">
        <f t="shared" si="250"/>
        <v>400</v>
      </c>
      <c r="G646" s="6">
        <f>400</f>
        <v>400</v>
      </c>
      <c r="H646" s="6"/>
      <c r="I646" s="6"/>
      <c r="J646" s="6"/>
      <c r="K646" s="6">
        <f t="shared" si="245"/>
        <v>400</v>
      </c>
      <c r="L646" s="6">
        <f t="shared" si="246"/>
        <v>149.30000000000001</v>
      </c>
      <c r="M646" s="6">
        <v>149.30000000000001</v>
      </c>
      <c r="N646" s="6"/>
      <c r="O646" s="6"/>
      <c r="P646" s="6"/>
      <c r="Q646" s="6">
        <f t="shared" si="247"/>
        <v>149.30000000000001</v>
      </c>
      <c r="R646" s="6">
        <f t="shared" si="248"/>
        <v>170.5</v>
      </c>
      <c r="S646" s="6">
        <v>170.5</v>
      </c>
      <c r="T646" s="6"/>
      <c r="U646" s="6"/>
      <c r="V646" s="6"/>
      <c r="W646" s="6">
        <f t="shared" si="249"/>
        <v>170.5</v>
      </c>
    </row>
    <row r="647" spans="1:24" s="10" customFormat="1" x14ac:dyDescent="0.25">
      <c r="A647" s="40"/>
      <c r="B647" s="18" t="s">
        <v>109</v>
      </c>
      <c r="C647" s="32" t="s">
        <v>13</v>
      </c>
      <c r="D647" s="32"/>
      <c r="E647" s="54">
        <f t="shared" si="228"/>
        <v>150</v>
      </c>
      <c r="F647" s="6">
        <f t="shared" si="250"/>
        <v>150</v>
      </c>
      <c r="G647" s="6">
        <v>150</v>
      </c>
      <c r="H647" s="6"/>
      <c r="I647" s="6"/>
      <c r="J647" s="6"/>
      <c r="K647" s="6">
        <f t="shared" si="245"/>
        <v>150</v>
      </c>
      <c r="L647" s="6">
        <f t="shared" si="246"/>
        <v>0</v>
      </c>
      <c r="M647" s="6"/>
      <c r="N647" s="6"/>
      <c r="O647" s="6"/>
      <c r="P647" s="6"/>
      <c r="Q647" s="6">
        <f t="shared" si="247"/>
        <v>0</v>
      </c>
      <c r="R647" s="6">
        <f t="shared" si="248"/>
        <v>0</v>
      </c>
      <c r="S647" s="6"/>
      <c r="T647" s="6"/>
      <c r="U647" s="6"/>
      <c r="V647" s="6"/>
      <c r="W647" s="6">
        <f t="shared" si="249"/>
        <v>0</v>
      </c>
    </row>
    <row r="648" spans="1:24" s="10" customFormat="1" ht="27.6" x14ac:dyDescent="0.25">
      <c r="A648" s="40"/>
      <c r="B648" s="18" t="s">
        <v>110</v>
      </c>
      <c r="C648" s="32" t="s">
        <v>13</v>
      </c>
      <c r="D648" s="32"/>
      <c r="E648" s="54">
        <f t="shared" si="228"/>
        <v>0</v>
      </c>
      <c r="F648" s="6">
        <f t="shared" si="250"/>
        <v>0</v>
      </c>
      <c r="G648" s="6"/>
      <c r="H648" s="6"/>
      <c r="I648" s="6"/>
      <c r="J648" s="6"/>
      <c r="K648" s="6">
        <f t="shared" si="245"/>
        <v>0</v>
      </c>
      <c r="L648" s="6">
        <f t="shared" si="246"/>
        <v>0</v>
      </c>
      <c r="M648" s="6"/>
      <c r="N648" s="6"/>
      <c r="O648" s="6"/>
      <c r="P648" s="6"/>
      <c r="Q648" s="6">
        <f t="shared" si="247"/>
        <v>0</v>
      </c>
      <c r="R648" s="6">
        <f t="shared" si="248"/>
        <v>0</v>
      </c>
      <c r="S648" s="6"/>
      <c r="T648" s="6"/>
      <c r="U648" s="6"/>
      <c r="V648" s="6"/>
      <c r="W648" s="6">
        <f t="shared" si="249"/>
        <v>0</v>
      </c>
    </row>
    <row r="649" spans="1:24" s="10" customFormat="1" ht="27.6" x14ac:dyDescent="0.25">
      <c r="A649" s="30"/>
      <c r="B649" s="18" t="s">
        <v>61</v>
      </c>
      <c r="C649" s="35"/>
      <c r="D649" s="35"/>
      <c r="E649" s="20">
        <f t="shared" ref="E649:J649" si="251">SUM(E650:E683)</f>
        <v>240815.00000000003</v>
      </c>
      <c r="F649" s="20">
        <f t="shared" si="251"/>
        <v>81481.7</v>
      </c>
      <c r="G649" s="20">
        <f t="shared" si="251"/>
        <v>81481.7</v>
      </c>
      <c r="H649" s="20">
        <f t="shared" si="251"/>
        <v>0</v>
      </c>
      <c r="I649" s="20">
        <f t="shared" si="251"/>
        <v>0</v>
      </c>
      <c r="J649" s="20">
        <f t="shared" si="251"/>
        <v>64.8</v>
      </c>
      <c r="K649" s="20">
        <f t="shared" ref="K649:W649" si="252">SUM(K650:K683)</f>
        <v>81546.5</v>
      </c>
      <c r="L649" s="20">
        <f t="shared" si="252"/>
        <v>63553.399999999994</v>
      </c>
      <c r="M649" s="20">
        <f t="shared" si="252"/>
        <v>63553.399999999994</v>
      </c>
      <c r="N649" s="20">
        <f t="shared" si="252"/>
        <v>0</v>
      </c>
      <c r="O649" s="20">
        <f t="shared" si="252"/>
        <v>0</v>
      </c>
      <c r="P649" s="20">
        <f t="shared" si="252"/>
        <v>64.8</v>
      </c>
      <c r="Q649" s="20">
        <f t="shared" si="252"/>
        <v>63618.19999999999</v>
      </c>
      <c r="R649" s="20">
        <f t="shared" si="252"/>
        <v>95585.499999999985</v>
      </c>
      <c r="S649" s="20">
        <f t="shared" si="252"/>
        <v>95585.499999999985</v>
      </c>
      <c r="T649" s="20">
        <f t="shared" si="252"/>
        <v>0</v>
      </c>
      <c r="U649" s="20">
        <f t="shared" si="252"/>
        <v>0</v>
      </c>
      <c r="V649" s="20">
        <f t="shared" si="252"/>
        <v>64.8</v>
      </c>
      <c r="W649" s="20">
        <f t="shared" si="252"/>
        <v>95650.299999999988</v>
      </c>
      <c r="X649" s="31"/>
    </row>
    <row r="650" spans="1:24" s="10" customFormat="1" ht="15" hidden="1" customHeight="1" x14ac:dyDescent="0.25">
      <c r="A650" s="30"/>
      <c r="B650" s="18" t="s">
        <v>34</v>
      </c>
      <c r="C650" s="35">
        <v>211</v>
      </c>
      <c r="D650" s="6"/>
      <c r="E650" s="6">
        <f>K650+Q650+W650</f>
        <v>50044.200000000004</v>
      </c>
      <c r="F650" s="6">
        <f>F530+F563+F596</f>
        <v>16681.400000000001</v>
      </c>
      <c r="G650" s="6">
        <f>G530+G563+G596</f>
        <v>16681.400000000001</v>
      </c>
      <c r="H650" s="6">
        <f t="shared" ref="G650:J660" si="253">H530+H563+H596</f>
        <v>0</v>
      </c>
      <c r="I650" s="6">
        <f t="shared" si="253"/>
        <v>0</v>
      </c>
      <c r="J650" s="6">
        <f t="shared" si="253"/>
        <v>0</v>
      </c>
      <c r="K650" s="20">
        <f t="shared" ref="K650:K683" si="254">F650+I650+J650</f>
        <v>16681.400000000001</v>
      </c>
      <c r="L650" s="6">
        <f t="shared" ref="L650:P660" si="255">L530+L563+L596</f>
        <v>16681.400000000001</v>
      </c>
      <c r="M650" s="6">
        <f t="shared" si="255"/>
        <v>16681.400000000001</v>
      </c>
      <c r="N650" s="6">
        <f t="shared" si="255"/>
        <v>0</v>
      </c>
      <c r="O650" s="6">
        <f t="shared" si="255"/>
        <v>0</v>
      </c>
      <c r="P650" s="6">
        <f t="shared" si="255"/>
        <v>0</v>
      </c>
      <c r="Q650" s="20">
        <f t="shared" ref="Q650:Q683" si="256">L650+O650+P650</f>
        <v>16681.400000000001</v>
      </c>
      <c r="R650" s="6">
        <f t="shared" ref="R650:V660" si="257">R530+R563+R596</f>
        <v>16681.400000000001</v>
      </c>
      <c r="S650" s="6">
        <f t="shared" si="257"/>
        <v>16681.400000000001</v>
      </c>
      <c r="T650" s="6">
        <f t="shared" si="257"/>
        <v>0</v>
      </c>
      <c r="U650" s="6">
        <f t="shared" si="257"/>
        <v>0</v>
      </c>
      <c r="V650" s="6">
        <f t="shared" si="257"/>
        <v>0</v>
      </c>
      <c r="W650" s="20">
        <f t="shared" ref="W650:W683" si="258">R650+U650+V650</f>
        <v>16681.400000000001</v>
      </c>
    </row>
    <row r="651" spans="1:24" s="10" customFormat="1" ht="15" hidden="1" customHeight="1" x14ac:dyDescent="0.25">
      <c r="A651" s="30"/>
      <c r="B651" s="18"/>
      <c r="C651" s="35" t="s">
        <v>19</v>
      </c>
      <c r="D651" s="6"/>
      <c r="E651" s="6">
        <f t="shared" ref="E651:E683" si="259">K651+Q651+W651</f>
        <v>5304</v>
      </c>
      <c r="F651" s="6">
        <f t="shared" ref="F651:F660" si="260">F531+F564+F597</f>
        <v>1768</v>
      </c>
      <c r="G651" s="6">
        <f t="shared" si="253"/>
        <v>1768</v>
      </c>
      <c r="H651" s="6">
        <f t="shared" si="253"/>
        <v>0</v>
      </c>
      <c r="I651" s="6">
        <f t="shared" si="253"/>
        <v>0</v>
      </c>
      <c r="J651" s="6">
        <f t="shared" si="253"/>
        <v>0</v>
      </c>
      <c r="K651" s="20">
        <f t="shared" si="254"/>
        <v>1768</v>
      </c>
      <c r="L651" s="6">
        <f t="shared" si="255"/>
        <v>1768</v>
      </c>
      <c r="M651" s="6">
        <f t="shared" si="255"/>
        <v>1768</v>
      </c>
      <c r="N651" s="6">
        <f t="shared" si="255"/>
        <v>0</v>
      </c>
      <c r="O651" s="6">
        <f t="shared" si="255"/>
        <v>0</v>
      </c>
      <c r="P651" s="6">
        <f t="shared" si="255"/>
        <v>0</v>
      </c>
      <c r="Q651" s="20">
        <f t="shared" si="256"/>
        <v>1768</v>
      </c>
      <c r="R651" s="6">
        <f t="shared" si="257"/>
        <v>1768</v>
      </c>
      <c r="S651" s="6">
        <f t="shared" si="257"/>
        <v>1768</v>
      </c>
      <c r="T651" s="6">
        <f t="shared" si="257"/>
        <v>0</v>
      </c>
      <c r="U651" s="6">
        <f t="shared" si="257"/>
        <v>0</v>
      </c>
      <c r="V651" s="6">
        <f t="shared" si="257"/>
        <v>0</v>
      </c>
      <c r="W651" s="20">
        <f t="shared" si="258"/>
        <v>1768</v>
      </c>
    </row>
    <row r="652" spans="1:24" s="10" customFormat="1" ht="15.75" hidden="1" customHeight="1" x14ac:dyDescent="0.25">
      <c r="A652" s="30"/>
      <c r="B652" s="24"/>
      <c r="C652" s="35" t="s">
        <v>14</v>
      </c>
      <c r="D652" s="6"/>
      <c r="E652" s="6">
        <f t="shared" si="259"/>
        <v>22.5</v>
      </c>
      <c r="F652" s="6">
        <f t="shared" si="260"/>
        <v>7.5</v>
      </c>
      <c r="G652" s="6">
        <f t="shared" si="253"/>
        <v>7.5</v>
      </c>
      <c r="H652" s="6">
        <f t="shared" si="253"/>
        <v>0</v>
      </c>
      <c r="I652" s="6">
        <f t="shared" si="253"/>
        <v>0</v>
      </c>
      <c r="J652" s="6">
        <f t="shared" si="253"/>
        <v>0</v>
      </c>
      <c r="K652" s="20">
        <f t="shared" si="254"/>
        <v>7.5</v>
      </c>
      <c r="L652" s="6">
        <f t="shared" si="255"/>
        <v>7.5</v>
      </c>
      <c r="M652" s="6">
        <f t="shared" si="255"/>
        <v>7.5</v>
      </c>
      <c r="N652" s="6">
        <f t="shared" si="255"/>
        <v>0</v>
      </c>
      <c r="O652" s="6">
        <f t="shared" si="255"/>
        <v>0</v>
      </c>
      <c r="P652" s="6">
        <f t="shared" si="255"/>
        <v>0</v>
      </c>
      <c r="Q652" s="20">
        <f t="shared" si="256"/>
        <v>7.5</v>
      </c>
      <c r="R652" s="6">
        <f t="shared" si="257"/>
        <v>7.5</v>
      </c>
      <c r="S652" s="6">
        <f t="shared" si="257"/>
        <v>7.5</v>
      </c>
      <c r="T652" s="6">
        <f t="shared" si="257"/>
        <v>0</v>
      </c>
      <c r="U652" s="6">
        <f t="shared" si="257"/>
        <v>0</v>
      </c>
      <c r="V652" s="6">
        <f t="shared" si="257"/>
        <v>0</v>
      </c>
      <c r="W652" s="20">
        <f t="shared" si="258"/>
        <v>7.5</v>
      </c>
    </row>
    <row r="653" spans="1:24" s="10" customFormat="1" ht="15.75" hidden="1" customHeight="1" x14ac:dyDescent="0.25">
      <c r="A653" s="30"/>
      <c r="B653" s="24"/>
      <c r="C653" s="35" t="s">
        <v>53</v>
      </c>
      <c r="D653" s="6"/>
      <c r="E653" s="6">
        <f t="shared" si="259"/>
        <v>0</v>
      </c>
      <c r="F653" s="6">
        <f t="shared" si="260"/>
        <v>0</v>
      </c>
      <c r="G653" s="6">
        <f t="shared" si="253"/>
        <v>0</v>
      </c>
      <c r="H653" s="6">
        <f t="shared" si="253"/>
        <v>0</v>
      </c>
      <c r="I653" s="6">
        <f t="shared" si="253"/>
        <v>0</v>
      </c>
      <c r="J653" s="6">
        <f t="shared" si="253"/>
        <v>0</v>
      </c>
      <c r="K653" s="20">
        <f t="shared" si="254"/>
        <v>0</v>
      </c>
      <c r="L653" s="6">
        <f t="shared" si="255"/>
        <v>0</v>
      </c>
      <c r="M653" s="6">
        <f t="shared" si="255"/>
        <v>0</v>
      </c>
      <c r="N653" s="6">
        <f t="shared" si="255"/>
        <v>0</v>
      </c>
      <c r="O653" s="6">
        <f t="shared" si="255"/>
        <v>0</v>
      </c>
      <c r="P653" s="6">
        <f t="shared" si="255"/>
        <v>0</v>
      </c>
      <c r="Q653" s="20">
        <f t="shared" si="256"/>
        <v>0</v>
      </c>
      <c r="R653" s="6">
        <f t="shared" si="257"/>
        <v>0</v>
      </c>
      <c r="S653" s="6">
        <f t="shared" si="257"/>
        <v>0</v>
      </c>
      <c r="T653" s="6">
        <f t="shared" si="257"/>
        <v>0</v>
      </c>
      <c r="U653" s="6">
        <f t="shared" si="257"/>
        <v>0</v>
      </c>
      <c r="V653" s="6">
        <f t="shared" si="257"/>
        <v>0</v>
      </c>
      <c r="W653" s="20">
        <f t="shared" si="258"/>
        <v>0</v>
      </c>
    </row>
    <row r="654" spans="1:24" s="10" customFormat="1" ht="15.75" hidden="1" customHeight="1" x14ac:dyDescent="0.25">
      <c r="A654" s="30"/>
      <c r="B654" s="24"/>
      <c r="C654" s="35" t="s">
        <v>33</v>
      </c>
      <c r="D654" s="6"/>
      <c r="E654" s="6">
        <f t="shared" si="259"/>
        <v>0</v>
      </c>
      <c r="F654" s="6">
        <f t="shared" si="260"/>
        <v>0</v>
      </c>
      <c r="G654" s="6">
        <f t="shared" si="253"/>
        <v>0</v>
      </c>
      <c r="H654" s="6">
        <f t="shared" si="253"/>
        <v>0</v>
      </c>
      <c r="I654" s="6">
        <f t="shared" si="253"/>
        <v>0</v>
      </c>
      <c r="J654" s="6">
        <f t="shared" si="253"/>
        <v>0</v>
      </c>
      <c r="K654" s="20">
        <f t="shared" si="254"/>
        <v>0</v>
      </c>
      <c r="L654" s="6">
        <f t="shared" si="255"/>
        <v>0</v>
      </c>
      <c r="M654" s="6">
        <f t="shared" si="255"/>
        <v>0</v>
      </c>
      <c r="N654" s="6">
        <f t="shared" si="255"/>
        <v>0</v>
      </c>
      <c r="O654" s="6">
        <f t="shared" si="255"/>
        <v>0</v>
      </c>
      <c r="P654" s="6">
        <f t="shared" si="255"/>
        <v>0</v>
      </c>
      <c r="Q654" s="20">
        <f t="shared" si="256"/>
        <v>0</v>
      </c>
      <c r="R654" s="6">
        <f t="shared" si="257"/>
        <v>0</v>
      </c>
      <c r="S654" s="6">
        <f t="shared" si="257"/>
        <v>0</v>
      </c>
      <c r="T654" s="6">
        <f t="shared" si="257"/>
        <v>0</v>
      </c>
      <c r="U654" s="6">
        <f t="shared" si="257"/>
        <v>0</v>
      </c>
      <c r="V654" s="6">
        <f t="shared" si="257"/>
        <v>0</v>
      </c>
      <c r="W654" s="20">
        <f t="shared" si="258"/>
        <v>0</v>
      </c>
    </row>
    <row r="655" spans="1:24" s="10" customFormat="1" ht="15" hidden="1" customHeight="1" x14ac:dyDescent="0.25">
      <c r="A655" s="30"/>
      <c r="B655" s="18"/>
      <c r="C655" s="35" t="s">
        <v>29</v>
      </c>
      <c r="D655" s="6"/>
      <c r="E655" s="6">
        <f t="shared" si="259"/>
        <v>240</v>
      </c>
      <c r="F655" s="6">
        <f t="shared" si="260"/>
        <v>80</v>
      </c>
      <c r="G655" s="6">
        <f t="shared" si="253"/>
        <v>80</v>
      </c>
      <c r="H655" s="6">
        <f t="shared" si="253"/>
        <v>0</v>
      </c>
      <c r="I655" s="6">
        <f t="shared" si="253"/>
        <v>0</v>
      </c>
      <c r="J655" s="6">
        <f t="shared" si="253"/>
        <v>0</v>
      </c>
      <c r="K655" s="20">
        <f t="shared" si="254"/>
        <v>80</v>
      </c>
      <c r="L655" s="6">
        <f t="shared" si="255"/>
        <v>80</v>
      </c>
      <c r="M655" s="6">
        <f t="shared" si="255"/>
        <v>80</v>
      </c>
      <c r="N655" s="6">
        <f t="shared" si="255"/>
        <v>0</v>
      </c>
      <c r="O655" s="6">
        <f t="shared" si="255"/>
        <v>0</v>
      </c>
      <c r="P655" s="6">
        <f t="shared" si="255"/>
        <v>0</v>
      </c>
      <c r="Q655" s="20">
        <f t="shared" si="256"/>
        <v>80</v>
      </c>
      <c r="R655" s="6">
        <f t="shared" si="257"/>
        <v>80</v>
      </c>
      <c r="S655" s="6">
        <f t="shared" si="257"/>
        <v>80</v>
      </c>
      <c r="T655" s="6">
        <f t="shared" si="257"/>
        <v>0</v>
      </c>
      <c r="U655" s="6">
        <f t="shared" si="257"/>
        <v>0</v>
      </c>
      <c r="V655" s="6">
        <f t="shared" si="257"/>
        <v>0</v>
      </c>
      <c r="W655" s="20">
        <f t="shared" si="258"/>
        <v>80</v>
      </c>
    </row>
    <row r="656" spans="1:24" s="10" customFormat="1" ht="15" hidden="1" customHeight="1" x14ac:dyDescent="0.25">
      <c r="A656" s="30"/>
      <c r="B656" s="18"/>
      <c r="C656" s="35" t="s">
        <v>30</v>
      </c>
      <c r="D656" s="6"/>
      <c r="E656" s="6">
        <f t="shared" si="259"/>
        <v>27.900000000000002</v>
      </c>
      <c r="F656" s="6">
        <f t="shared" si="260"/>
        <v>9.3000000000000007</v>
      </c>
      <c r="G656" s="6">
        <f t="shared" si="253"/>
        <v>9.3000000000000007</v>
      </c>
      <c r="H656" s="6">
        <f t="shared" si="253"/>
        <v>0</v>
      </c>
      <c r="I656" s="6">
        <f t="shared" si="253"/>
        <v>0</v>
      </c>
      <c r="J656" s="6">
        <f t="shared" si="253"/>
        <v>0</v>
      </c>
      <c r="K656" s="20">
        <f t="shared" si="254"/>
        <v>9.3000000000000007</v>
      </c>
      <c r="L656" s="6">
        <f t="shared" si="255"/>
        <v>9.3000000000000007</v>
      </c>
      <c r="M656" s="6">
        <f t="shared" si="255"/>
        <v>9.3000000000000007</v>
      </c>
      <c r="N656" s="6">
        <f t="shared" si="255"/>
        <v>0</v>
      </c>
      <c r="O656" s="6">
        <f t="shared" si="255"/>
        <v>0</v>
      </c>
      <c r="P656" s="6">
        <f t="shared" si="255"/>
        <v>0</v>
      </c>
      <c r="Q656" s="20">
        <f t="shared" si="256"/>
        <v>9.3000000000000007</v>
      </c>
      <c r="R656" s="6">
        <f t="shared" si="257"/>
        <v>9.3000000000000007</v>
      </c>
      <c r="S656" s="6">
        <f t="shared" si="257"/>
        <v>9.3000000000000007</v>
      </c>
      <c r="T656" s="6">
        <f t="shared" si="257"/>
        <v>0</v>
      </c>
      <c r="U656" s="6">
        <f t="shared" si="257"/>
        <v>0</v>
      </c>
      <c r="V656" s="6">
        <f t="shared" si="257"/>
        <v>0</v>
      </c>
      <c r="W656" s="20">
        <f t="shared" si="258"/>
        <v>9.3000000000000007</v>
      </c>
    </row>
    <row r="657" spans="1:23" s="10" customFormat="1" ht="15" hidden="1" customHeight="1" x14ac:dyDescent="0.25">
      <c r="A657" s="30"/>
      <c r="B657" s="18"/>
      <c r="C657" s="35">
        <v>213</v>
      </c>
      <c r="D657" s="6"/>
      <c r="E657" s="6">
        <f t="shared" si="259"/>
        <v>17115</v>
      </c>
      <c r="F657" s="6">
        <f t="shared" si="260"/>
        <v>5705</v>
      </c>
      <c r="G657" s="6">
        <f t="shared" si="253"/>
        <v>5705</v>
      </c>
      <c r="H657" s="6">
        <f t="shared" si="253"/>
        <v>0</v>
      </c>
      <c r="I657" s="6">
        <f t="shared" si="253"/>
        <v>0</v>
      </c>
      <c r="J657" s="6">
        <f t="shared" si="253"/>
        <v>0</v>
      </c>
      <c r="K657" s="20">
        <f t="shared" si="254"/>
        <v>5705</v>
      </c>
      <c r="L657" s="6">
        <f t="shared" si="255"/>
        <v>5705</v>
      </c>
      <c r="M657" s="6">
        <f t="shared" si="255"/>
        <v>5705</v>
      </c>
      <c r="N657" s="6">
        <f t="shared" si="255"/>
        <v>0</v>
      </c>
      <c r="O657" s="6">
        <f t="shared" si="255"/>
        <v>0</v>
      </c>
      <c r="P657" s="6">
        <f t="shared" si="255"/>
        <v>0</v>
      </c>
      <c r="Q657" s="20">
        <f t="shared" si="256"/>
        <v>5705</v>
      </c>
      <c r="R657" s="6">
        <f t="shared" si="257"/>
        <v>5705</v>
      </c>
      <c r="S657" s="6">
        <f t="shared" si="257"/>
        <v>5705</v>
      </c>
      <c r="T657" s="6">
        <f t="shared" si="257"/>
        <v>0</v>
      </c>
      <c r="U657" s="6">
        <f t="shared" si="257"/>
        <v>0</v>
      </c>
      <c r="V657" s="6">
        <f t="shared" si="257"/>
        <v>0</v>
      </c>
      <c r="W657" s="20">
        <f t="shared" si="258"/>
        <v>5705</v>
      </c>
    </row>
    <row r="658" spans="1:23" s="10" customFormat="1" ht="15" hidden="1" customHeight="1" x14ac:dyDescent="0.25">
      <c r="A658" s="30"/>
      <c r="B658" s="18"/>
      <c r="C658" s="35">
        <v>221</v>
      </c>
      <c r="D658" s="6"/>
      <c r="E658" s="6">
        <f t="shared" si="259"/>
        <v>942</v>
      </c>
      <c r="F658" s="6">
        <f t="shared" si="260"/>
        <v>314</v>
      </c>
      <c r="G658" s="6">
        <f t="shared" si="253"/>
        <v>314</v>
      </c>
      <c r="H658" s="6">
        <f t="shared" si="253"/>
        <v>0</v>
      </c>
      <c r="I658" s="6">
        <f t="shared" si="253"/>
        <v>0</v>
      </c>
      <c r="J658" s="6">
        <f t="shared" si="253"/>
        <v>0</v>
      </c>
      <c r="K658" s="20">
        <f t="shared" si="254"/>
        <v>314</v>
      </c>
      <c r="L658" s="6">
        <f t="shared" si="255"/>
        <v>314</v>
      </c>
      <c r="M658" s="6">
        <f t="shared" si="255"/>
        <v>314</v>
      </c>
      <c r="N658" s="6">
        <f t="shared" si="255"/>
        <v>0</v>
      </c>
      <c r="O658" s="6">
        <f t="shared" si="255"/>
        <v>0</v>
      </c>
      <c r="P658" s="6">
        <f t="shared" si="255"/>
        <v>0</v>
      </c>
      <c r="Q658" s="20">
        <f t="shared" si="256"/>
        <v>314</v>
      </c>
      <c r="R658" s="6">
        <f t="shared" si="257"/>
        <v>314</v>
      </c>
      <c r="S658" s="6">
        <f t="shared" si="257"/>
        <v>314</v>
      </c>
      <c r="T658" s="6">
        <f t="shared" si="257"/>
        <v>0</v>
      </c>
      <c r="U658" s="6">
        <f t="shared" si="257"/>
        <v>0</v>
      </c>
      <c r="V658" s="6">
        <f t="shared" si="257"/>
        <v>0</v>
      </c>
      <c r="W658" s="20">
        <f t="shared" si="258"/>
        <v>314</v>
      </c>
    </row>
    <row r="659" spans="1:23" s="10" customFormat="1" ht="15" hidden="1" customHeight="1" x14ac:dyDescent="0.25">
      <c r="A659" s="30"/>
      <c r="B659" s="18"/>
      <c r="C659" s="35" t="s">
        <v>15</v>
      </c>
      <c r="D659" s="6"/>
      <c r="E659" s="6">
        <f t="shared" si="259"/>
        <v>171</v>
      </c>
      <c r="F659" s="6">
        <f t="shared" si="260"/>
        <v>57</v>
      </c>
      <c r="G659" s="6">
        <f t="shared" si="253"/>
        <v>57</v>
      </c>
      <c r="H659" s="6">
        <f t="shared" si="253"/>
        <v>0</v>
      </c>
      <c r="I659" s="6">
        <f t="shared" si="253"/>
        <v>0</v>
      </c>
      <c r="J659" s="6">
        <f t="shared" si="253"/>
        <v>0</v>
      </c>
      <c r="K659" s="20">
        <f t="shared" si="254"/>
        <v>57</v>
      </c>
      <c r="L659" s="6">
        <f t="shared" si="255"/>
        <v>57</v>
      </c>
      <c r="M659" s="6">
        <f t="shared" si="255"/>
        <v>57</v>
      </c>
      <c r="N659" s="6">
        <f t="shared" si="255"/>
        <v>0</v>
      </c>
      <c r="O659" s="6">
        <f t="shared" si="255"/>
        <v>0</v>
      </c>
      <c r="P659" s="6">
        <f t="shared" si="255"/>
        <v>0</v>
      </c>
      <c r="Q659" s="20">
        <f t="shared" si="256"/>
        <v>57</v>
      </c>
      <c r="R659" s="6">
        <f t="shared" si="257"/>
        <v>57</v>
      </c>
      <c r="S659" s="6">
        <f t="shared" si="257"/>
        <v>57</v>
      </c>
      <c r="T659" s="6">
        <f t="shared" si="257"/>
        <v>0</v>
      </c>
      <c r="U659" s="6">
        <f t="shared" si="257"/>
        <v>0</v>
      </c>
      <c r="V659" s="6">
        <f t="shared" si="257"/>
        <v>0</v>
      </c>
      <c r="W659" s="20">
        <f t="shared" si="258"/>
        <v>57</v>
      </c>
    </row>
    <row r="660" spans="1:23" s="10" customFormat="1" ht="15" hidden="1" customHeight="1" x14ac:dyDescent="0.25">
      <c r="A660" s="30"/>
      <c r="B660" s="18"/>
      <c r="C660" s="35" t="s">
        <v>16</v>
      </c>
      <c r="D660" s="6"/>
      <c r="E660" s="6">
        <f t="shared" si="259"/>
        <v>0</v>
      </c>
      <c r="F660" s="6">
        <f t="shared" si="260"/>
        <v>0</v>
      </c>
      <c r="G660" s="6">
        <f t="shared" si="253"/>
        <v>0</v>
      </c>
      <c r="H660" s="6">
        <f t="shared" si="253"/>
        <v>0</v>
      </c>
      <c r="I660" s="6">
        <f t="shared" si="253"/>
        <v>0</v>
      </c>
      <c r="J660" s="6">
        <f t="shared" si="253"/>
        <v>0</v>
      </c>
      <c r="K660" s="20">
        <f t="shared" si="254"/>
        <v>0</v>
      </c>
      <c r="L660" s="6">
        <f t="shared" si="255"/>
        <v>0</v>
      </c>
      <c r="M660" s="6">
        <f t="shared" si="255"/>
        <v>0</v>
      </c>
      <c r="N660" s="6">
        <f t="shared" si="255"/>
        <v>0</v>
      </c>
      <c r="O660" s="6">
        <f t="shared" si="255"/>
        <v>0</v>
      </c>
      <c r="P660" s="6">
        <f t="shared" si="255"/>
        <v>0</v>
      </c>
      <c r="Q660" s="20">
        <f t="shared" si="256"/>
        <v>0</v>
      </c>
      <c r="R660" s="6">
        <f t="shared" si="257"/>
        <v>0</v>
      </c>
      <c r="S660" s="6">
        <f t="shared" si="257"/>
        <v>0</v>
      </c>
      <c r="T660" s="6">
        <f t="shared" si="257"/>
        <v>0</v>
      </c>
      <c r="U660" s="6">
        <f t="shared" si="257"/>
        <v>0</v>
      </c>
      <c r="V660" s="6">
        <f t="shared" si="257"/>
        <v>0</v>
      </c>
      <c r="W660" s="20">
        <f t="shared" si="258"/>
        <v>0</v>
      </c>
    </row>
    <row r="661" spans="1:23" ht="15" hidden="1" customHeight="1" x14ac:dyDescent="0.25">
      <c r="A661" s="12"/>
      <c r="B661" s="15"/>
      <c r="C661" s="35" t="s">
        <v>70</v>
      </c>
      <c r="D661" s="6"/>
      <c r="E661" s="6">
        <f t="shared" si="259"/>
        <v>1014.3</v>
      </c>
      <c r="F661" s="6">
        <f t="shared" ref="F661:F666" si="261">F542+F575+F608</f>
        <v>348.4</v>
      </c>
      <c r="G661" s="6">
        <f t="shared" ref="G661:J666" si="262">G542+G575+G608</f>
        <v>348.4</v>
      </c>
      <c r="H661" s="6">
        <f t="shared" si="262"/>
        <v>0</v>
      </c>
      <c r="I661" s="6">
        <f t="shared" si="262"/>
        <v>0</v>
      </c>
      <c r="J661" s="6">
        <f t="shared" si="262"/>
        <v>0</v>
      </c>
      <c r="K661" s="20">
        <f t="shared" si="254"/>
        <v>348.4</v>
      </c>
      <c r="L661" s="6">
        <f t="shared" ref="L661:P666" si="263">L542+L575+L608</f>
        <v>338</v>
      </c>
      <c r="M661" s="6">
        <f t="shared" si="263"/>
        <v>338</v>
      </c>
      <c r="N661" s="6">
        <f t="shared" si="263"/>
        <v>0</v>
      </c>
      <c r="O661" s="6">
        <f t="shared" si="263"/>
        <v>0</v>
      </c>
      <c r="P661" s="6">
        <f t="shared" si="263"/>
        <v>0</v>
      </c>
      <c r="Q661" s="20">
        <f t="shared" si="256"/>
        <v>338</v>
      </c>
      <c r="R661" s="6">
        <f t="shared" ref="R661:V666" si="264">R542+R575+R608</f>
        <v>327.9</v>
      </c>
      <c r="S661" s="6">
        <f t="shared" si="264"/>
        <v>327.9</v>
      </c>
      <c r="T661" s="6">
        <f t="shared" si="264"/>
        <v>0</v>
      </c>
      <c r="U661" s="6">
        <f t="shared" si="264"/>
        <v>0</v>
      </c>
      <c r="V661" s="6">
        <f t="shared" si="264"/>
        <v>0</v>
      </c>
      <c r="W661" s="20">
        <f t="shared" si="258"/>
        <v>327.9</v>
      </c>
    </row>
    <row r="662" spans="1:23" ht="15" hidden="1" customHeight="1" x14ac:dyDescent="0.25">
      <c r="A662" s="12"/>
      <c r="B662" s="15"/>
      <c r="C662" s="35" t="s">
        <v>71</v>
      </c>
      <c r="D662" s="6"/>
      <c r="E662" s="6">
        <f t="shared" si="259"/>
        <v>951.6</v>
      </c>
      <c r="F662" s="6">
        <f t="shared" si="261"/>
        <v>326.89999999999998</v>
      </c>
      <c r="G662" s="6">
        <f t="shared" si="262"/>
        <v>326.89999999999998</v>
      </c>
      <c r="H662" s="6">
        <f t="shared" si="262"/>
        <v>0</v>
      </c>
      <c r="I662" s="6">
        <f t="shared" si="262"/>
        <v>0</v>
      </c>
      <c r="J662" s="6">
        <f t="shared" si="262"/>
        <v>0</v>
      </c>
      <c r="K662" s="20">
        <f t="shared" si="254"/>
        <v>326.89999999999998</v>
      </c>
      <c r="L662" s="6">
        <f t="shared" si="263"/>
        <v>317.10000000000002</v>
      </c>
      <c r="M662" s="6">
        <f t="shared" si="263"/>
        <v>317.10000000000002</v>
      </c>
      <c r="N662" s="6">
        <f t="shared" si="263"/>
        <v>0</v>
      </c>
      <c r="O662" s="6">
        <f t="shared" si="263"/>
        <v>0</v>
      </c>
      <c r="P662" s="6">
        <f t="shared" si="263"/>
        <v>0</v>
      </c>
      <c r="Q662" s="20">
        <f t="shared" si="256"/>
        <v>317.10000000000002</v>
      </c>
      <c r="R662" s="6">
        <f t="shared" si="264"/>
        <v>307.60000000000002</v>
      </c>
      <c r="S662" s="6">
        <f t="shared" si="264"/>
        <v>307.60000000000002</v>
      </c>
      <c r="T662" s="6">
        <f t="shared" si="264"/>
        <v>0</v>
      </c>
      <c r="U662" s="6">
        <f t="shared" si="264"/>
        <v>0</v>
      </c>
      <c r="V662" s="6">
        <f t="shared" si="264"/>
        <v>0</v>
      </c>
      <c r="W662" s="20">
        <f t="shared" si="258"/>
        <v>307.60000000000002</v>
      </c>
    </row>
    <row r="663" spans="1:23" ht="15" hidden="1" customHeight="1" x14ac:dyDescent="0.25">
      <c r="A663" s="12"/>
      <c r="B663" s="15"/>
      <c r="C663" s="35" t="s">
        <v>72</v>
      </c>
      <c r="D663" s="6"/>
      <c r="E663" s="6">
        <f t="shared" si="259"/>
        <v>114.20000000000002</v>
      </c>
      <c r="F663" s="6">
        <f t="shared" si="261"/>
        <v>39.200000000000003</v>
      </c>
      <c r="G663" s="6">
        <f t="shared" si="262"/>
        <v>39.200000000000003</v>
      </c>
      <c r="H663" s="6">
        <f t="shared" si="262"/>
        <v>0</v>
      </c>
      <c r="I663" s="6">
        <f t="shared" si="262"/>
        <v>0</v>
      </c>
      <c r="J663" s="6">
        <f t="shared" si="262"/>
        <v>0</v>
      </c>
      <c r="K663" s="20">
        <f t="shared" si="254"/>
        <v>39.200000000000003</v>
      </c>
      <c r="L663" s="6">
        <f t="shared" si="263"/>
        <v>38.1</v>
      </c>
      <c r="M663" s="6">
        <f t="shared" si="263"/>
        <v>38.1</v>
      </c>
      <c r="N663" s="6">
        <f t="shared" si="263"/>
        <v>0</v>
      </c>
      <c r="O663" s="6">
        <f t="shared" si="263"/>
        <v>0</v>
      </c>
      <c r="P663" s="6">
        <f t="shared" si="263"/>
        <v>0</v>
      </c>
      <c r="Q663" s="20">
        <f t="shared" si="256"/>
        <v>38.1</v>
      </c>
      <c r="R663" s="6">
        <f t="shared" si="264"/>
        <v>36.9</v>
      </c>
      <c r="S663" s="6">
        <f t="shared" si="264"/>
        <v>36.9</v>
      </c>
      <c r="T663" s="6">
        <f t="shared" si="264"/>
        <v>0</v>
      </c>
      <c r="U663" s="6">
        <f t="shared" si="264"/>
        <v>0</v>
      </c>
      <c r="V663" s="6">
        <f t="shared" si="264"/>
        <v>0</v>
      </c>
      <c r="W663" s="20">
        <f t="shared" si="258"/>
        <v>36.9</v>
      </c>
    </row>
    <row r="664" spans="1:23" s="10" customFormat="1" ht="15" hidden="1" customHeight="1" x14ac:dyDescent="0.25">
      <c r="A664" s="30"/>
      <c r="B664" s="18"/>
      <c r="C664" s="35">
        <v>224</v>
      </c>
      <c r="D664" s="6"/>
      <c r="E664" s="6">
        <f t="shared" si="259"/>
        <v>0</v>
      </c>
      <c r="F664" s="6">
        <f t="shared" si="261"/>
        <v>0</v>
      </c>
      <c r="G664" s="6">
        <f t="shared" si="262"/>
        <v>0</v>
      </c>
      <c r="H664" s="6">
        <f t="shared" si="262"/>
        <v>0</v>
      </c>
      <c r="I664" s="6">
        <f t="shared" si="262"/>
        <v>0</v>
      </c>
      <c r="J664" s="6">
        <f t="shared" si="262"/>
        <v>0</v>
      </c>
      <c r="K664" s="20">
        <f t="shared" si="254"/>
        <v>0</v>
      </c>
      <c r="L664" s="6">
        <f t="shared" si="263"/>
        <v>0</v>
      </c>
      <c r="M664" s="6">
        <f t="shared" si="263"/>
        <v>0</v>
      </c>
      <c r="N664" s="6">
        <f t="shared" si="263"/>
        <v>0</v>
      </c>
      <c r="O664" s="6">
        <f t="shared" si="263"/>
        <v>0</v>
      </c>
      <c r="P664" s="6">
        <f t="shared" si="263"/>
        <v>0</v>
      </c>
      <c r="Q664" s="20">
        <f t="shared" si="256"/>
        <v>0</v>
      </c>
      <c r="R664" s="6">
        <f t="shared" si="264"/>
        <v>0</v>
      </c>
      <c r="S664" s="6">
        <f t="shared" si="264"/>
        <v>0</v>
      </c>
      <c r="T664" s="6">
        <f t="shared" si="264"/>
        <v>0</v>
      </c>
      <c r="U664" s="6">
        <f t="shared" si="264"/>
        <v>0</v>
      </c>
      <c r="V664" s="6">
        <f t="shared" si="264"/>
        <v>0</v>
      </c>
      <c r="W664" s="20">
        <f t="shared" si="258"/>
        <v>0</v>
      </c>
    </row>
    <row r="665" spans="1:23" s="10" customFormat="1" ht="15" hidden="1" customHeight="1" x14ac:dyDescent="0.25">
      <c r="A665" s="30"/>
      <c r="B665" s="18"/>
      <c r="C665" s="35" t="s">
        <v>20</v>
      </c>
      <c r="D665" s="6"/>
      <c r="E665" s="6">
        <f t="shared" si="259"/>
        <v>3261.3</v>
      </c>
      <c r="F665" s="6">
        <f t="shared" si="261"/>
        <v>486.4</v>
      </c>
      <c r="G665" s="6">
        <f t="shared" si="262"/>
        <v>486.4</v>
      </c>
      <c r="H665" s="6">
        <f t="shared" si="262"/>
        <v>0</v>
      </c>
      <c r="I665" s="6">
        <f t="shared" si="262"/>
        <v>0</v>
      </c>
      <c r="J665" s="6">
        <f t="shared" si="262"/>
        <v>0</v>
      </c>
      <c r="K665" s="20">
        <f t="shared" si="254"/>
        <v>486.4</v>
      </c>
      <c r="L665" s="6">
        <f t="shared" si="263"/>
        <v>1387.4</v>
      </c>
      <c r="M665" s="6">
        <f t="shared" si="263"/>
        <v>1387.4</v>
      </c>
      <c r="N665" s="6">
        <f t="shared" si="263"/>
        <v>0</v>
      </c>
      <c r="O665" s="6">
        <f t="shared" si="263"/>
        <v>0</v>
      </c>
      <c r="P665" s="6">
        <f t="shared" si="263"/>
        <v>0</v>
      </c>
      <c r="Q665" s="20">
        <f t="shared" si="256"/>
        <v>1387.4</v>
      </c>
      <c r="R665" s="6">
        <f t="shared" si="264"/>
        <v>1387.5</v>
      </c>
      <c r="S665" s="6">
        <f t="shared" si="264"/>
        <v>1387.5</v>
      </c>
      <c r="T665" s="6">
        <f t="shared" si="264"/>
        <v>0</v>
      </c>
      <c r="U665" s="6">
        <f t="shared" si="264"/>
        <v>0</v>
      </c>
      <c r="V665" s="6">
        <f t="shared" si="264"/>
        <v>0</v>
      </c>
      <c r="W665" s="20">
        <f t="shared" si="258"/>
        <v>1387.5</v>
      </c>
    </row>
    <row r="666" spans="1:23" s="10" customFormat="1" ht="15" hidden="1" customHeight="1" x14ac:dyDescent="0.25">
      <c r="A666" s="30"/>
      <c r="B666" s="18"/>
      <c r="C666" s="35" t="s">
        <v>21</v>
      </c>
      <c r="D666" s="6"/>
      <c r="E666" s="6">
        <f t="shared" si="259"/>
        <v>234.3</v>
      </c>
      <c r="F666" s="6">
        <f t="shared" si="261"/>
        <v>78.100000000000009</v>
      </c>
      <c r="G666" s="6">
        <f t="shared" si="262"/>
        <v>78.100000000000009</v>
      </c>
      <c r="H666" s="6">
        <f t="shared" si="262"/>
        <v>0</v>
      </c>
      <c r="I666" s="6">
        <f t="shared" si="262"/>
        <v>0</v>
      </c>
      <c r="J666" s="6">
        <f t="shared" si="262"/>
        <v>0</v>
      </c>
      <c r="K666" s="20">
        <f t="shared" si="254"/>
        <v>78.100000000000009</v>
      </c>
      <c r="L666" s="6">
        <f t="shared" si="263"/>
        <v>78.100000000000009</v>
      </c>
      <c r="M666" s="6">
        <f t="shared" si="263"/>
        <v>78.100000000000009</v>
      </c>
      <c r="N666" s="6">
        <f t="shared" si="263"/>
        <v>0</v>
      </c>
      <c r="O666" s="6">
        <f t="shared" si="263"/>
        <v>0</v>
      </c>
      <c r="P666" s="6">
        <f t="shared" si="263"/>
        <v>0</v>
      </c>
      <c r="Q666" s="20">
        <f t="shared" si="256"/>
        <v>78.100000000000009</v>
      </c>
      <c r="R666" s="6">
        <f t="shared" si="264"/>
        <v>78.100000000000009</v>
      </c>
      <c r="S666" s="6">
        <f t="shared" si="264"/>
        <v>78.100000000000009</v>
      </c>
      <c r="T666" s="6">
        <f t="shared" si="264"/>
        <v>0</v>
      </c>
      <c r="U666" s="6">
        <f t="shared" si="264"/>
        <v>0</v>
      </c>
      <c r="V666" s="6">
        <f t="shared" si="264"/>
        <v>0</v>
      </c>
      <c r="W666" s="20">
        <f t="shared" si="258"/>
        <v>78.100000000000009</v>
      </c>
    </row>
    <row r="667" spans="1:23" s="10" customFormat="1" ht="15" hidden="1" customHeight="1" x14ac:dyDescent="0.25">
      <c r="A667" s="30"/>
      <c r="B667" s="18"/>
      <c r="C667" s="35" t="s">
        <v>31</v>
      </c>
      <c r="D667" s="6"/>
      <c r="E667" s="6">
        <f t="shared" si="259"/>
        <v>4669.6000000000004</v>
      </c>
      <c r="F667" s="6">
        <f t="shared" ref="F667:V667" si="265">F630+F632+F629+F631</f>
        <v>1209</v>
      </c>
      <c r="G667" s="6">
        <f>G630+G632+G629+G631</f>
        <v>1209</v>
      </c>
      <c r="H667" s="6">
        <f t="shared" si="265"/>
        <v>0</v>
      </c>
      <c r="I667" s="6">
        <f t="shared" si="265"/>
        <v>0</v>
      </c>
      <c r="J667" s="6">
        <f t="shared" si="265"/>
        <v>0</v>
      </c>
      <c r="K667" s="20">
        <f>F667+I667+J667</f>
        <v>1209</v>
      </c>
      <c r="L667" s="6">
        <f t="shared" si="265"/>
        <v>1460.6</v>
      </c>
      <c r="M667" s="6">
        <f t="shared" si="265"/>
        <v>1460.6</v>
      </c>
      <c r="N667" s="6">
        <f t="shared" si="265"/>
        <v>0</v>
      </c>
      <c r="O667" s="6">
        <f t="shared" si="265"/>
        <v>0</v>
      </c>
      <c r="P667" s="6">
        <f t="shared" si="265"/>
        <v>0</v>
      </c>
      <c r="Q667" s="20">
        <f t="shared" si="256"/>
        <v>1460.6</v>
      </c>
      <c r="R667" s="6">
        <f t="shared" si="265"/>
        <v>2000</v>
      </c>
      <c r="S667" s="6">
        <f t="shared" si="265"/>
        <v>2000</v>
      </c>
      <c r="T667" s="6">
        <f t="shared" si="265"/>
        <v>0</v>
      </c>
      <c r="U667" s="6">
        <f t="shared" si="265"/>
        <v>0</v>
      </c>
      <c r="V667" s="6">
        <f t="shared" si="265"/>
        <v>0</v>
      </c>
      <c r="W667" s="20">
        <f t="shared" si="258"/>
        <v>2000</v>
      </c>
    </row>
    <row r="668" spans="1:23" s="10" customFormat="1" ht="15" hidden="1" customHeight="1" x14ac:dyDescent="0.25">
      <c r="A668" s="30"/>
      <c r="B668" s="18"/>
      <c r="C668" s="35" t="s">
        <v>32</v>
      </c>
      <c r="D668" s="6"/>
      <c r="E668" s="6">
        <f t="shared" si="259"/>
        <v>111742.1</v>
      </c>
      <c r="F668" s="6">
        <f>F635+F636+F638+F639+F640</f>
        <v>43100</v>
      </c>
      <c r="G668" s="6">
        <f>G635+G636+G638+G639+G640</f>
        <v>43100</v>
      </c>
      <c r="H668" s="6">
        <f>H635+H636+H638+H639+H640</f>
        <v>0</v>
      </c>
      <c r="I668" s="6">
        <f>I635+I636+I638+I639+I640</f>
        <v>0</v>
      </c>
      <c r="J668" s="6">
        <f>J635+J636+J638+J639+J640</f>
        <v>0</v>
      </c>
      <c r="K668" s="20">
        <f t="shared" si="254"/>
        <v>43100</v>
      </c>
      <c r="L668" s="6">
        <f t="shared" ref="L668:U668" si="266">L635+L636+L638+L639+L640</f>
        <v>28000</v>
      </c>
      <c r="M668" s="6">
        <f>M635+M636+M638+M639+M640</f>
        <v>28000</v>
      </c>
      <c r="N668" s="6">
        <f t="shared" si="266"/>
        <v>0</v>
      </c>
      <c r="O668" s="6">
        <f t="shared" si="266"/>
        <v>0</v>
      </c>
      <c r="P668" s="6">
        <f>P635+P636+P638+P639+P640</f>
        <v>0</v>
      </c>
      <c r="Q668" s="20">
        <f t="shared" si="256"/>
        <v>28000</v>
      </c>
      <c r="R668" s="6">
        <f t="shared" si="266"/>
        <v>40642.1</v>
      </c>
      <c r="S668" s="6">
        <f>S635+S636+S638+S639+S640</f>
        <v>40642.1</v>
      </c>
      <c r="T668" s="6">
        <f t="shared" si="266"/>
        <v>0</v>
      </c>
      <c r="U668" s="6">
        <f t="shared" si="266"/>
        <v>0</v>
      </c>
      <c r="V668" s="6">
        <f>V635+V636+V638+V639+V640</f>
        <v>0</v>
      </c>
      <c r="W668" s="20">
        <f t="shared" si="258"/>
        <v>40642.1</v>
      </c>
    </row>
    <row r="669" spans="1:23" s="10" customFormat="1" ht="15" hidden="1" customHeight="1" x14ac:dyDescent="0.25">
      <c r="A669" s="30"/>
      <c r="B669" s="18"/>
      <c r="C669" s="35" t="s">
        <v>22</v>
      </c>
      <c r="D669" s="6"/>
      <c r="E669" s="6">
        <f t="shared" si="259"/>
        <v>395.79999999999995</v>
      </c>
      <c r="F669" s="6">
        <f t="shared" ref="F669:F674" si="267">F548+F581+F614</f>
        <v>331</v>
      </c>
      <c r="G669" s="6">
        <f t="shared" ref="G669:J674" si="268">G548+G581+G614</f>
        <v>331</v>
      </c>
      <c r="H669" s="6">
        <f t="shared" si="268"/>
        <v>0</v>
      </c>
      <c r="I669" s="6">
        <f t="shared" si="268"/>
        <v>0</v>
      </c>
      <c r="J669" s="6">
        <f t="shared" si="268"/>
        <v>0</v>
      </c>
      <c r="K669" s="20">
        <f t="shared" si="254"/>
        <v>331</v>
      </c>
      <c r="L669" s="6">
        <f t="shared" ref="L669:P670" si="269">L548+L581+L614</f>
        <v>32.400000000000006</v>
      </c>
      <c r="M669" s="6">
        <f t="shared" si="269"/>
        <v>32.400000000000006</v>
      </c>
      <c r="N669" s="6">
        <f t="shared" si="269"/>
        <v>0</v>
      </c>
      <c r="O669" s="6">
        <f t="shared" si="269"/>
        <v>0</v>
      </c>
      <c r="P669" s="6">
        <f t="shared" si="269"/>
        <v>0</v>
      </c>
      <c r="Q669" s="20">
        <f t="shared" si="256"/>
        <v>32.400000000000006</v>
      </c>
      <c r="R669" s="6">
        <f t="shared" ref="R669:V674" si="270">R548+R581+R614</f>
        <v>32.400000000000006</v>
      </c>
      <c r="S669" s="6">
        <f t="shared" si="270"/>
        <v>32.400000000000006</v>
      </c>
      <c r="T669" s="6">
        <f t="shared" si="270"/>
        <v>0</v>
      </c>
      <c r="U669" s="6">
        <f t="shared" si="270"/>
        <v>0</v>
      </c>
      <c r="V669" s="6">
        <f t="shared" si="270"/>
        <v>0</v>
      </c>
      <c r="W669" s="20">
        <f t="shared" si="258"/>
        <v>32.400000000000006</v>
      </c>
    </row>
    <row r="670" spans="1:23" s="10" customFormat="1" ht="15" hidden="1" customHeight="1" x14ac:dyDescent="0.25">
      <c r="A670" s="30"/>
      <c r="B670" s="18"/>
      <c r="C670" s="35" t="s">
        <v>17</v>
      </c>
      <c r="D670" s="6"/>
      <c r="E670" s="6">
        <f t="shared" si="259"/>
        <v>90</v>
      </c>
      <c r="F670" s="6">
        <f>F549+F582+F615</f>
        <v>30</v>
      </c>
      <c r="G670" s="6">
        <f t="shared" si="268"/>
        <v>30</v>
      </c>
      <c r="H670" s="6">
        <f t="shared" si="268"/>
        <v>0</v>
      </c>
      <c r="I670" s="6">
        <f t="shared" si="268"/>
        <v>0</v>
      </c>
      <c r="J670" s="6">
        <f t="shared" si="268"/>
        <v>0</v>
      </c>
      <c r="K670" s="20">
        <f t="shared" si="254"/>
        <v>30</v>
      </c>
      <c r="L670" s="6">
        <f t="shared" si="269"/>
        <v>30</v>
      </c>
      <c r="M670" s="6">
        <f t="shared" si="269"/>
        <v>30</v>
      </c>
      <c r="N670" s="6">
        <f t="shared" si="269"/>
        <v>0</v>
      </c>
      <c r="O670" s="6">
        <f t="shared" si="269"/>
        <v>0</v>
      </c>
      <c r="P670" s="6">
        <f t="shared" si="269"/>
        <v>0</v>
      </c>
      <c r="Q670" s="20">
        <f t="shared" si="256"/>
        <v>30</v>
      </c>
      <c r="R670" s="6">
        <f t="shared" si="270"/>
        <v>30</v>
      </c>
      <c r="S670" s="6">
        <f t="shared" si="270"/>
        <v>30</v>
      </c>
      <c r="T670" s="6">
        <f t="shared" si="270"/>
        <v>0</v>
      </c>
      <c r="U670" s="6">
        <f t="shared" si="270"/>
        <v>0</v>
      </c>
      <c r="V670" s="6">
        <f t="shared" si="270"/>
        <v>0</v>
      </c>
      <c r="W670" s="20">
        <f t="shared" si="258"/>
        <v>30</v>
      </c>
    </row>
    <row r="671" spans="1:23" s="10" customFormat="1" ht="15" hidden="1" customHeight="1" x14ac:dyDescent="0.25">
      <c r="A671" s="30"/>
      <c r="B671" s="18"/>
      <c r="C671" s="35" t="s">
        <v>23</v>
      </c>
      <c r="D671" s="6"/>
      <c r="E671" s="6">
        <f t="shared" si="259"/>
        <v>1718.1000000000001</v>
      </c>
      <c r="F671" s="6">
        <f t="shared" si="267"/>
        <v>572.70000000000005</v>
      </c>
      <c r="G671" s="6">
        <f t="shared" si="268"/>
        <v>572.70000000000005</v>
      </c>
      <c r="H671" s="6">
        <f t="shared" si="268"/>
        <v>0</v>
      </c>
      <c r="I671" s="6">
        <f t="shared" si="268"/>
        <v>0</v>
      </c>
      <c r="J671" s="6">
        <f t="shared" si="268"/>
        <v>0</v>
      </c>
      <c r="K671" s="20">
        <f t="shared" si="254"/>
        <v>572.70000000000005</v>
      </c>
      <c r="L671" s="6">
        <f t="shared" ref="L671:P674" si="271">L550+L583+L616</f>
        <v>572.70000000000005</v>
      </c>
      <c r="M671" s="6">
        <f t="shared" si="271"/>
        <v>572.70000000000005</v>
      </c>
      <c r="N671" s="6">
        <f t="shared" si="271"/>
        <v>0</v>
      </c>
      <c r="O671" s="6">
        <f t="shared" si="271"/>
        <v>0</v>
      </c>
      <c r="P671" s="6">
        <f t="shared" si="271"/>
        <v>0</v>
      </c>
      <c r="Q671" s="20">
        <f t="shared" si="256"/>
        <v>572.70000000000005</v>
      </c>
      <c r="R671" s="6">
        <f t="shared" si="270"/>
        <v>572.70000000000005</v>
      </c>
      <c r="S671" s="6">
        <f t="shared" si="270"/>
        <v>572.70000000000005</v>
      </c>
      <c r="T671" s="6">
        <f t="shared" si="270"/>
        <v>0</v>
      </c>
      <c r="U671" s="6">
        <f t="shared" si="270"/>
        <v>0</v>
      </c>
      <c r="V671" s="6">
        <f t="shared" si="270"/>
        <v>0</v>
      </c>
      <c r="W671" s="20">
        <f t="shared" si="258"/>
        <v>572.70000000000005</v>
      </c>
    </row>
    <row r="672" spans="1:23" s="10" customFormat="1" ht="15" hidden="1" customHeight="1" x14ac:dyDescent="0.25">
      <c r="A672" s="30"/>
      <c r="B672" s="18"/>
      <c r="C672" s="35" t="s">
        <v>10</v>
      </c>
      <c r="D672" s="6"/>
      <c r="E672" s="6">
        <f t="shared" si="259"/>
        <v>1718.8</v>
      </c>
      <c r="F672" s="6">
        <f>F551+F584+F617</f>
        <v>519.29999999999995</v>
      </c>
      <c r="G672" s="6">
        <f>G551+G584+G617</f>
        <v>519.29999999999995</v>
      </c>
      <c r="H672" s="6">
        <f t="shared" si="268"/>
        <v>0</v>
      </c>
      <c r="I672" s="6">
        <f t="shared" si="268"/>
        <v>0</v>
      </c>
      <c r="J672" s="6">
        <f t="shared" si="268"/>
        <v>0</v>
      </c>
      <c r="K672" s="20">
        <f t="shared" si="254"/>
        <v>519.29999999999995</v>
      </c>
      <c r="L672" s="6">
        <f t="shared" si="271"/>
        <v>680.2</v>
      </c>
      <c r="M672" s="6">
        <f t="shared" si="271"/>
        <v>680.2</v>
      </c>
      <c r="N672" s="6">
        <f t="shared" si="271"/>
        <v>0</v>
      </c>
      <c r="O672" s="6">
        <f t="shared" si="271"/>
        <v>0</v>
      </c>
      <c r="P672" s="6">
        <f t="shared" si="271"/>
        <v>0</v>
      </c>
      <c r="Q672" s="20">
        <f t="shared" si="256"/>
        <v>680.2</v>
      </c>
      <c r="R672" s="6">
        <f t="shared" si="270"/>
        <v>519.29999999999995</v>
      </c>
      <c r="S672" s="6">
        <f t="shared" si="270"/>
        <v>519.29999999999995</v>
      </c>
      <c r="T672" s="6">
        <f t="shared" si="270"/>
        <v>0</v>
      </c>
      <c r="U672" s="6">
        <f t="shared" si="270"/>
        <v>0</v>
      </c>
      <c r="V672" s="6">
        <f t="shared" si="270"/>
        <v>0</v>
      </c>
      <c r="W672" s="20">
        <f t="shared" si="258"/>
        <v>519.29999999999995</v>
      </c>
    </row>
    <row r="673" spans="1:26" s="10" customFormat="1" ht="15" hidden="1" customHeight="1" x14ac:dyDescent="0.25">
      <c r="A673" s="30"/>
      <c r="B673" s="18"/>
      <c r="C673" s="35" t="s">
        <v>18</v>
      </c>
      <c r="D673" s="6"/>
      <c r="E673" s="6">
        <f t="shared" si="259"/>
        <v>2080.1999999999998</v>
      </c>
      <c r="F673" s="6">
        <f t="shared" si="267"/>
        <v>693.4</v>
      </c>
      <c r="G673" s="6">
        <f t="shared" si="268"/>
        <v>693.4</v>
      </c>
      <c r="H673" s="6">
        <f t="shared" si="268"/>
        <v>0</v>
      </c>
      <c r="I673" s="6">
        <f t="shared" si="268"/>
        <v>0</v>
      </c>
      <c r="J673" s="6">
        <f t="shared" si="268"/>
        <v>0</v>
      </c>
      <c r="K673" s="20">
        <f t="shared" si="254"/>
        <v>693.4</v>
      </c>
      <c r="L673" s="6">
        <f t="shared" si="271"/>
        <v>693.4</v>
      </c>
      <c r="M673" s="6">
        <f t="shared" si="271"/>
        <v>693.4</v>
      </c>
      <c r="N673" s="6">
        <f t="shared" si="271"/>
        <v>0</v>
      </c>
      <c r="O673" s="6">
        <f t="shared" si="271"/>
        <v>0</v>
      </c>
      <c r="P673" s="6">
        <f t="shared" si="271"/>
        <v>0</v>
      </c>
      <c r="Q673" s="20">
        <f t="shared" si="256"/>
        <v>693.4</v>
      </c>
      <c r="R673" s="6">
        <f t="shared" si="270"/>
        <v>693.4</v>
      </c>
      <c r="S673" s="6">
        <f t="shared" si="270"/>
        <v>693.4</v>
      </c>
      <c r="T673" s="6">
        <f t="shared" si="270"/>
        <v>0</v>
      </c>
      <c r="U673" s="6">
        <f t="shared" si="270"/>
        <v>0</v>
      </c>
      <c r="V673" s="6">
        <f t="shared" si="270"/>
        <v>0</v>
      </c>
      <c r="W673" s="20">
        <f t="shared" si="258"/>
        <v>693.4</v>
      </c>
    </row>
    <row r="674" spans="1:26" s="10" customFormat="1" ht="15" hidden="1" customHeight="1" x14ac:dyDescent="0.25">
      <c r="A674" s="30"/>
      <c r="B674" s="18"/>
      <c r="C674" s="35" t="s">
        <v>24</v>
      </c>
      <c r="D674" s="6"/>
      <c r="E674" s="6">
        <f t="shared" si="259"/>
        <v>355.20000000000005</v>
      </c>
      <c r="F674" s="6">
        <f t="shared" si="267"/>
        <v>118.4</v>
      </c>
      <c r="G674" s="6">
        <f t="shared" si="268"/>
        <v>118.4</v>
      </c>
      <c r="H674" s="6">
        <f t="shared" si="268"/>
        <v>0</v>
      </c>
      <c r="I674" s="6">
        <f t="shared" si="268"/>
        <v>0</v>
      </c>
      <c r="J674" s="6">
        <f t="shared" si="268"/>
        <v>0</v>
      </c>
      <c r="K674" s="20">
        <f t="shared" si="254"/>
        <v>118.4</v>
      </c>
      <c r="L674" s="6">
        <f t="shared" si="271"/>
        <v>118.4</v>
      </c>
      <c r="M674" s="6">
        <f t="shared" si="271"/>
        <v>118.4</v>
      </c>
      <c r="N674" s="6">
        <f t="shared" si="271"/>
        <v>0</v>
      </c>
      <c r="O674" s="6">
        <f t="shared" si="271"/>
        <v>0</v>
      </c>
      <c r="P674" s="6">
        <f t="shared" si="271"/>
        <v>0</v>
      </c>
      <c r="Q674" s="20">
        <f t="shared" si="256"/>
        <v>118.4</v>
      </c>
      <c r="R674" s="6">
        <f t="shared" si="270"/>
        <v>118.4</v>
      </c>
      <c r="S674" s="6">
        <f t="shared" si="270"/>
        <v>118.4</v>
      </c>
      <c r="T674" s="6">
        <f t="shared" si="270"/>
        <v>0</v>
      </c>
      <c r="U674" s="6">
        <f t="shared" si="270"/>
        <v>0</v>
      </c>
      <c r="V674" s="6">
        <f t="shared" si="270"/>
        <v>0</v>
      </c>
      <c r="W674" s="20">
        <f t="shared" si="258"/>
        <v>118.4</v>
      </c>
    </row>
    <row r="675" spans="1:26" s="10" customFormat="1" ht="15" hidden="1" customHeight="1" x14ac:dyDescent="0.25">
      <c r="A675" s="30"/>
      <c r="B675" s="18"/>
      <c r="C675" s="35" t="s">
        <v>92</v>
      </c>
      <c r="D675" s="6"/>
      <c r="E675" s="6">
        <f t="shared" si="259"/>
        <v>20700</v>
      </c>
      <c r="F675" s="6">
        <f>F637+F633</f>
        <v>700</v>
      </c>
      <c r="G675" s="6">
        <f>G637+G633</f>
        <v>700</v>
      </c>
      <c r="H675" s="6">
        <f>H633</f>
        <v>0</v>
      </c>
      <c r="I675" s="6">
        <f>I633</f>
        <v>0</v>
      </c>
      <c r="J675" s="6">
        <f>J633</f>
        <v>0</v>
      </c>
      <c r="K675" s="20">
        <f t="shared" si="254"/>
        <v>700</v>
      </c>
      <c r="L675" s="6">
        <f>L637+L633</f>
        <v>0</v>
      </c>
      <c r="M675" s="6">
        <f>M637+M633</f>
        <v>0</v>
      </c>
      <c r="N675" s="6">
        <f>N633</f>
        <v>0</v>
      </c>
      <c r="O675" s="6">
        <f>O633</f>
        <v>0</v>
      </c>
      <c r="P675" s="6">
        <f>P633</f>
        <v>0</v>
      </c>
      <c r="Q675" s="20">
        <f t="shared" si="256"/>
        <v>0</v>
      </c>
      <c r="R675" s="6">
        <f>R637+R633</f>
        <v>20000</v>
      </c>
      <c r="S675" s="6">
        <f>S637+S633</f>
        <v>20000</v>
      </c>
      <c r="T675" s="6">
        <f>T633</f>
        <v>0</v>
      </c>
      <c r="U675" s="6">
        <f>U633</f>
        <v>0</v>
      </c>
      <c r="V675" s="6">
        <f>V633</f>
        <v>0</v>
      </c>
      <c r="W675" s="20">
        <f t="shared" si="258"/>
        <v>20000</v>
      </c>
    </row>
    <row r="676" spans="1:26" s="10" customFormat="1" ht="15" hidden="1" customHeight="1" x14ac:dyDescent="0.25">
      <c r="A676" s="30"/>
      <c r="B676" s="18"/>
      <c r="C676" s="35" t="s">
        <v>102</v>
      </c>
      <c r="D676" s="6"/>
      <c r="E676" s="6">
        <f t="shared" si="259"/>
        <v>0</v>
      </c>
      <c r="F676" s="6">
        <f>F554+F587+F620</f>
        <v>0</v>
      </c>
      <c r="G676" s="6">
        <f t="shared" ref="G676:J678" si="272">G554+G587+G620</f>
        <v>0</v>
      </c>
      <c r="H676" s="6">
        <f t="shared" si="272"/>
        <v>0</v>
      </c>
      <c r="I676" s="6">
        <f t="shared" si="272"/>
        <v>0</v>
      </c>
      <c r="J676" s="6">
        <f t="shared" si="272"/>
        <v>0</v>
      </c>
      <c r="K676" s="20">
        <f t="shared" si="254"/>
        <v>0</v>
      </c>
      <c r="L676" s="6">
        <f t="shared" ref="L676:P678" si="273">L554+L587+L620</f>
        <v>0</v>
      </c>
      <c r="M676" s="6">
        <f t="shared" si="273"/>
        <v>0</v>
      </c>
      <c r="N676" s="6">
        <f t="shared" si="273"/>
        <v>0</v>
      </c>
      <c r="O676" s="6">
        <f t="shared" si="273"/>
        <v>0</v>
      </c>
      <c r="P676" s="6">
        <f t="shared" si="273"/>
        <v>0</v>
      </c>
      <c r="Q676" s="20">
        <f t="shared" si="256"/>
        <v>0</v>
      </c>
      <c r="R676" s="6">
        <f t="shared" ref="R676:V678" si="274">R554+R587+R620</f>
        <v>0</v>
      </c>
      <c r="S676" s="6">
        <f t="shared" si="274"/>
        <v>0</v>
      </c>
      <c r="T676" s="6">
        <f t="shared" si="274"/>
        <v>0</v>
      </c>
      <c r="U676" s="6">
        <f t="shared" si="274"/>
        <v>0</v>
      </c>
      <c r="V676" s="6">
        <f t="shared" si="274"/>
        <v>0</v>
      </c>
      <c r="W676" s="20">
        <f t="shared" si="258"/>
        <v>0</v>
      </c>
    </row>
    <row r="677" spans="1:26" s="10" customFormat="1" ht="15" hidden="1" customHeight="1" x14ac:dyDescent="0.25">
      <c r="A677" s="30"/>
      <c r="B677" s="18"/>
      <c r="C677" s="35" t="s">
        <v>25</v>
      </c>
      <c r="D677" s="6"/>
      <c r="E677" s="6">
        <f t="shared" si="259"/>
        <v>0</v>
      </c>
      <c r="F677" s="6">
        <f>F555+F588+F621</f>
        <v>0</v>
      </c>
      <c r="G677" s="6">
        <f t="shared" si="272"/>
        <v>0</v>
      </c>
      <c r="H677" s="6">
        <f t="shared" si="272"/>
        <v>0</v>
      </c>
      <c r="I677" s="6">
        <f t="shared" si="272"/>
        <v>0</v>
      </c>
      <c r="J677" s="6">
        <f t="shared" si="272"/>
        <v>0</v>
      </c>
      <c r="K677" s="20">
        <f t="shared" si="254"/>
        <v>0</v>
      </c>
      <c r="L677" s="6">
        <f t="shared" si="273"/>
        <v>0</v>
      </c>
      <c r="M677" s="6">
        <f t="shared" si="273"/>
        <v>0</v>
      </c>
      <c r="N677" s="6">
        <f t="shared" si="273"/>
        <v>0</v>
      </c>
      <c r="O677" s="6">
        <f t="shared" si="273"/>
        <v>0</v>
      </c>
      <c r="P677" s="6">
        <f t="shared" si="273"/>
        <v>0</v>
      </c>
      <c r="Q677" s="20">
        <f t="shared" si="256"/>
        <v>0</v>
      </c>
      <c r="R677" s="6">
        <f t="shared" si="274"/>
        <v>0</v>
      </c>
      <c r="S677" s="6">
        <f t="shared" si="274"/>
        <v>0</v>
      </c>
      <c r="T677" s="6">
        <f t="shared" si="274"/>
        <v>0</v>
      </c>
      <c r="U677" s="6">
        <f t="shared" si="274"/>
        <v>0</v>
      </c>
      <c r="V677" s="6">
        <f t="shared" si="274"/>
        <v>0</v>
      </c>
      <c r="W677" s="20">
        <f t="shared" si="258"/>
        <v>0</v>
      </c>
    </row>
    <row r="678" spans="1:26" s="10" customFormat="1" ht="15" hidden="1" customHeight="1" x14ac:dyDescent="0.25">
      <c r="A678" s="30"/>
      <c r="B678" s="18"/>
      <c r="C678" s="35" t="s">
        <v>11</v>
      </c>
      <c r="D678" s="6"/>
      <c r="E678" s="6">
        <f t="shared" si="259"/>
        <v>406.5</v>
      </c>
      <c r="F678" s="6">
        <f>F556+F589+F622</f>
        <v>135.5</v>
      </c>
      <c r="G678" s="6">
        <f t="shared" si="272"/>
        <v>135.5</v>
      </c>
      <c r="H678" s="6">
        <f t="shared" si="272"/>
        <v>0</v>
      </c>
      <c r="I678" s="6">
        <f t="shared" si="272"/>
        <v>0</v>
      </c>
      <c r="J678" s="6">
        <f t="shared" si="272"/>
        <v>0</v>
      </c>
      <c r="K678" s="20">
        <f t="shared" si="254"/>
        <v>135.5</v>
      </c>
      <c r="L678" s="6">
        <f t="shared" si="273"/>
        <v>135.5</v>
      </c>
      <c r="M678" s="6">
        <f t="shared" si="273"/>
        <v>135.5</v>
      </c>
      <c r="N678" s="6">
        <f t="shared" si="273"/>
        <v>0</v>
      </c>
      <c r="O678" s="6">
        <f t="shared" si="273"/>
        <v>0</v>
      </c>
      <c r="P678" s="6">
        <f t="shared" si="273"/>
        <v>0</v>
      </c>
      <c r="Q678" s="20">
        <f t="shared" si="256"/>
        <v>135.5</v>
      </c>
      <c r="R678" s="6">
        <f t="shared" si="274"/>
        <v>135.5</v>
      </c>
      <c r="S678" s="6">
        <f t="shared" si="274"/>
        <v>135.5</v>
      </c>
      <c r="T678" s="6">
        <f t="shared" si="274"/>
        <v>0</v>
      </c>
      <c r="U678" s="6">
        <f t="shared" si="274"/>
        <v>0</v>
      </c>
      <c r="V678" s="6">
        <f t="shared" si="274"/>
        <v>0</v>
      </c>
      <c r="W678" s="20">
        <f t="shared" si="258"/>
        <v>135.5</v>
      </c>
    </row>
    <row r="679" spans="1:26" s="10" customFormat="1" ht="15" hidden="1" customHeight="1" x14ac:dyDescent="0.25">
      <c r="A679" s="30"/>
      <c r="B679" s="18"/>
      <c r="C679" s="35" t="s">
        <v>13</v>
      </c>
      <c r="D679" s="6"/>
      <c r="E679" s="6">
        <f t="shared" si="259"/>
        <v>16306.2</v>
      </c>
      <c r="F679" s="6">
        <f>F557+F590+F623+F641</f>
        <v>7781</v>
      </c>
      <c r="G679" s="6">
        <f>G557+G590+G623+G641</f>
        <v>7781</v>
      </c>
      <c r="H679" s="6">
        <f>H557+H590+H623+H641</f>
        <v>0</v>
      </c>
      <c r="I679" s="6">
        <f>I557+I590+I623+I641</f>
        <v>0</v>
      </c>
      <c r="J679" s="6">
        <f>J557+J590+J623+J641</f>
        <v>64.8</v>
      </c>
      <c r="K679" s="20">
        <f t="shared" si="254"/>
        <v>7845.8</v>
      </c>
      <c r="L679" s="6">
        <f>L557+L590+L623+L641</f>
        <v>4649.3</v>
      </c>
      <c r="M679" s="6">
        <f>M557+M590+M623+M641</f>
        <v>4649.3</v>
      </c>
      <c r="N679" s="6">
        <f>N557+N590+N623+N641</f>
        <v>0</v>
      </c>
      <c r="O679" s="6">
        <f>O557+O590+O623+O641</f>
        <v>0</v>
      </c>
      <c r="P679" s="6">
        <f>P557+P590+P623+P641</f>
        <v>64.8</v>
      </c>
      <c r="Q679" s="20">
        <f t="shared" si="256"/>
        <v>4714.1000000000004</v>
      </c>
      <c r="R679" s="6">
        <f>R557+R590+R623+R641</f>
        <v>3681.5</v>
      </c>
      <c r="S679" s="6">
        <f>S557+S590+S623+S641</f>
        <v>3681.5</v>
      </c>
      <c r="T679" s="6">
        <f>T557+T590+T623+T641</f>
        <v>0</v>
      </c>
      <c r="U679" s="6">
        <f>U557+U590+U623+U641</f>
        <v>0</v>
      </c>
      <c r="V679" s="6">
        <f>V557+V590+V623+V641</f>
        <v>64.8</v>
      </c>
      <c r="W679" s="20">
        <f t="shared" si="258"/>
        <v>3746.3</v>
      </c>
    </row>
    <row r="680" spans="1:26" s="10" customFormat="1" ht="15" hidden="1" customHeight="1" x14ac:dyDescent="0.25">
      <c r="A680" s="30"/>
      <c r="B680" s="18"/>
      <c r="C680" s="35" t="s">
        <v>12</v>
      </c>
      <c r="D680" s="6"/>
      <c r="E680" s="6">
        <f t="shared" si="259"/>
        <v>1183.3000000000002</v>
      </c>
      <c r="F680" s="6">
        <f>F558+F591+F624</f>
        <v>387.9</v>
      </c>
      <c r="G680" s="6">
        <f t="shared" ref="G680:J683" si="275">G558+G591+G624</f>
        <v>387.9</v>
      </c>
      <c r="H680" s="6">
        <f t="shared" si="275"/>
        <v>0</v>
      </c>
      <c r="I680" s="6">
        <f t="shared" si="275"/>
        <v>0</v>
      </c>
      <c r="J680" s="6">
        <f t="shared" si="275"/>
        <v>0</v>
      </c>
      <c r="K680" s="20">
        <f t="shared" si="254"/>
        <v>387.9</v>
      </c>
      <c r="L680" s="6">
        <f t="shared" ref="L680:P683" si="276">L558+L591+L624</f>
        <v>397.70000000000005</v>
      </c>
      <c r="M680" s="6">
        <f t="shared" si="276"/>
        <v>397.70000000000005</v>
      </c>
      <c r="N680" s="6">
        <f t="shared" si="276"/>
        <v>0</v>
      </c>
      <c r="O680" s="6">
        <f t="shared" si="276"/>
        <v>0</v>
      </c>
      <c r="P680" s="6">
        <f t="shared" si="276"/>
        <v>0</v>
      </c>
      <c r="Q680" s="20">
        <f t="shared" si="256"/>
        <v>397.70000000000005</v>
      </c>
      <c r="R680" s="6">
        <f t="shared" ref="R680:V683" si="277">R558+R591+R624</f>
        <v>397.70000000000005</v>
      </c>
      <c r="S680" s="6">
        <f t="shared" si="277"/>
        <v>397.70000000000005</v>
      </c>
      <c r="T680" s="6">
        <f t="shared" si="277"/>
        <v>0</v>
      </c>
      <c r="U680" s="6">
        <f t="shared" si="277"/>
        <v>0</v>
      </c>
      <c r="V680" s="6">
        <f t="shared" si="277"/>
        <v>0</v>
      </c>
      <c r="W680" s="20">
        <f t="shared" si="258"/>
        <v>397.70000000000005</v>
      </c>
    </row>
    <row r="681" spans="1:26" s="10" customFormat="1" ht="15" hidden="1" customHeight="1" x14ac:dyDescent="0.25">
      <c r="A681" s="30"/>
      <c r="B681" s="18"/>
      <c r="C681" s="35" t="s">
        <v>26</v>
      </c>
      <c r="D681" s="6"/>
      <c r="E681" s="6">
        <f t="shared" si="259"/>
        <v>2.0999999999999996</v>
      </c>
      <c r="F681" s="6">
        <f>F559+F592+F625</f>
        <v>0.7</v>
      </c>
      <c r="G681" s="6">
        <f t="shared" si="275"/>
        <v>0.7</v>
      </c>
      <c r="H681" s="6">
        <f t="shared" si="275"/>
        <v>0</v>
      </c>
      <c r="I681" s="6">
        <f t="shared" si="275"/>
        <v>0</v>
      </c>
      <c r="J681" s="6">
        <f t="shared" si="275"/>
        <v>0</v>
      </c>
      <c r="K681" s="20">
        <f t="shared" si="254"/>
        <v>0.7</v>
      </c>
      <c r="L681" s="6">
        <f t="shared" si="276"/>
        <v>0.7</v>
      </c>
      <c r="M681" s="6">
        <f t="shared" si="276"/>
        <v>0.7</v>
      </c>
      <c r="N681" s="6">
        <f t="shared" si="276"/>
        <v>0</v>
      </c>
      <c r="O681" s="6">
        <f t="shared" si="276"/>
        <v>0</v>
      </c>
      <c r="P681" s="6">
        <f t="shared" si="276"/>
        <v>0</v>
      </c>
      <c r="Q681" s="20">
        <f t="shared" si="256"/>
        <v>0.7</v>
      </c>
      <c r="R681" s="6">
        <f t="shared" si="277"/>
        <v>0.7</v>
      </c>
      <c r="S681" s="6">
        <f t="shared" si="277"/>
        <v>0.7</v>
      </c>
      <c r="T681" s="6">
        <f t="shared" si="277"/>
        <v>0</v>
      </c>
      <c r="U681" s="6">
        <f t="shared" si="277"/>
        <v>0</v>
      </c>
      <c r="V681" s="6">
        <f t="shared" si="277"/>
        <v>0</v>
      </c>
      <c r="W681" s="20">
        <f t="shared" si="258"/>
        <v>0.7</v>
      </c>
    </row>
    <row r="682" spans="1:26" s="10" customFormat="1" ht="15" hidden="1" customHeight="1" x14ac:dyDescent="0.25">
      <c r="A682" s="30"/>
      <c r="B682" s="18"/>
      <c r="C682" s="35" t="s">
        <v>28</v>
      </c>
      <c r="D682" s="6"/>
      <c r="E682" s="6">
        <f t="shared" si="259"/>
        <v>0</v>
      </c>
      <c r="F682" s="6">
        <f>F560+F593+F626</f>
        <v>0</v>
      </c>
      <c r="G682" s="6">
        <f t="shared" si="275"/>
        <v>0</v>
      </c>
      <c r="H682" s="6">
        <f t="shared" si="275"/>
        <v>0</v>
      </c>
      <c r="I682" s="6">
        <f t="shared" si="275"/>
        <v>0</v>
      </c>
      <c r="J682" s="6">
        <f t="shared" si="275"/>
        <v>0</v>
      </c>
      <c r="K682" s="20">
        <f t="shared" si="254"/>
        <v>0</v>
      </c>
      <c r="L682" s="6">
        <f t="shared" si="276"/>
        <v>0</v>
      </c>
      <c r="M682" s="6">
        <f t="shared" si="276"/>
        <v>0</v>
      </c>
      <c r="N682" s="6">
        <f t="shared" si="276"/>
        <v>0</v>
      </c>
      <c r="O682" s="6">
        <f t="shared" si="276"/>
        <v>0</v>
      </c>
      <c r="P682" s="6">
        <f t="shared" si="276"/>
        <v>0</v>
      </c>
      <c r="Q682" s="20">
        <f t="shared" si="256"/>
        <v>0</v>
      </c>
      <c r="R682" s="6">
        <f t="shared" si="277"/>
        <v>0</v>
      </c>
      <c r="S682" s="6">
        <f t="shared" si="277"/>
        <v>0</v>
      </c>
      <c r="T682" s="6">
        <f t="shared" si="277"/>
        <v>0</v>
      </c>
      <c r="U682" s="6">
        <f t="shared" si="277"/>
        <v>0</v>
      </c>
      <c r="V682" s="6">
        <f t="shared" si="277"/>
        <v>0</v>
      </c>
      <c r="W682" s="20">
        <f t="shared" si="258"/>
        <v>0</v>
      </c>
    </row>
    <row r="683" spans="1:26" s="10" customFormat="1" ht="15" hidden="1" customHeight="1" x14ac:dyDescent="0.25">
      <c r="A683" s="30"/>
      <c r="B683" s="18"/>
      <c r="C683" s="35" t="s">
        <v>27</v>
      </c>
      <c r="D683" s="6"/>
      <c r="E683" s="6">
        <f t="shared" si="259"/>
        <v>4.8000000000000007</v>
      </c>
      <c r="F683" s="6">
        <f>F561+F594+F627</f>
        <v>1.6</v>
      </c>
      <c r="G683" s="6">
        <f t="shared" si="275"/>
        <v>1.6</v>
      </c>
      <c r="H683" s="6">
        <f t="shared" si="275"/>
        <v>0</v>
      </c>
      <c r="I683" s="6">
        <f t="shared" si="275"/>
        <v>0</v>
      </c>
      <c r="J683" s="6">
        <f t="shared" si="275"/>
        <v>0</v>
      </c>
      <c r="K683" s="20">
        <f t="shared" si="254"/>
        <v>1.6</v>
      </c>
      <c r="L683" s="6">
        <f t="shared" si="276"/>
        <v>1.6</v>
      </c>
      <c r="M683" s="6">
        <f t="shared" si="276"/>
        <v>1.6</v>
      </c>
      <c r="N683" s="6">
        <f t="shared" si="276"/>
        <v>0</v>
      </c>
      <c r="O683" s="6">
        <f t="shared" si="276"/>
        <v>0</v>
      </c>
      <c r="P683" s="6">
        <f t="shared" si="276"/>
        <v>0</v>
      </c>
      <c r="Q683" s="20">
        <f t="shared" si="256"/>
        <v>1.6</v>
      </c>
      <c r="R683" s="6">
        <f t="shared" si="277"/>
        <v>1.6</v>
      </c>
      <c r="S683" s="6">
        <f t="shared" si="277"/>
        <v>1.6</v>
      </c>
      <c r="T683" s="6">
        <f t="shared" si="277"/>
        <v>0</v>
      </c>
      <c r="U683" s="6">
        <f t="shared" si="277"/>
        <v>0</v>
      </c>
      <c r="V683" s="6">
        <f t="shared" si="277"/>
        <v>0</v>
      </c>
      <c r="W683" s="20">
        <f t="shared" si="258"/>
        <v>1.6</v>
      </c>
    </row>
    <row r="684" spans="1:26" s="10" customFormat="1" x14ac:dyDescent="0.25">
      <c r="A684" s="30"/>
      <c r="B684" s="18" t="s">
        <v>0</v>
      </c>
      <c r="C684" s="35"/>
      <c r="D684" s="35"/>
      <c r="E684" s="20">
        <f>SUM(E685:E722)</f>
        <v>1334866.8899999999</v>
      </c>
      <c r="F684" s="20">
        <f t="shared" ref="F684:K684" si="278">SUM(F685:F722)</f>
        <v>386635.40000000008</v>
      </c>
      <c r="G684" s="20">
        <f>SUM(G685:G722)</f>
        <v>386635.40000000008</v>
      </c>
      <c r="H684" s="20">
        <f t="shared" si="278"/>
        <v>0</v>
      </c>
      <c r="I684" s="20">
        <f t="shared" si="278"/>
        <v>37255.21</v>
      </c>
      <c r="J684" s="20">
        <f t="shared" si="278"/>
        <v>64.8</v>
      </c>
      <c r="K684" s="20">
        <f t="shared" si="278"/>
        <v>423955.41</v>
      </c>
      <c r="L684" s="20">
        <f t="shared" ref="L684:Q684" si="279">SUM(L685:L722)</f>
        <v>404365.73</v>
      </c>
      <c r="M684" s="20">
        <f t="shared" si="279"/>
        <v>404365.73</v>
      </c>
      <c r="N684" s="20">
        <f t="shared" si="279"/>
        <v>0</v>
      </c>
      <c r="O684" s="20">
        <f t="shared" si="279"/>
        <v>37255.21</v>
      </c>
      <c r="P684" s="20">
        <f t="shared" si="279"/>
        <v>64.8</v>
      </c>
      <c r="Q684" s="20">
        <f t="shared" si="279"/>
        <v>438185.74</v>
      </c>
      <c r="R684" s="20">
        <f t="shared" ref="R684:W684" si="280">SUM(R685:R722)</f>
        <v>456397.83000000007</v>
      </c>
      <c r="S684" s="20">
        <f t="shared" si="280"/>
        <v>436397.83000000007</v>
      </c>
      <c r="T684" s="20">
        <f t="shared" si="280"/>
        <v>0</v>
      </c>
      <c r="U684" s="20">
        <f t="shared" si="280"/>
        <v>37255.21</v>
      </c>
      <c r="V684" s="20">
        <f t="shared" si="280"/>
        <v>64.8</v>
      </c>
      <c r="W684" s="20">
        <f t="shared" si="280"/>
        <v>472725.73999999993</v>
      </c>
      <c r="X684" s="31"/>
      <c r="Z684" s="120">
        <f>E684+'2.1 (Снежногорск)'!F123</f>
        <v>1351452.5899999999</v>
      </c>
    </row>
    <row r="685" spans="1:26" s="10" customFormat="1" hidden="1" x14ac:dyDescent="0.25">
      <c r="A685" s="30"/>
      <c r="B685" s="18"/>
      <c r="C685" s="35">
        <v>211</v>
      </c>
      <c r="D685" s="50"/>
      <c r="E685" s="6">
        <f>E650+E491</f>
        <v>631767.19999999995</v>
      </c>
      <c r="F685" s="6">
        <f t="shared" ref="F685:W685" si="281">F650+F491</f>
        <v>203761.19999999998</v>
      </c>
      <c r="G685" s="6">
        <f t="shared" si="281"/>
        <v>203761.19999999998</v>
      </c>
      <c r="H685" s="6">
        <f t="shared" si="281"/>
        <v>0</v>
      </c>
      <c r="I685" s="6">
        <f t="shared" si="281"/>
        <v>1298.1999999999998</v>
      </c>
      <c r="J685" s="6">
        <f t="shared" si="281"/>
        <v>0</v>
      </c>
      <c r="K685" s="6">
        <f t="shared" si="281"/>
        <v>205059.4</v>
      </c>
      <c r="L685" s="6">
        <f t="shared" si="281"/>
        <v>212055.69999999998</v>
      </c>
      <c r="M685" s="6">
        <f t="shared" si="281"/>
        <v>212055.69999999998</v>
      </c>
      <c r="N685" s="6">
        <f t="shared" si="281"/>
        <v>0</v>
      </c>
      <c r="O685" s="6">
        <f t="shared" si="281"/>
        <v>1298.1999999999998</v>
      </c>
      <c r="P685" s="6">
        <f t="shared" si="281"/>
        <v>0</v>
      </c>
      <c r="Q685" s="6">
        <f t="shared" si="281"/>
        <v>213353.9</v>
      </c>
      <c r="R685" s="6">
        <f t="shared" si="281"/>
        <v>212055.69999999998</v>
      </c>
      <c r="S685" s="6">
        <f t="shared" ref="S685:S695" si="282">S650+S491</f>
        <v>212055.69999999998</v>
      </c>
      <c r="T685" s="6">
        <f t="shared" si="281"/>
        <v>0</v>
      </c>
      <c r="U685" s="6">
        <f t="shared" si="281"/>
        <v>1298.1999999999998</v>
      </c>
      <c r="V685" s="6">
        <f t="shared" si="281"/>
        <v>0</v>
      </c>
      <c r="W685" s="6">
        <f t="shared" si="281"/>
        <v>213353.9</v>
      </c>
      <c r="Z685" s="31"/>
    </row>
    <row r="686" spans="1:26" s="10" customFormat="1" hidden="1" x14ac:dyDescent="0.25">
      <c r="A686" s="30"/>
      <c r="B686" s="18"/>
      <c r="C686" s="35" t="s">
        <v>19</v>
      </c>
      <c r="D686" s="35"/>
      <c r="E686" s="6">
        <f t="shared" ref="E686:W686" si="283">E651+E492</f>
        <v>65881.399999999994</v>
      </c>
      <c r="F686" s="6">
        <f t="shared" si="283"/>
        <v>20574.799999999996</v>
      </c>
      <c r="G686" s="6">
        <f t="shared" si="283"/>
        <v>20574.799999999996</v>
      </c>
      <c r="H686" s="6">
        <f t="shared" si="283"/>
        <v>0</v>
      </c>
      <c r="I686" s="6">
        <f t="shared" si="283"/>
        <v>0</v>
      </c>
      <c r="J686" s="6">
        <f t="shared" si="283"/>
        <v>0</v>
      </c>
      <c r="K686" s="6">
        <f t="shared" si="283"/>
        <v>20574.799999999996</v>
      </c>
      <c r="L686" s="6">
        <f t="shared" si="283"/>
        <v>22653.3</v>
      </c>
      <c r="M686" s="6">
        <f t="shared" si="283"/>
        <v>22653.3</v>
      </c>
      <c r="N686" s="6">
        <f t="shared" si="283"/>
        <v>0</v>
      </c>
      <c r="O686" s="6">
        <f t="shared" si="283"/>
        <v>0</v>
      </c>
      <c r="P686" s="6">
        <f t="shared" si="283"/>
        <v>0</v>
      </c>
      <c r="Q686" s="6">
        <f t="shared" si="283"/>
        <v>22653.3</v>
      </c>
      <c r="R686" s="6">
        <f t="shared" si="283"/>
        <v>22653.3</v>
      </c>
      <c r="S686" s="6">
        <f t="shared" si="282"/>
        <v>22653.3</v>
      </c>
      <c r="T686" s="6">
        <f t="shared" si="283"/>
        <v>0</v>
      </c>
      <c r="U686" s="6">
        <f t="shared" si="283"/>
        <v>0</v>
      </c>
      <c r="V686" s="6">
        <f t="shared" si="283"/>
        <v>0</v>
      </c>
      <c r="W686" s="6">
        <f t="shared" si="283"/>
        <v>22653.3</v>
      </c>
      <c r="Z686" s="31"/>
    </row>
    <row r="687" spans="1:26" s="10" customFormat="1" ht="15.6" hidden="1" x14ac:dyDescent="0.25">
      <c r="A687" s="30"/>
      <c r="B687" s="24"/>
      <c r="C687" s="35" t="s">
        <v>14</v>
      </c>
      <c r="D687" s="50"/>
      <c r="E687" s="6">
        <f t="shared" ref="E687:W687" si="284">E652+E493</f>
        <v>995.4</v>
      </c>
      <c r="F687" s="6">
        <f t="shared" si="284"/>
        <v>38</v>
      </c>
      <c r="G687" s="6">
        <f t="shared" si="284"/>
        <v>38</v>
      </c>
      <c r="H687" s="6">
        <f t="shared" si="284"/>
        <v>0</v>
      </c>
      <c r="I687" s="6">
        <f t="shared" si="284"/>
        <v>293.8</v>
      </c>
      <c r="J687" s="6">
        <f t="shared" si="284"/>
        <v>0</v>
      </c>
      <c r="K687" s="6">
        <f t="shared" si="284"/>
        <v>331.8</v>
      </c>
      <c r="L687" s="6">
        <f t="shared" si="284"/>
        <v>38</v>
      </c>
      <c r="M687" s="6">
        <f t="shared" si="284"/>
        <v>38</v>
      </c>
      <c r="N687" s="6">
        <f t="shared" si="284"/>
        <v>0</v>
      </c>
      <c r="O687" s="6">
        <f t="shared" si="284"/>
        <v>293.8</v>
      </c>
      <c r="P687" s="6">
        <f t="shared" si="284"/>
        <v>0</v>
      </c>
      <c r="Q687" s="6">
        <f t="shared" si="284"/>
        <v>331.8</v>
      </c>
      <c r="R687" s="6">
        <f t="shared" si="284"/>
        <v>38</v>
      </c>
      <c r="S687" s="6">
        <f t="shared" si="282"/>
        <v>38</v>
      </c>
      <c r="T687" s="6">
        <f t="shared" si="284"/>
        <v>0</v>
      </c>
      <c r="U687" s="6">
        <f t="shared" si="284"/>
        <v>293.8</v>
      </c>
      <c r="V687" s="6">
        <f t="shared" si="284"/>
        <v>0</v>
      </c>
      <c r="W687" s="6">
        <f t="shared" si="284"/>
        <v>331.8</v>
      </c>
      <c r="Z687" s="31"/>
    </row>
    <row r="688" spans="1:26" s="10" customFormat="1" ht="15.6" hidden="1" x14ac:dyDescent="0.25">
      <c r="A688" s="30"/>
      <c r="B688" s="24"/>
      <c r="C688" s="35" t="s">
        <v>53</v>
      </c>
      <c r="D688" s="35"/>
      <c r="E688" s="6">
        <f t="shared" ref="E688:W688" si="285">E653+E494</f>
        <v>0</v>
      </c>
      <c r="F688" s="6">
        <f t="shared" si="285"/>
        <v>0</v>
      </c>
      <c r="G688" s="6">
        <f t="shared" si="285"/>
        <v>0</v>
      </c>
      <c r="H688" s="6">
        <f t="shared" si="285"/>
        <v>0</v>
      </c>
      <c r="I688" s="6">
        <f t="shared" si="285"/>
        <v>0</v>
      </c>
      <c r="J688" s="6">
        <f t="shared" si="285"/>
        <v>0</v>
      </c>
      <c r="K688" s="6">
        <f t="shared" si="285"/>
        <v>0</v>
      </c>
      <c r="L688" s="6">
        <f t="shared" si="285"/>
        <v>0</v>
      </c>
      <c r="M688" s="6">
        <f t="shared" si="285"/>
        <v>0</v>
      </c>
      <c r="N688" s="6">
        <f t="shared" si="285"/>
        <v>0</v>
      </c>
      <c r="O688" s="6">
        <f t="shared" si="285"/>
        <v>0</v>
      </c>
      <c r="P688" s="6">
        <f t="shared" si="285"/>
        <v>0</v>
      </c>
      <c r="Q688" s="6">
        <f t="shared" si="285"/>
        <v>0</v>
      </c>
      <c r="R688" s="6">
        <f t="shared" si="285"/>
        <v>0</v>
      </c>
      <c r="S688" s="6">
        <f t="shared" si="282"/>
        <v>0</v>
      </c>
      <c r="T688" s="6">
        <f t="shared" si="285"/>
        <v>0</v>
      </c>
      <c r="U688" s="6">
        <f t="shared" si="285"/>
        <v>0</v>
      </c>
      <c r="V688" s="6">
        <f t="shared" si="285"/>
        <v>0</v>
      </c>
      <c r="W688" s="6">
        <f t="shared" si="285"/>
        <v>0</v>
      </c>
      <c r="Z688" s="31"/>
    </row>
    <row r="689" spans="1:26" s="10" customFormat="1" ht="15.6" x14ac:dyDescent="0.25">
      <c r="A689" s="30"/>
      <c r="B689" s="24"/>
      <c r="C689" s="35" t="s">
        <v>33</v>
      </c>
      <c r="D689" s="35"/>
      <c r="E689" s="6">
        <f t="shared" ref="E689:W689" si="286">E654+E495</f>
        <v>730.8</v>
      </c>
      <c r="F689" s="6">
        <f t="shared" si="286"/>
        <v>243.6</v>
      </c>
      <c r="G689" s="6">
        <f t="shared" si="286"/>
        <v>243.6</v>
      </c>
      <c r="H689" s="6">
        <f t="shared" si="286"/>
        <v>0</v>
      </c>
      <c r="I689" s="6">
        <f t="shared" si="286"/>
        <v>0</v>
      </c>
      <c r="J689" s="6">
        <f t="shared" si="286"/>
        <v>0</v>
      </c>
      <c r="K689" s="6">
        <f t="shared" si="286"/>
        <v>243.6</v>
      </c>
      <c r="L689" s="6">
        <f t="shared" si="286"/>
        <v>243.6</v>
      </c>
      <c r="M689" s="6">
        <f t="shared" si="286"/>
        <v>243.6</v>
      </c>
      <c r="N689" s="6">
        <f t="shared" si="286"/>
        <v>0</v>
      </c>
      <c r="O689" s="6">
        <f t="shared" si="286"/>
        <v>0</v>
      </c>
      <c r="P689" s="6">
        <f t="shared" si="286"/>
        <v>0</v>
      </c>
      <c r="Q689" s="6">
        <f t="shared" si="286"/>
        <v>243.6</v>
      </c>
      <c r="R689" s="6">
        <f t="shared" si="286"/>
        <v>243.6</v>
      </c>
      <c r="S689" s="6">
        <f t="shared" si="282"/>
        <v>243.6</v>
      </c>
      <c r="T689" s="6">
        <f t="shared" si="286"/>
        <v>0</v>
      </c>
      <c r="U689" s="6">
        <f t="shared" si="286"/>
        <v>0</v>
      </c>
      <c r="V689" s="6">
        <f t="shared" si="286"/>
        <v>0</v>
      </c>
      <c r="W689" s="6">
        <f t="shared" si="286"/>
        <v>243.6</v>
      </c>
      <c r="X689" s="10" t="s">
        <v>250</v>
      </c>
      <c r="Y689" s="10" t="s">
        <v>249</v>
      </c>
      <c r="Z689" s="31" t="s">
        <v>248</v>
      </c>
    </row>
    <row r="690" spans="1:26" s="10" customFormat="1" x14ac:dyDescent="0.25">
      <c r="A690" s="30"/>
      <c r="B690" s="18"/>
      <c r="C690" s="35" t="s">
        <v>29</v>
      </c>
      <c r="D690" s="35"/>
      <c r="E690" s="6">
        <f t="shared" ref="E690:W690" si="287">E655+E496</f>
        <v>2800</v>
      </c>
      <c r="F690" s="6">
        <f t="shared" si="287"/>
        <v>1200</v>
      </c>
      <c r="G690" s="6">
        <f t="shared" si="287"/>
        <v>1200</v>
      </c>
      <c r="H690" s="6">
        <f t="shared" si="287"/>
        <v>0</v>
      </c>
      <c r="I690" s="6">
        <f t="shared" si="287"/>
        <v>0</v>
      </c>
      <c r="J690" s="6">
        <f t="shared" si="287"/>
        <v>0</v>
      </c>
      <c r="K690" s="6">
        <f t="shared" si="287"/>
        <v>1200</v>
      </c>
      <c r="L690" s="6">
        <f t="shared" si="287"/>
        <v>800</v>
      </c>
      <c r="M690" s="6">
        <f t="shared" si="287"/>
        <v>800</v>
      </c>
      <c r="N690" s="6">
        <f t="shared" si="287"/>
        <v>0</v>
      </c>
      <c r="O690" s="6">
        <f t="shared" si="287"/>
        <v>0</v>
      </c>
      <c r="P690" s="6">
        <f t="shared" si="287"/>
        <v>0</v>
      </c>
      <c r="Q690" s="6">
        <f t="shared" si="287"/>
        <v>800</v>
      </c>
      <c r="R690" s="6">
        <f t="shared" si="287"/>
        <v>800</v>
      </c>
      <c r="S690" s="6">
        <f t="shared" si="282"/>
        <v>800</v>
      </c>
      <c r="T690" s="6">
        <f t="shared" si="287"/>
        <v>0</v>
      </c>
      <c r="U690" s="6">
        <f t="shared" si="287"/>
        <v>0</v>
      </c>
      <c r="V690" s="6">
        <f t="shared" si="287"/>
        <v>0</v>
      </c>
      <c r="W690" s="6">
        <f t="shared" si="287"/>
        <v>800</v>
      </c>
      <c r="X690" s="31">
        <f>S684+'2.1 (Снежногорск)'!T123</f>
        <v>444187.53000000009</v>
      </c>
      <c r="Y690" s="31">
        <f>M684+'2.1 (Снежногорск)'!N123</f>
        <v>408855.43</v>
      </c>
      <c r="Z690" s="31">
        <f>G684+'2.1 (Снежногорск)'!H123</f>
        <v>390791.70000000007</v>
      </c>
    </row>
    <row r="691" spans="1:26" s="10" customFormat="1" x14ac:dyDescent="0.25">
      <c r="A691" s="30"/>
      <c r="B691" s="18"/>
      <c r="C691" s="35" t="s">
        <v>30</v>
      </c>
      <c r="D691" s="35"/>
      <c r="E691" s="6">
        <f t="shared" ref="E691:W691" si="288">E656+E497</f>
        <v>435.29999999999995</v>
      </c>
      <c r="F691" s="6">
        <f t="shared" si="288"/>
        <v>145.1</v>
      </c>
      <c r="G691" s="6">
        <f t="shared" si="288"/>
        <v>145.1</v>
      </c>
      <c r="H691" s="6">
        <f t="shared" si="288"/>
        <v>0</v>
      </c>
      <c r="I691" s="6">
        <f t="shared" si="288"/>
        <v>0</v>
      </c>
      <c r="J691" s="6">
        <f t="shared" si="288"/>
        <v>0</v>
      </c>
      <c r="K691" s="6">
        <f t="shared" si="288"/>
        <v>145.1</v>
      </c>
      <c r="L691" s="6">
        <f t="shared" si="288"/>
        <v>145.1</v>
      </c>
      <c r="M691" s="6">
        <f t="shared" si="288"/>
        <v>145.1</v>
      </c>
      <c r="N691" s="6">
        <f t="shared" si="288"/>
        <v>0</v>
      </c>
      <c r="O691" s="6">
        <f t="shared" si="288"/>
        <v>0</v>
      </c>
      <c r="P691" s="6">
        <f t="shared" si="288"/>
        <v>0</v>
      </c>
      <c r="Q691" s="6">
        <f t="shared" si="288"/>
        <v>145.1</v>
      </c>
      <c r="R691" s="6">
        <f t="shared" si="288"/>
        <v>145.1</v>
      </c>
      <c r="S691" s="6">
        <f t="shared" si="282"/>
        <v>145.1</v>
      </c>
      <c r="T691" s="6">
        <f t="shared" si="288"/>
        <v>0</v>
      </c>
      <c r="U691" s="6">
        <f t="shared" si="288"/>
        <v>0</v>
      </c>
      <c r="V691" s="6">
        <f t="shared" si="288"/>
        <v>0</v>
      </c>
      <c r="W691" s="6">
        <f t="shared" si="288"/>
        <v>145.1</v>
      </c>
      <c r="X691" s="31">
        <v>444187.5</v>
      </c>
      <c r="Y691" s="31">
        <v>408855.4</v>
      </c>
      <c r="Z691" s="31">
        <v>390791.7</v>
      </c>
    </row>
    <row r="692" spans="1:26" s="10" customFormat="1" x14ac:dyDescent="0.25">
      <c r="A692" s="30"/>
      <c r="B692" s="18"/>
      <c r="C692" s="35">
        <v>213</v>
      </c>
      <c r="D692" s="50"/>
      <c r="E692" s="6">
        <f t="shared" ref="E692:W692" si="289">E657+E498</f>
        <v>189118.3</v>
      </c>
      <c r="F692" s="6">
        <f t="shared" si="289"/>
        <v>60987.3</v>
      </c>
      <c r="G692" s="6">
        <f t="shared" si="289"/>
        <v>60987.3</v>
      </c>
      <c r="H692" s="6">
        <f t="shared" si="289"/>
        <v>0</v>
      </c>
      <c r="I692" s="6">
        <f t="shared" si="289"/>
        <v>418.20000000000005</v>
      </c>
      <c r="J692" s="6">
        <f t="shared" si="289"/>
        <v>0</v>
      </c>
      <c r="K692" s="6">
        <f t="shared" si="289"/>
        <v>61405.5</v>
      </c>
      <c r="L692" s="6">
        <f t="shared" si="289"/>
        <v>63438.200000000004</v>
      </c>
      <c r="M692" s="6">
        <f t="shared" si="289"/>
        <v>63438.200000000004</v>
      </c>
      <c r="N692" s="6">
        <f t="shared" si="289"/>
        <v>0</v>
      </c>
      <c r="O692" s="6">
        <f t="shared" si="289"/>
        <v>418.20000000000005</v>
      </c>
      <c r="P692" s="6">
        <f t="shared" si="289"/>
        <v>0</v>
      </c>
      <c r="Q692" s="6">
        <f t="shared" si="289"/>
        <v>63856.400000000009</v>
      </c>
      <c r="R692" s="6">
        <f t="shared" si="289"/>
        <v>63438.200000000004</v>
      </c>
      <c r="S692" s="6">
        <f t="shared" si="282"/>
        <v>63438.200000000004</v>
      </c>
      <c r="T692" s="6">
        <f t="shared" si="289"/>
        <v>0</v>
      </c>
      <c r="U692" s="6">
        <f t="shared" si="289"/>
        <v>418.20000000000005</v>
      </c>
      <c r="V692" s="6">
        <f t="shared" si="289"/>
        <v>0</v>
      </c>
      <c r="W692" s="6">
        <f t="shared" si="289"/>
        <v>63856.400000000009</v>
      </c>
      <c r="X692" s="31">
        <f>X690-X691</f>
        <v>3.0000000086147338E-2</v>
      </c>
      <c r="Y692" s="31">
        <f>Y691-Y690</f>
        <v>-2.9999999969732016E-2</v>
      </c>
      <c r="Z692" s="31">
        <f>Z691-Z690</f>
        <v>0</v>
      </c>
    </row>
    <row r="693" spans="1:26" s="10" customFormat="1" hidden="1" x14ac:dyDescent="0.25">
      <c r="A693" s="30"/>
      <c r="B693" s="18"/>
      <c r="C693" s="35">
        <v>221</v>
      </c>
      <c r="D693" s="35"/>
      <c r="E693" s="6">
        <f t="shared" ref="E693:W693" si="290">E658+E499</f>
        <v>7960.13</v>
      </c>
      <c r="F693" s="6">
        <f t="shared" si="290"/>
        <v>1960.4</v>
      </c>
      <c r="G693" s="6">
        <f t="shared" si="290"/>
        <v>1960.4</v>
      </c>
      <c r="H693" s="6">
        <f t="shared" si="290"/>
        <v>0</v>
      </c>
      <c r="I693" s="6">
        <f t="shared" si="290"/>
        <v>632.1099999999999</v>
      </c>
      <c r="J693" s="6">
        <f t="shared" si="290"/>
        <v>0</v>
      </c>
      <c r="K693" s="6">
        <f t="shared" si="290"/>
        <v>2592.5100000000002</v>
      </c>
      <c r="L693" s="6">
        <f t="shared" si="290"/>
        <v>2051.6999999999998</v>
      </c>
      <c r="M693" s="6">
        <f t="shared" si="290"/>
        <v>2051.6999999999998</v>
      </c>
      <c r="N693" s="6">
        <f t="shared" si="290"/>
        <v>0</v>
      </c>
      <c r="O693" s="6">
        <f t="shared" si="290"/>
        <v>632.1099999999999</v>
      </c>
      <c r="P693" s="6">
        <f t="shared" si="290"/>
        <v>0</v>
      </c>
      <c r="Q693" s="6">
        <f t="shared" si="290"/>
        <v>2683.8100000000004</v>
      </c>
      <c r="R693" s="6">
        <f t="shared" si="290"/>
        <v>2051.6999999999998</v>
      </c>
      <c r="S693" s="6">
        <f t="shared" si="282"/>
        <v>2051.6999999999998</v>
      </c>
      <c r="T693" s="6">
        <f t="shared" si="290"/>
        <v>0</v>
      </c>
      <c r="U693" s="6">
        <f t="shared" si="290"/>
        <v>632.1099999999999</v>
      </c>
      <c r="V693" s="6">
        <f t="shared" si="290"/>
        <v>0</v>
      </c>
      <c r="W693" s="6">
        <f t="shared" si="290"/>
        <v>2683.8100000000004</v>
      </c>
      <c r="Z693" s="31"/>
    </row>
    <row r="694" spans="1:26" s="10" customFormat="1" hidden="1" x14ac:dyDescent="0.25">
      <c r="A694" s="30"/>
      <c r="B694" s="18"/>
      <c r="C694" s="35" t="s">
        <v>15</v>
      </c>
      <c r="D694" s="50"/>
      <c r="E694" s="6">
        <f t="shared" ref="E694:W694" si="291">E659+E500</f>
        <v>4289.3999999999996</v>
      </c>
      <c r="F694" s="6">
        <f t="shared" si="291"/>
        <v>458.8</v>
      </c>
      <c r="G694" s="6">
        <f t="shared" si="291"/>
        <v>458.8</v>
      </c>
      <c r="H694" s="6">
        <f t="shared" si="291"/>
        <v>0</v>
      </c>
      <c r="I694" s="6">
        <f t="shared" si="291"/>
        <v>971</v>
      </c>
      <c r="J694" s="6">
        <f t="shared" si="291"/>
        <v>0</v>
      </c>
      <c r="K694" s="6">
        <f t="shared" si="291"/>
        <v>1429.8</v>
      </c>
      <c r="L694" s="6">
        <f t="shared" si="291"/>
        <v>458.8</v>
      </c>
      <c r="M694" s="6">
        <f t="shared" si="291"/>
        <v>458.8</v>
      </c>
      <c r="N694" s="6">
        <f t="shared" si="291"/>
        <v>0</v>
      </c>
      <c r="O694" s="6">
        <f t="shared" si="291"/>
        <v>971</v>
      </c>
      <c r="P694" s="6">
        <f t="shared" si="291"/>
        <v>0</v>
      </c>
      <c r="Q694" s="6">
        <f t="shared" si="291"/>
        <v>1429.8</v>
      </c>
      <c r="R694" s="6">
        <f t="shared" si="291"/>
        <v>458.8</v>
      </c>
      <c r="S694" s="6">
        <f t="shared" si="282"/>
        <v>458.8</v>
      </c>
      <c r="T694" s="6">
        <f t="shared" si="291"/>
        <v>0</v>
      </c>
      <c r="U694" s="6">
        <f t="shared" si="291"/>
        <v>971</v>
      </c>
      <c r="V694" s="6">
        <f t="shared" si="291"/>
        <v>0</v>
      </c>
      <c r="W694" s="6">
        <f t="shared" si="291"/>
        <v>1429.8</v>
      </c>
      <c r="Z694" s="31"/>
    </row>
    <row r="695" spans="1:26" s="10" customFormat="1" hidden="1" x14ac:dyDescent="0.25">
      <c r="A695" s="30"/>
      <c r="B695" s="18"/>
      <c r="C695" s="35" t="s">
        <v>16</v>
      </c>
      <c r="D695" s="35"/>
      <c r="E695" s="6">
        <f t="shared" ref="E695:W695" si="292">E660+E501</f>
        <v>1862</v>
      </c>
      <c r="F695" s="6">
        <f t="shared" si="292"/>
        <v>133.5</v>
      </c>
      <c r="G695" s="6">
        <f t="shared" si="292"/>
        <v>133.5</v>
      </c>
      <c r="H695" s="6">
        <f t="shared" si="292"/>
        <v>0</v>
      </c>
      <c r="I695" s="6">
        <f t="shared" si="292"/>
        <v>402.7</v>
      </c>
      <c r="J695" s="6">
        <f t="shared" si="292"/>
        <v>0</v>
      </c>
      <c r="K695" s="6">
        <f t="shared" si="292"/>
        <v>536.20000000000005</v>
      </c>
      <c r="L695" s="6">
        <f t="shared" si="292"/>
        <v>266</v>
      </c>
      <c r="M695" s="6">
        <f t="shared" si="292"/>
        <v>266</v>
      </c>
      <c r="N695" s="6">
        <f t="shared" si="292"/>
        <v>0</v>
      </c>
      <c r="O695" s="6">
        <f t="shared" si="292"/>
        <v>396.9</v>
      </c>
      <c r="P695" s="6">
        <f t="shared" si="292"/>
        <v>0</v>
      </c>
      <c r="Q695" s="6">
        <f t="shared" si="292"/>
        <v>662.90000000000009</v>
      </c>
      <c r="R695" s="6">
        <f t="shared" si="292"/>
        <v>266</v>
      </c>
      <c r="S695" s="6">
        <f t="shared" si="282"/>
        <v>266</v>
      </c>
      <c r="T695" s="6">
        <f t="shared" si="292"/>
        <v>0</v>
      </c>
      <c r="U695" s="6">
        <f t="shared" si="292"/>
        <v>396.9</v>
      </c>
      <c r="V695" s="6">
        <f t="shared" si="292"/>
        <v>0</v>
      </c>
      <c r="W695" s="6">
        <f t="shared" si="292"/>
        <v>662.90000000000009</v>
      </c>
      <c r="Z695" s="31"/>
    </row>
    <row r="696" spans="1:26" s="10" customFormat="1" hidden="1" x14ac:dyDescent="0.25">
      <c r="A696" s="30"/>
      <c r="B696" s="18"/>
      <c r="C696" s="35" t="s">
        <v>103</v>
      </c>
      <c r="D696" s="35"/>
      <c r="E696" s="6">
        <f>E502</f>
        <v>3461.7000000000007</v>
      </c>
      <c r="F696" s="6">
        <f>F502</f>
        <v>133.9</v>
      </c>
      <c r="G696" s="6">
        <f t="shared" ref="G696:W696" si="293">G502</f>
        <v>133.9</v>
      </c>
      <c r="H696" s="6">
        <f t="shared" si="293"/>
        <v>0</v>
      </c>
      <c r="I696" s="6">
        <f t="shared" si="293"/>
        <v>1020</v>
      </c>
      <c r="J696" s="6">
        <f t="shared" si="293"/>
        <v>0</v>
      </c>
      <c r="K696" s="6">
        <f t="shared" si="293"/>
        <v>1153.9000000000001</v>
      </c>
      <c r="L696" s="6">
        <f t="shared" si="293"/>
        <v>133.9</v>
      </c>
      <c r="M696" s="6">
        <f t="shared" si="293"/>
        <v>133.9</v>
      </c>
      <c r="N696" s="6">
        <f t="shared" si="293"/>
        <v>0</v>
      </c>
      <c r="O696" s="6">
        <f t="shared" si="293"/>
        <v>1020</v>
      </c>
      <c r="P696" s="6">
        <f t="shared" si="293"/>
        <v>0</v>
      </c>
      <c r="Q696" s="6">
        <f t="shared" si="293"/>
        <v>1153.9000000000001</v>
      </c>
      <c r="R696" s="6">
        <f t="shared" si="293"/>
        <v>133.9</v>
      </c>
      <c r="S696" s="6">
        <f>S502</f>
        <v>133.9</v>
      </c>
      <c r="T696" s="6">
        <f t="shared" si="293"/>
        <v>0</v>
      </c>
      <c r="U696" s="6">
        <f t="shared" si="293"/>
        <v>1020</v>
      </c>
      <c r="V696" s="6">
        <f t="shared" si="293"/>
        <v>0</v>
      </c>
      <c r="W696" s="6">
        <f t="shared" si="293"/>
        <v>1153.9000000000001</v>
      </c>
      <c r="Z696" s="31"/>
    </row>
    <row r="697" spans="1:26" hidden="1" x14ac:dyDescent="0.25">
      <c r="A697" s="12"/>
      <c r="B697" s="15"/>
      <c r="C697" s="35" t="s">
        <v>70</v>
      </c>
      <c r="D697" s="35"/>
      <c r="E697" s="6">
        <f t="shared" ref="E697:W697" si="294">E661+E503</f>
        <v>45096</v>
      </c>
      <c r="F697" s="6">
        <f t="shared" si="294"/>
        <v>8223.5999999999985</v>
      </c>
      <c r="G697" s="6">
        <f t="shared" si="294"/>
        <v>8223.5999999999985</v>
      </c>
      <c r="H697" s="6">
        <f t="shared" si="294"/>
        <v>0</v>
      </c>
      <c r="I697" s="6">
        <f t="shared" si="294"/>
        <v>1450.1</v>
      </c>
      <c r="J697" s="6">
        <f t="shared" si="294"/>
        <v>0</v>
      </c>
      <c r="K697" s="6">
        <f t="shared" si="294"/>
        <v>9673.7000000000007</v>
      </c>
      <c r="L697" s="6">
        <f t="shared" si="294"/>
        <v>16266.099999999999</v>
      </c>
      <c r="M697" s="6">
        <f t="shared" si="294"/>
        <v>16266.099999999999</v>
      </c>
      <c r="N697" s="6">
        <f t="shared" si="294"/>
        <v>0</v>
      </c>
      <c r="O697" s="6">
        <f t="shared" si="294"/>
        <v>1450.1</v>
      </c>
      <c r="P697" s="6">
        <f t="shared" si="294"/>
        <v>0</v>
      </c>
      <c r="Q697" s="6">
        <f t="shared" si="294"/>
        <v>17716.2</v>
      </c>
      <c r="R697" s="6">
        <f t="shared" si="294"/>
        <v>16255.999999999998</v>
      </c>
      <c r="S697" s="6">
        <f t="shared" ref="S697:S702" si="295">S661+S503</f>
        <v>16255.999999999998</v>
      </c>
      <c r="T697" s="6">
        <f t="shared" si="294"/>
        <v>0</v>
      </c>
      <c r="U697" s="6">
        <f t="shared" si="294"/>
        <v>1450.1</v>
      </c>
      <c r="V697" s="6">
        <f t="shared" si="294"/>
        <v>0</v>
      </c>
      <c r="W697" s="6">
        <f t="shared" si="294"/>
        <v>17706.100000000002</v>
      </c>
      <c r="Z697" s="31"/>
    </row>
    <row r="698" spans="1:26" hidden="1" x14ac:dyDescent="0.25">
      <c r="A698" s="12"/>
      <c r="B698" s="15"/>
      <c r="C698" s="35" t="s">
        <v>71</v>
      </c>
      <c r="D698" s="35"/>
      <c r="E698" s="6">
        <f t="shared" ref="E698:W698" si="296">E662+E504</f>
        <v>16421.8</v>
      </c>
      <c r="F698" s="6">
        <f t="shared" si="296"/>
        <v>4499.2</v>
      </c>
      <c r="G698" s="6">
        <f t="shared" si="296"/>
        <v>4499.2</v>
      </c>
      <c r="H698" s="6">
        <f t="shared" si="296"/>
        <v>0</v>
      </c>
      <c r="I698" s="6">
        <f t="shared" si="296"/>
        <v>413.1</v>
      </c>
      <c r="J698" s="6">
        <f t="shared" si="296"/>
        <v>0</v>
      </c>
      <c r="K698" s="6">
        <f t="shared" si="296"/>
        <v>4912.2999999999993</v>
      </c>
      <c r="L698" s="6">
        <f t="shared" si="296"/>
        <v>5346.4000000000005</v>
      </c>
      <c r="M698" s="6">
        <f t="shared" si="296"/>
        <v>5346.4000000000005</v>
      </c>
      <c r="N698" s="6">
        <f t="shared" si="296"/>
        <v>0</v>
      </c>
      <c r="O698" s="6">
        <f t="shared" si="296"/>
        <v>413.1</v>
      </c>
      <c r="P698" s="6">
        <f t="shared" si="296"/>
        <v>0</v>
      </c>
      <c r="Q698" s="6">
        <f t="shared" si="296"/>
        <v>5759.5</v>
      </c>
      <c r="R698" s="6">
        <f t="shared" si="296"/>
        <v>5336.9000000000005</v>
      </c>
      <c r="S698" s="6">
        <f t="shared" si="295"/>
        <v>5336.9000000000005</v>
      </c>
      <c r="T698" s="6">
        <f t="shared" si="296"/>
        <v>0</v>
      </c>
      <c r="U698" s="6">
        <f t="shared" si="296"/>
        <v>413.1</v>
      </c>
      <c r="V698" s="6">
        <f t="shared" si="296"/>
        <v>0</v>
      </c>
      <c r="W698" s="6">
        <f t="shared" si="296"/>
        <v>5750</v>
      </c>
      <c r="Z698" s="31"/>
    </row>
    <row r="699" spans="1:26" hidden="1" x14ac:dyDescent="0.25">
      <c r="A699" s="12"/>
      <c r="B699" s="15"/>
      <c r="C699" s="35" t="s">
        <v>72</v>
      </c>
      <c r="D699" s="35"/>
      <c r="E699" s="6">
        <f t="shared" ref="E699:W699" si="297">E663+E505</f>
        <v>10123.700000000001</v>
      </c>
      <c r="F699" s="6">
        <f t="shared" si="297"/>
        <v>2742.5</v>
      </c>
      <c r="G699" s="6">
        <f t="shared" si="297"/>
        <v>2742.5</v>
      </c>
      <c r="H699" s="6">
        <f t="shared" si="297"/>
        <v>0</v>
      </c>
      <c r="I699" s="6">
        <f t="shared" si="297"/>
        <v>252.39999999999998</v>
      </c>
      <c r="J699" s="6">
        <f t="shared" si="297"/>
        <v>0</v>
      </c>
      <c r="K699" s="6">
        <f t="shared" si="297"/>
        <v>2994.8999999999996</v>
      </c>
      <c r="L699" s="6">
        <f t="shared" si="297"/>
        <v>3312.6</v>
      </c>
      <c r="M699" s="6">
        <f t="shared" si="297"/>
        <v>3312.6</v>
      </c>
      <c r="N699" s="6">
        <f t="shared" si="297"/>
        <v>0</v>
      </c>
      <c r="O699" s="6">
        <f t="shared" si="297"/>
        <v>252.39999999999998</v>
      </c>
      <c r="P699" s="6">
        <f t="shared" si="297"/>
        <v>0</v>
      </c>
      <c r="Q699" s="6">
        <f t="shared" si="297"/>
        <v>3565</v>
      </c>
      <c r="R699" s="6">
        <f t="shared" si="297"/>
        <v>3311.4</v>
      </c>
      <c r="S699" s="6">
        <f t="shared" si="295"/>
        <v>3311.4</v>
      </c>
      <c r="T699" s="6">
        <f t="shared" si="297"/>
        <v>0</v>
      </c>
      <c r="U699" s="6">
        <f t="shared" si="297"/>
        <v>252.39999999999998</v>
      </c>
      <c r="V699" s="6">
        <f t="shared" si="297"/>
        <v>0</v>
      </c>
      <c r="W699" s="6">
        <f t="shared" si="297"/>
        <v>3563.8</v>
      </c>
      <c r="Z699" s="31"/>
    </row>
    <row r="700" spans="1:26" s="10" customFormat="1" hidden="1" x14ac:dyDescent="0.25">
      <c r="A700" s="30"/>
      <c r="B700" s="18"/>
      <c r="C700" s="35">
        <v>224</v>
      </c>
      <c r="D700" s="35"/>
      <c r="E700" s="6">
        <f t="shared" ref="E700:W700" si="298">E664+E506</f>
        <v>150</v>
      </c>
      <c r="F700" s="6">
        <f t="shared" si="298"/>
        <v>0</v>
      </c>
      <c r="G700" s="6">
        <f t="shared" si="298"/>
        <v>0</v>
      </c>
      <c r="H700" s="6">
        <f t="shared" si="298"/>
        <v>0</v>
      </c>
      <c r="I700" s="6">
        <f t="shared" si="298"/>
        <v>50</v>
      </c>
      <c r="J700" s="6">
        <f t="shared" si="298"/>
        <v>0</v>
      </c>
      <c r="K700" s="6">
        <f t="shared" si="298"/>
        <v>50</v>
      </c>
      <c r="L700" s="6">
        <f t="shared" si="298"/>
        <v>0</v>
      </c>
      <c r="M700" s="6">
        <f t="shared" si="298"/>
        <v>0</v>
      </c>
      <c r="N700" s="6">
        <f t="shared" si="298"/>
        <v>0</v>
      </c>
      <c r="O700" s="6">
        <f t="shared" si="298"/>
        <v>50</v>
      </c>
      <c r="P700" s="6">
        <f t="shared" si="298"/>
        <v>0</v>
      </c>
      <c r="Q700" s="6">
        <f t="shared" si="298"/>
        <v>50</v>
      </c>
      <c r="R700" s="6">
        <f t="shared" si="298"/>
        <v>0</v>
      </c>
      <c r="S700" s="6">
        <f t="shared" si="295"/>
        <v>0</v>
      </c>
      <c r="T700" s="6">
        <f t="shared" si="298"/>
        <v>0</v>
      </c>
      <c r="U700" s="6">
        <f t="shared" si="298"/>
        <v>50</v>
      </c>
      <c r="V700" s="6">
        <f t="shared" si="298"/>
        <v>0</v>
      </c>
      <c r="W700" s="6">
        <f t="shared" si="298"/>
        <v>50</v>
      </c>
      <c r="Z700" s="31"/>
    </row>
    <row r="701" spans="1:26" s="10" customFormat="1" hidden="1" x14ac:dyDescent="0.25">
      <c r="A701" s="30"/>
      <c r="B701" s="18"/>
      <c r="C701" s="35" t="s">
        <v>20</v>
      </c>
      <c r="D701" s="35"/>
      <c r="E701" s="6">
        <f t="shared" ref="E701:W701" si="299">E665+E507</f>
        <v>45817.3</v>
      </c>
      <c r="F701" s="6">
        <f t="shared" si="299"/>
        <v>9422.1</v>
      </c>
      <c r="G701" s="6">
        <f t="shared" si="299"/>
        <v>9422.1</v>
      </c>
      <c r="H701" s="6">
        <f t="shared" si="299"/>
        <v>0</v>
      </c>
      <c r="I701" s="6">
        <f t="shared" si="299"/>
        <v>749.69999999999993</v>
      </c>
      <c r="J701" s="6">
        <f t="shared" si="299"/>
        <v>0</v>
      </c>
      <c r="K701" s="6">
        <f t="shared" si="299"/>
        <v>10171.799999999997</v>
      </c>
      <c r="L701" s="6">
        <f t="shared" si="299"/>
        <v>17073</v>
      </c>
      <c r="M701" s="6">
        <f t="shared" si="299"/>
        <v>17073</v>
      </c>
      <c r="N701" s="6">
        <f t="shared" si="299"/>
        <v>0</v>
      </c>
      <c r="O701" s="6">
        <f t="shared" si="299"/>
        <v>749.69999999999993</v>
      </c>
      <c r="P701" s="6">
        <f t="shared" si="299"/>
        <v>0</v>
      </c>
      <c r="Q701" s="6">
        <f t="shared" si="299"/>
        <v>17822.7</v>
      </c>
      <c r="R701" s="6">
        <f t="shared" si="299"/>
        <v>17073.099999999999</v>
      </c>
      <c r="S701" s="6">
        <f t="shared" si="295"/>
        <v>17073.099999999999</v>
      </c>
      <c r="T701" s="6">
        <f t="shared" si="299"/>
        <v>0</v>
      </c>
      <c r="U701" s="6">
        <f t="shared" si="299"/>
        <v>749.69999999999993</v>
      </c>
      <c r="V701" s="6">
        <f t="shared" si="299"/>
        <v>0</v>
      </c>
      <c r="W701" s="6">
        <f t="shared" si="299"/>
        <v>17822.8</v>
      </c>
      <c r="Z701" s="31"/>
    </row>
    <row r="702" spans="1:26" s="10" customFormat="1" hidden="1" x14ac:dyDescent="0.25">
      <c r="A702" s="30"/>
      <c r="B702" s="18"/>
      <c r="C702" s="35" t="s">
        <v>21</v>
      </c>
      <c r="D702" s="35"/>
      <c r="E702" s="6">
        <f t="shared" ref="E702:W702" si="300">E666+E508</f>
        <v>2434.1000000000004</v>
      </c>
      <c r="F702" s="6">
        <f t="shared" si="300"/>
        <v>329.09999999999997</v>
      </c>
      <c r="G702" s="6">
        <f t="shared" si="300"/>
        <v>329.09999999999997</v>
      </c>
      <c r="H702" s="6">
        <f t="shared" si="300"/>
        <v>0</v>
      </c>
      <c r="I702" s="6">
        <f t="shared" si="300"/>
        <v>474.4</v>
      </c>
      <c r="J702" s="6">
        <f t="shared" si="300"/>
        <v>0</v>
      </c>
      <c r="K702" s="6">
        <f t="shared" si="300"/>
        <v>803.50000000000011</v>
      </c>
      <c r="L702" s="6">
        <f t="shared" si="300"/>
        <v>340.90000000000003</v>
      </c>
      <c r="M702" s="6">
        <f t="shared" si="300"/>
        <v>340.90000000000003</v>
      </c>
      <c r="N702" s="6">
        <f t="shared" si="300"/>
        <v>0</v>
      </c>
      <c r="O702" s="6">
        <f t="shared" si="300"/>
        <v>474.4</v>
      </c>
      <c r="P702" s="6">
        <f t="shared" si="300"/>
        <v>0</v>
      </c>
      <c r="Q702" s="6">
        <f t="shared" si="300"/>
        <v>815.3</v>
      </c>
      <c r="R702" s="6">
        <f t="shared" si="300"/>
        <v>340.90000000000003</v>
      </c>
      <c r="S702" s="6">
        <f t="shared" si="295"/>
        <v>340.90000000000003</v>
      </c>
      <c r="T702" s="6">
        <f t="shared" si="300"/>
        <v>0</v>
      </c>
      <c r="U702" s="6">
        <f t="shared" si="300"/>
        <v>474.4</v>
      </c>
      <c r="V702" s="6">
        <f t="shared" si="300"/>
        <v>0</v>
      </c>
      <c r="W702" s="6">
        <f t="shared" si="300"/>
        <v>815.3</v>
      </c>
      <c r="Z702" s="31"/>
    </row>
    <row r="703" spans="1:26" s="10" customFormat="1" hidden="1" x14ac:dyDescent="0.25">
      <c r="A703" s="30"/>
      <c r="B703" s="18"/>
      <c r="C703" s="35" t="s">
        <v>31</v>
      </c>
      <c r="D703" s="35"/>
      <c r="E703" s="6">
        <f>E667</f>
        <v>4669.6000000000004</v>
      </c>
      <c r="F703" s="6">
        <f>F667</f>
        <v>1209</v>
      </c>
      <c r="G703" s="6">
        <f t="shared" ref="G703:W703" si="301">G667</f>
        <v>1209</v>
      </c>
      <c r="H703" s="6">
        <f t="shared" si="301"/>
        <v>0</v>
      </c>
      <c r="I703" s="6">
        <f t="shared" si="301"/>
        <v>0</v>
      </c>
      <c r="J703" s="6">
        <f t="shared" si="301"/>
        <v>0</v>
      </c>
      <c r="K703" s="6">
        <f t="shared" si="301"/>
        <v>1209</v>
      </c>
      <c r="L703" s="6">
        <f t="shared" si="301"/>
        <v>1460.6</v>
      </c>
      <c r="M703" s="6">
        <f t="shared" si="301"/>
        <v>1460.6</v>
      </c>
      <c r="N703" s="6">
        <f t="shared" si="301"/>
        <v>0</v>
      </c>
      <c r="O703" s="6">
        <f t="shared" si="301"/>
        <v>0</v>
      </c>
      <c r="P703" s="6">
        <f t="shared" si="301"/>
        <v>0</v>
      </c>
      <c r="Q703" s="6">
        <f t="shared" si="301"/>
        <v>1460.6</v>
      </c>
      <c r="R703" s="6">
        <f t="shared" si="301"/>
        <v>2000</v>
      </c>
      <c r="S703" s="6">
        <f>S667</f>
        <v>2000</v>
      </c>
      <c r="T703" s="6">
        <f t="shared" si="301"/>
        <v>0</v>
      </c>
      <c r="U703" s="6">
        <f t="shared" si="301"/>
        <v>0</v>
      </c>
      <c r="V703" s="6">
        <f t="shared" si="301"/>
        <v>0</v>
      </c>
      <c r="W703" s="6">
        <f t="shared" si="301"/>
        <v>2000</v>
      </c>
      <c r="Z703" s="31"/>
    </row>
    <row r="704" spans="1:26" s="10" customFormat="1" hidden="1" x14ac:dyDescent="0.25">
      <c r="A704" s="30"/>
      <c r="B704" s="18"/>
      <c r="C704" s="35" t="s">
        <v>32</v>
      </c>
      <c r="D704" s="35"/>
      <c r="E704" s="6">
        <f>E635+E636+E638+E640</f>
        <v>107250</v>
      </c>
      <c r="F704" s="6">
        <f>F635+F636+F638+F640</f>
        <v>43100</v>
      </c>
      <c r="G704" s="6">
        <f t="shared" ref="G704:W704" si="302">G635+G636+G638+G640</f>
        <v>43100</v>
      </c>
      <c r="H704" s="6">
        <f t="shared" si="302"/>
        <v>0</v>
      </c>
      <c r="I704" s="6">
        <f t="shared" si="302"/>
        <v>0</v>
      </c>
      <c r="J704" s="6">
        <f t="shared" si="302"/>
        <v>0</v>
      </c>
      <c r="K704" s="6">
        <f t="shared" si="302"/>
        <v>43100</v>
      </c>
      <c r="L704" s="6">
        <f>L635+L636+L638+L640+L637+L639</f>
        <v>28000</v>
      </c>
      <c r="M704" s="6">
        <f>M635+M636+M638+M640+M639</f>
        <v>28000</v>
      </c>
      <c r="N704" s="6">
        <f t="shared" si="302"/>
        <v>0</v>
      </c>
      <c r="O704" s="6">
        <f t="shared" si="302"/>
        <v>0</v>
      </c>
      <c r="P704" s="6">
        <f t="shared" si="302"/>
        <v>0</v>
      </c>
      <c r="Q704" s="6">
        <f t="shared" si="302"/>
        <v>24500</v>
      </c>
      <c r="R704" s="6">
        <f>R635+R636+R638+R640+R637+R639</f>
        <v>60642.1</v>
      </c>
      <c r="S704" s="6">
        <f>S635+S636+S638+S640+S639</f>
        <v>40642.1</v>
      </c>
      <c r="T704" s="6">
        <f t="shared" si="302"/>
        <v>0</v>
      </c>
      <c r="U704" s="6">
        <f t="shared" si="302"/>
        <v>0</v>
      </c>
      <c r="V704" s="6">
        <f t="shared" si="302"/>
        <v>0</v>
      </c>
      <c r="W704" s="6">
        <f t="shared" si="302"/>
        <v>39650</v>
      </c>
      <c r="Z704" s="31"/>
    </row>
    <row r="705" spans="1:26" s="10" customFormat="1" hidden="1" x14ac:dyDescent="0.25">
      <c r="A705" s="30"/>
      <c r="B705" s="18"/>
      <c r="C705" s="35" t="s">
        <v>22</v>
      </c>
      <c r="D705" s="35"/>
      <c r="E705" s="6">
        <f t="shared" ref="E705:W705" si="303">E669+E509</f>
        <v>10584.16</v>
      </c>
      <c r="F705" s="6">
        <f t="shared" si="303"/>
        <v>2439.5</v>
      </c>
      <c r="G705" s="6">
        <f t="shared" si="303"/>
        <v>2439.5</v>
      </c>
      <c r="H705" s="6">
        <f t="shared" si="303"/>
        <v>0</v>
      </c>
      <c r="I705" s="6">
        <f t="shared" si="303"/>
        <v>1056.2</v>
      </c>
      <c r="J705" s="6">
        <f t="shared" si="303"/>
        <v>0</v>
      </c>
      <c r="K705" s="6">
        <f t="shared" si="303"/>
        <v>3495.7000000000007</v>
      </c>
      <c r="L705" s="6">
        <f t="shared" si="303"/>
        <v>2488.0300000000002</v>
      </c>
      <c r="M705" s="6">
        <f t="shared" si="303"/>
        <v>2488.0300000000002</v>
      </c>
      <c r="N705" s="6">
        <f t="shared" si="303"/>
        <v>0</v>
      </c>
      <c r="O705" s="6">
        <f t="shared" si="303"/>
        <v>1056.2</v>
      </c>
      <c r="P705" s="6">
        <f t="shared" si="303"/>
        <v>0</v>
      </c>
      <c r="Q705" s="6">
        <f t="shared" si="303"/>
        <v>3544.23</v>
      </c>
      <c r="R705" s="6">
        <f t="shared" si="303"/>
        <v>2488.0300000000002</v>
      </c>
      <c r="S705" s="6">
        <f>S669+S509</f>
        <v>2488.0300000000002</v>
      </c>
      <c r="T705" s="6">
        <f t="shared" si="303"/>
        <v>0</v>
      </c>
      <c r="U705" s="6">
        <f t="shared" si="303"/>
        <v>1056.2</v>
      </c>
      <c r="V705" s="6">
        <f t="shared" si="303"/>
        <v>0</v>
      </c>
      <c r="W705" s="6">
        <f t="shared" si="303"/>
        <v>3544.23</v>
      </c>
      <c r="Z705" s="31"/>
    </row>
    <row r="706" spans="1:26" s="10" customFormat="1" hidden="1" x14ac:dyDescent="0.25">
      <c r="A706" s="30"/>
      <c r="B706" s="18"/>
      <c r="C706" s="35" t="s">
        <v>113</v>
      </c>
      <c r="D706" s="35"/>
      <c r="E706" s="6">
        <f t="shared" ref="E706:W706" si="304">E510</f>
        <v>6.1999999999999993</v>
      </c>
      <c r="F706" s="6">
        <f>F510</f>
        <v>2</v>
      </c>
      <c r="G706" s="6">
        <f t="shared" si="304"/>
        <v>2</v>
      </c>
      <c r="H706" s="6">
        <f t="shared" si="304"/>
        <v>0</v>
      </c>
      <c r="I706" s="6">
        <f t="shared" si="304"/>
        <v>0</v>
      </c>
      <c r="J706" s="6">
        <f t="shared" si="304"/>
        <v>0</v>
      </c>
      <c r="K706" s="6">
        <f t="shared" si="304"/>
        <v>2</v>
      </c>
      <c r="L706" s="6">
        <f t="shared" si="304"/>
        <v>2.0999999999999996</v>
      </c>
      <c r="M706" s="6">
        <f t="shared" si="304"/>
        <v>2.0999999999999996</v>
      </c>
      <c r="N706" s="6">
        <f t="shared" si="304"/>
        <v>0</v>
      </c>
      <c r="O706" s="6">
        <f t="shared" si="304"/>
        <v>0</v>
      </c>
      <c r="P706" s="6">
        <f t="shared" si="304"/>
        <v>0</v>
      </c>
      <c r="Q706" s="6">
        <f t="shared" si="304"/>
        <v>2.0999999999999996</v>
      </c>
      <c r="R706" s="6">
        <f t="shared" si="304"/>
        <v>2.0999999999999996</v>
      </c>
      <c r="S706" s="6">
        <f>S510</f>
        <v>2.0999999999999996</v>
      </c>
      <c r="T706" s="6">
        <f t="shared" si="304"/>
        <v>0</v>
      </c>
      <c r="U706" s="6">
        <f t="shared" si="304"/>
        <v>0</v>
      </c>
      <c r="V706" s="6">
        <f t="shared" si="304"/>
        <v>0</v>
      </c>
      <c r="W706" s="6">
        <f t="shared" si="304"/>
        <v>2.0999999999999996</v>
      </c>
      <c r="Z706" s="31"/>
    </row>
    <row r="707" spans="1:26" s="10" customFormat="1" hidden="1" x14ac:dyDescent="0.25">
      <c r="A707" s="30"/>
      <c r="B707" s="18"/>
      <c r="C707" s="35" t="s">
        <v>17</v>
      </c>
      <c r="D707" s="35"/>
      <c r="E707" s="6">
        <f t="shared" ref="E707:W707" si="305">E670+E511</f>
        <v>3259.8</v>
      </c>
      <c r="F707" s="6">
        <f t="shared" si="305"/>
        <v>85.3</v>
      </c>
      <c r="G707" s="6">
        <f t="shared" si="305"/>
        <v>85.3</v>
      </c>
      <c r="H707" s="6">
        <f t="shared" si="305"/>
        <v>0</v>
      </c>
      <c r="I707" s="6">
        <f t="shared" si="305"/>
        <v>1001.3000000000001</v>
      </c>
      <c r="J707" s="6">
        <f t="shared" si="305"/>
        <v>0</v>
      </c>
      <c r="K707" s="6">
        <f t="shared" si="305"/>
        <v>1086.5999999999999</v>
      </c>
      <c r="L707" s="6">
        <f t="shared" si="305"/>
        <v>85.3</v>
      </c>
      <c r="M707" s="6">
        <f t="shared" si="305"/>
        <v>85.3</v>
      </c>
      <c r="N707" s="6">
        <f t="shared" si="305"/>
        <v>0</v>
      </c>
      <c r="O707" s="6">
        <f t="shared" si="305"/>
        <v>1001.3000000000001</v>
      </c>
      <c r="P707" s="6">
        <f t="shared" si="305"/>
        <v>0</v>
      </c>
      <c r="Q707" s="6">
        <f t="shared" si="305"/>
        <v>1086.5999999999999</v>
      </c>
      <c r="R707" s="6">
        <f t="shared" si="305"/>
        <v>85.3</v>
      </c>
      <c r="S707" s="6">
        <f t="shared" ref="S707:S713" si="306">S670+S511</f>
        <v>85.3</v>
      </c>
      <c r="T707" s="6">
        <f t="shared" si="305"/>
        <v>0</v>
      </c>
      <c r="U707" s="6">
        <f t="shared" si="305"/>
        <v>1001.3000000000001</v>
      </c>
      <c r="V707" s="6">
        <f t="shared" si="305"/>
        <v>0</v>
      </c>
      <c r="W707" s="6">
        <f t="shared" si="305"/>
        <v>1086.5999999999999</v>
      </c>
      <c r="Z707" s="31"/>
    </row>
    <row r="708" spans="1:26" s="10" customFormat="1" hidden="1" x14ac:dyDescent="0.25">
      <c r="A708" s="30"/>
      <c r="B708" s="18"/>
      <c r="C708" s="35" t="s">
        <v>23</v>
      </c>
      <c r="D708" s="35"/>
      <c r="E708" s="6">
        <f t="shared" ref="E708:W708" si="307">E671+E512</f>
        <v>17111.8</v>
      </c>
      <c r="F708" s="6">
        <f t="shared" si="307"/>
        <v>4617.6000000000004</v>
      </c>
      <c r="G708" s="6">
        <f t="shared" si="307"/>
        <v>4617.6000000000004</v>
      </c>
      <c r="H708" s="6">
        <f t="shared" si="307"/>
        <v>0</v>
      </c>
      <c r="I708" s="6">
        <f t="shared" si="307"/>
        <v>0</v>
      </c>
      <c r="J708" s="6">
        <f t="shared" si="307"/>
        <v>0</v>
      </c>
      <c r="K708" s="6">
        <f t="shared" si="307"/>
        <v>4617.6000000000004</v>
      </c>
      <c r="L708" s="6">
        <f t="shared" si="307"/>
        <v>6247.1</v>
      </c>
      <c r="M708" s="6">
        <f t="shared" si="307"/>
        <v>6247.1</v>
      </c>
      <c r="N708" s="6">
        <f t="shared" si="307"/>
        <v>0</v>
      </c>
      <c r="O708" s="6">
        <f t="shared" si="307"/>
        <v>0</v>
      </c>
      <c r="P708" s="6">
        <f t="shared" si="307"/>
        <v>0</v>
      </c>
      <c r="Q708" s="6">
        <f t="shared" si="307"/>
        <v>6247.1</v>
      </c>
      <c r="R708" s="6">
        <f t="shared" si="307"/>
        <v>6247.1</v>
      </c>
      <c r="S708" s="6">
        <f t="shared" si="306"/>
        <v>6247.1</v>
      </c>
      <c r="T708" s="6">
        <f t="shared" si="307"/>
        <v>0</v>
      </c>
      <c r="U708" s="6">
        <f t="shared" si="307"/>
        <v>0</v>
      </c>
      <c r="V708" s="6">
        <f t="shared" si="307"/>
        <v>0</v>
      </c>
      <c r="W708" s="6">
        <f t="shared" si="307"/>
        <v>6247.1</v>
      </c>
      <c r="Z708" s="31"/>
    </row>
    <row r="709" spans="1:26" s="10" customFormat="1" hidden="1" x14ac:dyDescent="0.25">
      <c r="A709" s="30"/>
      <c r="B709" s="18"/>
      <c r="C709" s="35" t="s">
        <v>10</v>
      </c>
      <c r="D709" s="35"/>
      <c r="E709" s="6">
        <f t="shared" ref="E709:W709" si="308">E672+E513</f>
        <v>61725.9</v>
      </c>
      <c r="F709" s="6">
        <f t="shared" si="308"/>
        <v>3801.3999999999996</v>
      </c>
      <c r="G709" s="6">
        <f t="shared" si="308"/>
        <v>3801.3999999999996</v>
      </c>
      <c r="H709" s="6">
        <f t="shared" si="308"/>
        <v>0</v>
      </c>
      <c r="I709" s="6">
        <f t="shared" si="308"/>
        <v>13990.399999999998</v>
      </c>
      <c r="J709" s="6">
        <f t="shared" si="308"/>
        <v>0</v>
      </c>
      <c r="K709" s="6">
        <f t="shared" si="308"/>
        <v>17791.8</v>
      </c>
      <c r="L709" s="6">
        <f t="shared" si="308"/>
        <v>8057.1</v>
      </c>
      <c r="M709" s="6">
        <f t="shared" si="308"/>
        <v>8057.1</v>
      </c>
      <c r="N709" s="6">
        <f t="shared" si="308"/>
        <v>0</v>
      </c>
      <c r="O709" s="6">
        <f t="shared" si="308"/>
        <v>13990.399999999998</v>
      </c>
      <c r="P709" s="6">
        <f t="shared" si="308"/>
        <v>0</v>
      </c>
      <c r="Q709" s="6">
        <f t="shared" si="308"/>
        <v>22047.5</v>
      </c>
      <c r="R709" s="6">
        <f t="shared" si="308"/>
        <v>7896.2000000000007</v>
      </c>
      <c r="S709" s="6">
        <f t="shared" si="306"/>
        <v>7896.2000000000007</v>
      </c>
      <c r="T709" s="6">
        <f t="shared" si="308"/>
        <v>0</v>
      </c>
      <c r="U709" s="6">
        <f t="shared" si="308"/>
        <v>13990.399999999998</v>
      </c>
      <c r="V709" s="6">
        <f t="shared" si="308"/>
        <v>0</v>
      </c>
      <c r="W709" s="6">
        <f t="shared" si="308"/>
        <v>21886.6</v>
      </c>
      <c r="Z709" s="31"/>
    </row>
    <row r="710" spans="1:26" s="10" customFormat="1" hidden="1" x14ac:dyDescent="0.25">
      <c r="A710" s="30"/>
      <c r="B710" s="18"/>
      <c r="C710" s="35" t="s">
        <v>18</v>
      </c>
      <c r="D710" s="35"/>
      <c r="E710" s="6">
        <f t="shared" ref="E710:W710" si="309">E673+E514</f>
        <v>16384.5</v>
      </c>
      <c r="F710" s="6">
        <f t="shared" si="309"/>
        <v>3168.4</v>
      </c>
      <c r="G710" s="6">
        <f t="shared" si="309"/>
        <v>3168.4</v>
      </c>
      <c r="H710" s="6">
        <f t="shared" si="309"/>
        <v>0</v>
      </c>
      <c r="I710" s="6">
        <f t="shared" si="309"/>
        <v>2388.6999999999998</v>
      </c>
      <c r="J710" s="6">
        <f t="shared" si="309"/>
        <v>0</v>
      </c>
      <c r="K710" s="6">
        <f t="shared" si="309"/>
        <v>5557.0999999999995</v>
      </c>
      <c r="L710" s="6">
        <f t="shared" si="309"/>
        <v>3025</v>
      </c>
      <c r="M710" s="6">
        <f t="shared" si="309"/>
        <v>3025</v>
      </c>
      <c r="N710" s="6">
        <f t="shared" si="309"/>
        <v>0</v>
      </c>
      <c r="O710" s="6">
        <f t="shared" si="309"/>
        <v>2388.6999999999998</v>
      </c>
      <c r="P710" s="6">
        <f t="shared" si="309"/>
        <v>0</v>
      </c>
      <c r="Q710" s="6">
        <f t="shared" si="309"/>
        <v>5413.7</v>
      </c>
      <c r="R710" s="6">
        <f t="shared" si="309"/>
        <v>3025</v>
      </c>
      <c r="S710" s="6">
        <f t="shared" si="306"/>
        <v>3025</v>
      </c>
      <c r="T710" s="6">
        <f t="shared" si="309"/>
        <v>0</v>
      </c>
      <c r="U710" s="6">
        <f t="shared" si="309"/>
        <v>2388.6999999999998</v>
      </c>
      <c r="V710" s="6">
        <f t="shared" si="309"/>
        <v>0</v>
      </c>
      <c r="W710" s="6">
        <f t="shared" si="309"/>
        <v>5413.7</v>
      </c>
      <c r="Z710" s="31"/>
    </row>
    <row r="711" spans="1:26" s="10" customFormat="1" hidden="1" x14ac:dyDescent="0.25">
      <c r="A711" s="30"/>
      <c r="B711" s="18"/>
      <c r="C711" s="35" t="s">
        <v>24</v>
      </c>
      <c r="D711" s="35"/>
      <c r="E711" s="6">
        <f t="shared" ref="E711:W711" si="310">E674+E515</f>
        <v>7266.7</v>
      </c>
      <c r="F711" s="6">
        <f t="shared" si="310"/>
        <v>1918.4</v>
      </c>
      <c r="G711" s="6">
        <f t="shared" si="310"/>
        <v>1918.4</v>
      </c>
      <c r="H711" s="6">
        <f t="shared" si="310"/>
        <v>0</v>
      </c>
      <c r="I711" s="6">
        <f t="shared" si="310"/>
        <v>370.5</v>
      </c>
      <c r="J711" s="6">
        <f t="shared" si="310"/>
        <v>0</v>
      </c>
      <c r="K711" s="6">
        <f t="shared" si="310"/>
        <v>2288.9</v>
      </c>
      <c r="L711" s="6">
        <f t="shared" si="310"/>
        <v>2118.4</v>
      </c>
      <c r="M711" s="6">
        <f t="shared" si="310"/>
        <v>2118.4</v>
      </c>
      <c r="N711" s="6">
        <f t="shared" si="310"/>
        <v>0</v>
      </c>
      <c r="O711" s="6">
        <f t="shared" si="310"/>
        <v>370.5</v>
      </c>
      <c r="P711" s="6">
        <f t="shared" si="310"/>
        <v>0</v>
      </c>
      <c r="Q711" s="6">
        <f t="shared" si="310"/>
        <v>2488.9</v>
      </c>
      <c r="R711" s="6">
        <f t="shared" si="310"/>
        <v>2118.4</v>
      </c>
      <c r="S711" s="6">
        <f t="shared" si="306"/>
        <v>2118.4</v>
      </c>
      <c r="T711" s="6">
        <f t="shared" si="310"/>
        <v>0</v>
      </c>
      <c r="U711" s="6">
        <f t="shared" si="310"/>
        <v>370.5</v>
      </c>
      <c r="V711" s="6">
        <f t="shared" si="310"/>
        <v>0</v>
      </c>
      <c r="W711" s="6">
        <f t="shared" si="310"/>
        <v>2488.9</v>
      </c>
      <c r="Z711" s="31"/>
    </row>
    <row r="712" spans="1:26" s="10" customFormat="1" hidden="1" x14ac:dyDescent="0.25">
      <c r="A712" s="30"/>
      <c r="B712" s="18"/>
      <c r="C712" s="35" t="s">
        <v>92</v>
      </c>
      <c r="D712" s="35"/>
      <c r="E712" s="6">
        <f t="shared" ref="E712:W712" si="311">E675+E516</f>
        <v>20999.7</v>
      </c>
      <c r="F712" s="6">
        <f t="shared" si="311"/>
        <v>700</v>
      </c>
      <c r="G712" s="6">
        <f t="shared" si="311"/>
        <v>700</v>
      </c>
      <c r="H712" s="6">
        <f t="shared" si="311"/>
        <v>0</v>
      </c>
      <c r="I712" s="6">
        <f t="shared" si="311"/>
        <v>99.9</v>
      </c>
      <c r="J712" s="6">
        <f t="shared" si="311"/>
        <v>0</v>
      </c>
      <c r="K712" s="6">
        <f t="shared" si="311"/>
        <v>799.9</v>
      </c>
      <c r="L712" s="6">
        <f t="shared" si="311"/>
        <v>0</v>
      </c>
      <c r="M712" s="6">
        <f t="shared" si="311"/>
        <v>0</v>
      </c>
      <c r="N712" s="6">
        <f t="shared" si="311"/>
        <v>0</v>
      </c>
      <c r="O712" s="6">
        <f t="shared" si="311"/>
        <v>99.9</v>
      </c>
      <c r="P712" s="6">
        <f t="shared" si="311"/>
        <v>0</v>
      </c>
      <c r="Q712" s="6">
        <f t="shared" si="311"/>
        <v>99.9</v>
      </c>
      <c r="R712" s="6">
        <f t="shared" si="311"/>
        <v>20000</v>
      </c>
      <c r="S712" s="6">
        <f t="shared" si="306"/>
        <v>20000</v>
      </c>
      <c r="T712" s="6">
        <f t="shared" si="311"/>
        <v>0</v>
      </c>
      <c r="U712" s="6">
        <f t="shared" si="311"/>
        <v>99.9</v>
      </c>
      <c r="V712" s="6">
        <f t="shared" si="311"/>
        <v>0</v>
      </c>
      <c r="W712" s="6">
        <f t="shared" si="311"/>
        <v>20099.900000000001</v>
      </c>
      <c r="Z712" s="31"/>
    </row>
    <row r="713" spans="1:26" s="10" customFormat="1" hidden="1" x14ac:dyDescent="0.25">
      <c r="A713" s="30"/>
      <c r="B713" s="18"/>
      <c r="C713" s="35" t="s">
        <v>102</v>
      </c>
      <c r="D713" s="35"/>
      <c r="E713" s="6">
        <f t="shared" ref="E713:W713" si="312">E676+E517</f>
        <v>4473.8</v>
      </c>
      <c r="F713" s="6">
        <f t="shared" si="312"/>
        <v>611.4</v>
      </c>
      <c r="G713" s="6">
        <f t="shared" si="312"/>
        <v>611.4</v>
      </c>
      <c r="H713" s="6">
        <f t="shared" si="312"/>
        <v>0</v>
      </c>
      <c r="I713" s="6">
        <f t="shared" si="312"/>
        <v>876</v>
      </c>
      <c r="J713" s="6">
        <f t="shared" si="312"/>
        <v>0</v>
      </c>
      <c r="K713" s="6">
        <f t="shared" si="312"/>
        <v>1487.3999999999999</v>
      </c>
      <c r="L713" s="6">
        <f t="shared" si="312"/>
        <v>611.4</v>
      </c>
      <c r="M713" s="6">
        <f t="shared" si="312"/>
        <v>611.4</v>
      </c>
      <c r="N713" s="6">
        <f t="shared" si="312"/>
        <v>0</v>
      </c>
      <c r="O713" s="6">
        <f t="shared" si="312"/>
        <v>881.8</v>
      </c>
      <c r="P713" s="6">
        <f t="shared" si="312"/>
        <v>0</v>
      </c>
      <c r="Q713" s="6">
        <f t="shared" si="312"/>
        <v>1493.1999999999998</v>
      </c>
      <c r="R713" s="6">
        <f t="shared" si="312"/>
        <v>611.4</v>
      </c>
      <c r="S713" s="6">
        <f t="shared" si="306"/>
        <v>611.4</v>
      </c>
      <c r="T713" s="6">
        <f t="shared" si="312"/>
        <v>0</v>
      </c>
      <c r="U713" s="6">
        <f t="shared" si="312"/>
        <v>881.8</v>
      </c>
      <c r="V713" s="6">
        <f t="shared" si="312"/>
        <v>0</v>
      </c>
      <c r="W713" s="6">
        <f t="shared" si="312"/>
        <v>1493.1999999999998</v>
      </c>
      <c r="Z713" s="31"/>
    </row>
    <row r="714" spans="1:26" s="10" customFormat="1" hidden="1" x14ac:dyDescent="0.25">
      <c r="A714" s="30"/>
      <c r="B714" s="18"/>
      <c r="C714" s="35" t="s">
        <v>115</v>
      </c>
      <c r="D714" s="35"/>
      <c r="E714" s="6">
        <f>E518</f>
        <v>0</v>
      </c>
      <c r="F714" s="6">
        <f>F518</f>
        <v>0</v>
      </c>
      <c r="G714" s="6">
        <f t="shared" ref="G714:W714" si="313">G518</f>
        <v>0</v>
      </c>
      <c r="H714" s="6">
        <f t="shared" si="313"/>
        <v>0</v>
      </c>
      <c r="I714" s="6">
        <f t="shared" si="313"/>
        <v>0</v>
      </c>
      <c r="J714" s="6">
        <f t="shared" si="313"/>
        <v>0</v>
      </c>
      <c r="K714" s="6">
        <f t="shared" si="313"/>
        <v>0</v>
      </c>
      <c r="L714" s="6">
        <f t="shared" si="313"/>
        <v>0</v>
      </c>
      <c r="M714" s="6">
        <f t="shared" si="313"/>
        <v>0</v>
      </c>
      <c r="N714" s="6">
        <f t="shared" si="313"/>
        <v>0</v>
      </c>
      <c r="O714" s="6">
        <f t="shared" si="313"/>
        <v>0</v>
      </c>
      <c r="P714" s="6">
        <f t="shared" si="313"/>
        <v>0</v>
      </c>
      <c r="Q714" s="6">
        <f t="shared" si="313"/>
        <v>0</v>
      </c>
      <c r="R714" s="6">
        <f t="shared" si="313"/>
        <v>0</v>
      </c>
      <c r="S714" s="6">
        <f>S518</f>
        <v>0</v>
      </c>
      <c r="T714" s="6">
        <f t="shared" si="313"/>
        <v>0</v>
      </c>
      <c r="U714" s="6">
        <f t="shared" si="313"/>
        <v>0</v>
      </c>
      <c r="V714" s="6">
        <f t="shared" si="313"/>
        <v>0</v>
      </c>
      <c r="W714" s="6">
        <f t="shared" si="313"/>
        <v>0</v>
      </c>
      <c r="Z714" s="31"/>
    </row>
    <row r="715" spans="1:26" s="10" customFormat="1" hidden="1" x14ac:dyDescent="0.25">
      <c r="A715" s="30"/>
      <c r="B715" s="18"/>
      <c r="C715" s="35">
        <v>262</v>
      </c>
      <c r="D715" s="35"/>
      <c r="E715" s="6">
        <f>E519</f>
        <v>0</v>
      </c>
      <c r="F715" s="6">
        <f>F519</f>
        <v>0</v>
      </c>
      <c r="G715" s="6">
        <f t="shared" ref="G715:W715" si="314">G519</f>
        <v>0</v>
      </c>
      <c r="H715" s="6">
        <f t="shared" si="314"/>
        <v>0</v>
      </c>
      <c r="I715" s="6">
        <f t="shared" si="314"/>
        <v>0</v>
      </c>
      <c r="J715" s="6">
        <f t="shared" si="314"/>
        <v>0</v>
      </c>
      <c r="K715" s="6">
        <f t="shared" si="314"/>
        <v>0</v>
      </c>
      <c r="L715" s="6">
        <f t="shared" si="314"/>
        <v>0</v>
      </c>
      <c r="M715" s="6">
        <f t="shared" si="314"/>
        <v>0</v>
      </c>
      <c r="N715" s="6">
        <f t="shared" si="314"/>
        <v>0</v>
      </c>
      <c r="O715" s="6">
        <f t="shared" si="314"/>
        <v>0</v>
      </c>
      <c r="P715" s="6">
        <f t="shared" si="314"/>
        <v>0</v>
      </c>
      <c r="Q715" s="6">
        <f t="shared" si="314"/>
        <v>0</v>
      </c>
      <c r="R715" s="6">
        <f t="shared" si="314"/>
        <v>0</v>
      </c>
      <c r="S715" s="6">
        <f>S519</f>
        <v>0</v>
      </c>
      <c r="T715" s="6">
        <f t="shared" si="314"/>
        <v>0</v>
      </c>
      <c r="U715" s="6">
        <f t="shared" si="314"/>
        <v>0</v>
      </c>
      <c r="V715" s="6">
        <f t="shared" si="314"/>
        <v>0</v>
      </c>
      <c r="W715" s="6">
        <f t="shared" si="314"/>
        <v>0</v>
      </c>
      <c r="Z715" s="31"/>
    </row>
    <row r="716" spans="1:26" s="10" customFormat="1" hidden="1" x14ac:dyDescent="0.25">
      <c r="A716" s="30"/>
      <c r="B716" s="18"/>
      <c r="C716" s="35" t="s">
        <v>25</v>
      </c>
      <c r="D716" s="35"/>
      <c r="E716" s="6">
        <f t="shared" ref="E716:W716" si="315">E677+E520</f>
        <v>6971.0999999999995</v>
      </c>
      <c r="F716" s="6">
        <f t="shared" si="315"/>
        <v>0</v>
      </c>
      <c r="G716" s="6">
        <f t="shared" si="315"/>
        <v>0</v>
      </c>
      <c r="H716" s="6">
        <f t="shared" si="315"/>
        <v>0</v>
      </c>
      <c r="I716" s="6">
        <f t="shared" si="315"/>
        <v>2323.7000000000003</v>
      </c>
      <c r="J716" s="6">
        <f t="shared" si="315"/>
        <v>0</v>
      </c>
      <c r="K716" s="6">
        <f t="shared" si="315"/>
        <v>2323.7000000000003</v>
      </c>
      <c r="L716" s="6">
        <f t="shared" si="315"/>
        <v>0</v>
      </c>
      <c r="M716" s="6">
        <f t="shared" si="315"/>
        <v>0</v>
      </c>
      <c r="N716" s="6">
        <f t="shared" si="315"/>
        <v>0</v>
      </c>
      <c r="O716" s="6">
        <f t="shared" si="315"/>
        <v>2323.7000000000003</v>
      </c>
      <c r="P716" s="6">
        <f t="shared" si="315"/>
        <v>0</v>
      </c>
      <c r="Q716" s="6">
        <f t="shared" si="315"/>
        <v>2323.7000000000003</v>
      </c>
      <c r="R716" s="6">
        <f t="shared" si="315"/>
        <v>0</v>
      </c>
      <c r="S716" s="6">
        <f>S677+S520</f>
        <v>0</v>
      </c>
      <c r="T716" s="6">
        <f t="shared" si="315"/>
        <v>0</v>
      </c>
      <c r="U716" s="6">
        <f t="shared" si="315"/>
        <v>2323.7000000000003</v>
      </c>
      <c r="V716" s="6">
        <f t="shared" si="315"/>
        <v>0</v>
      </c>
      <c r="W716" s="6">
        <f t="shared" si="315"/>
        <v>2323.7000000000003</v>
      </c>
      <c r="Z716" s="31"/>
    </row>
    <row r="717" spans="1:26" s="10" customFormat="1" hidden="1" x14ac:dyDescent="0.25">
      <c r="A717" s="30"/>
      <c r="B717" s="18"/>
      <c r="C717" s="35" t="s">
        <v>11</v>
      </c>
      <c r="D717" s="35"/>
      <c r="E717" s="6">
        <f t="shared" ref="E717:W717" si="316">E678+E521</f>
        <v>9536.9000000000015</v>
      </c>
      <c r="F717" s="6">
        <f t="shared" si="316"/>
        <v>747.5</v>
      </c>
      <c r="G717" s="6">
        <f t="shared" si="316"/>
        <v>747.5</v>
      </c>
      <c r="H717" s="6">
        <f t="shared" si="316"/>
        <v>0</v>
      </c>
      <c r="I717" s="6">
        <f t="shared" si="316"/>
        <v>2431.6000000000004</v>
      </c>
      <c r="J717" s="6">
        <f t="shared" si="316"/>
        <v>0</v>
      </c>
      <c r="K717" s="6">
        <f t="shared" si="316"/>
        <v>3179.1</v>
      </c>
      <c r="L717" s="6">
        <f t="shared" si="316"/>
        <v>747.3</v>
      </c>
      <c r="M717" s="6">
        <f t="shared" si="316"/>
        <v>747.3</v>
      </c>
      <c r="N717" s="6">
        <f t="shared" si="316"/>
        <v>0</v>
      </c>
      <c r="O717" s="6">
        <f t="shared" si="316"/>
        <v>2431.6000000000004</v>
      </c>
      <c r="P717" s="6">
        <f t="shared" si="316"/>
        <v>0</v>
      </c>
      <c r="Q717" s="6">
        <f t="shared" si="316"/>
        <v>3178.8999999999996</v>
      </c>
      <c r="R717" s="6">
        <f t="shared" si="316"/>
        <v>747.3</v>
      </c>
      <c r="S717" s="6">
        <f>S678+S521</f>
        <v>747.3</v>
      </c>
      <c r="T717" s="6">
        <f t="shared" si="316"/>
        <v>0</v>
      </c>
      <c r="U717" s="6">
        <f t="shared" si="316"/>
        <v>2431.6000000000004</v>
      </c>
      <c r="V717" s="6">
        <f t="shared" si="316"/>
        <v>0</v>
      </c>
      <c r="W717" s="6">
        <f t="shared" si="316"/>
        <v>3178.8999999999996</v>
      </c>
      <c r="Z717" s="31"/>
    </row>
    <row r="718" spans="1:26" s="10" customFormat="1" hidden="1" x14ac:dyDescent="0.25">
      <c r="A718" s="30"/>
      <c r="B718" s="18"/>
      <c r="C718" s="35" t="s">
        <v>13</v>
      </c>
      <c r="D718" s="35"/>
      <c r="E718" s="6">
        <f t="shared" ref="E718:W718" si="317">E679+E522</f>
        <v>16306.2</v>
      </c>
      <c r="F718" s="6">
        <f t="shared" si="317"/>
        <v>7781</v>
      </c>
      <c r="G718" s="6">
        <f t="shared" si="317"/>
        <v>7781</v>
      </c>
      <c r="H718" s="6">
        <f t="shared" si="317"/>
        <v>0</v>
      </c>
      <c r="I718" s="6">
        <f t="shared" si="317"/>
        <v>0</v>
      </c>
      <c r="J718" s="6">
        <f t="shared" si="317"/>
        <v>64.8</v>
      </c>
      <c r="K718" s="6">
        <f t="shared" si="317"/>
        <v>7845.8</v>
      </c>
      <c r="L718" s="6">
        <f t="shared" si="317"/>
        <v>4649.3</v>
      </c>
      <c r="M718" s="6">
        <f t="shared" si="317"/>
        <v>4649.3</v>
      </c>
      <c r="N718" s="6">
        <f t="shared" si="317"/>
        <v>0</v>
      </c>
      <c r="O718" s="6">
        <f t="shared" si="317"/>
        <v>0</v>
      </c>
      <c r="P718" s="6">
        <f t="shared" si="317"/>
        <v>64.8</v>
      </c>
      <c r="Q718" s="6">
        <f t="shared" si="317"/>
        <v>4714.1000000000004</v>
      </c>
      <c r="R718" s="6">
        <f t="shared" si="317"/>
        <v>3681.5</v>
      </c>
      <c r="S718" s="6">
        <f>S679+S522</f>
        <v>3681.5</v>
      </c>
      <c r="T718" s="6">
        <f t="shared" si="317"/>
        <v>0</v>
      </c>
      <c r="U718" s="6">
        <f t="shared" si="317"/>
        <v>0</v>
      </c>
      <c r="V718" s="6">
        <f t="shared" si="317"/>
        <v>64.8</v>
      </c>
      <c r="W718" s="6">
        <f t="shared" si="317"/>
        <v>3746.3</v>
      </c>
      <c r="Z718" s="31"/>
    </row>
    <row r="719" spans="1:26" s="10" customFormat="1" hidden="1" x14ac:dyDescent="0.25">
      <c r="A719" s="30"/>
      <c r="B719" s="18"/>
      <c r="C719" s="35" t="s">
        <v>12</v>
      </c>
      <c r="D719" s="35"/>
      <c r="E719" s="6">
        <f t="shared" ref="E719:W719" si="318">E680+E523</f>
        <v>15992.8</v>
      </c>
      <c r="F719" s="6">
        <f t="shared" si="318"/>
        <v>1338.1999999999998</v>
      </c>
      <c r="G719" s="6">
        <f t="shared" si="318"/>
        <v>1338.1999999999998</v>
      </c>
      <c r="H719" s="6">
        <f t="shared" si="318"/>
        <v>0</v>
      </c>
      <c r="I719" s="6">
        <f t="shared" si="318"/>
        <v>3559.4</v>
      </c>
      <c r="J719" s="6">
        <f t="shared" si="318"/>
        <v>0</v>
      </c>
      <c r="K719" s="6">
        <f t="shared" si="318"/>
        <v>4897.5999999999995</v>
      </c>
      <c r="L719" s="6">
        <f t="shared" si="318"/>
        <v>1988.2</v>
      </c>
      <c r="M719" s="6">
        <f t="shared" si="318"/>
        <v>1988.2</v>
      </c>
      <c r="N719" s="6">
        <f t="shared" si="318"/>
        <v>0</v>
      </c>
      <c r="O719" s="6">
        <f t="shared" si="318"/>
        <v>3559.4</v>
      </c>
      <c r="P719" s="6">
        <f t="shared" si="318"/>
        <v>0</v>
      </c>
      <c r="Q719" s="6">
        <f t="shared" si="318"/>
        <v>5547.5999999999995</v>
      </c>
      <c r="R719" s="6">
        <f t="shared" si="318"/>
        <v>1988.2</v>
      </c>
      <c r="S719" s="6">
        <f>S680+S523</f>
        <v>1988.2</v>
      </c>
      <c r="T719" s="6">
        <f t="shared" si="318"/>
        <v>0</v>
      </c>
      <c r="U719" s="6">
        <f t="shared" si="318"/>
        <v>3559.4</v>
      </c>
      <c r="V719" s="6">
        <f t="shared" si="318"/>
        <v>0</v>
      </c>
      <c r="W719" s="6">
        <f t="shared" si="318"/>
        <v>5547.5999999999995</v>
      </c>
      <c r="Z719" s="31"/>
    </row>
    <row r="720" spans="1:26" s="10" customFormat="1" hidden="1" x14ac:dyDescent="0.25">
      <c r="A720" s="30"/>
      <c r="B720" s="18"/>
      <c r="C720" s="35" t="s">
        <v>26</v>
      </c>
      <c r="D720" s="35"/>
      <c r="E720" s="6">
        <f t="shared" ref="E720:W720" si="319">E681+E524</f>
        <v>318.89999999999998</v>
      </c>
      <c r="F720" s="6">
        <f t="shared" si="319"/>
        <v>0.7</v>
      </c>
      <c r="G720" s="6">
        <f t="shared" si="319"/>
        <v>0.7</v>
      </c>
      <c r="H720" s="6">
        <f t="shared" si="319"/>
        <v>0</v>
      </c>
      <c r="I720" s="6">
        <f t="shared" si="319"/>
        <v>105.6</v>
      </c>
      <c r="J720" s="6">
        <f t="shared" si="319"/>
        <v>0</v>
      </c>
      <c r="K720" s="6">
        <f t="shared" si="319"/>
        <v>106.3</v>
      </c>
      <c r="L720" s="6">
        <f t="shared" si="319"/>
        <v>0.7</v>
      </c>
      <c r="M720" s="6">
        <f t="shared" si="319"/>
        <v>0.7</v>
      </c>
      <c r="N720" s="6">
        <f t="shared" si="319"/>
        <v>0</v>
      </c>
      <c r="O720" s="6">
        <f t="shared" si="319"/>
        <v>105.6</v>
      </c>
      <c r="P720" s="6">
        <f t="shared" si="319"/>
        <v>0</v>
      </c>
      <c r="Q720" s="6">
        <f t="shared" si="319"/>
        <v>106.3</v>
      </c>
      <c r="R720" s="6">
        <f t="shared" si="319"/>
        <v>0.7</v>
      </c>
      <c r="S720" s="6">
        <f>S681+S524</f>
        <v>0.7</v>
      </c>
      <c r="T720" s="6">
        <f t="shared" si="319"/>
        <v>0</v>
      </c>
      <c r="U720" s="6">
        <f t="shared" si="319"/>
        <v>105.6</v>
      </c>
      <c r="V720" s="6">
        <f t="shared" si="319"/>
        <v>0</v>
      </c>
      <c r="W720" s="6">
        <f t="shared" si="319"/>
        <v>106.3</v>
      </c>
      <c r="Z720" s="31"/>
    </row>
    <row r="721" spans="1:26" s="10" customFormat="1" hidden="1" x14ac:dyDescent="0.25">
      <c r="A721" s="30"/>
      <c r="B721" s="18"/>
      <c r="C721" s="35" t="s">
        <v>28</v>
      </c>
      <c r="D721" s="35"/>
      <c r="E721" s="6">
        <f>E525</f>
        <v>20.100000000000001</v>
      </c>
      <c r="F721" s="6">
        <f>F525</f>
        <v>0</v>
      </c>
      <c r="G721" s="6">
        <f t="shared" ref="G721:W721" si="320">G525</f>
        <v>0</v>
      </c>
      <c r="H721" s="6">
        <f t="shared" si="320"/>
        <v>0</v>
      </c>
      <c r="I721" s="6">
        <f t="shared" si="320"/>
        <v>6.7</v>
      </c>
      <c r="J721" s="6">
        <f t="shared" si="320"/>
        <v>0</v>
      </c>
      <c r="K721" s="6">
        <f t="shared" si="320"/>
        <v>6.7</v>
      </c>
      <c r="L721" s="6">
        <f t="shared" si="320"/>
        <v>0</v>
      </c>
      <c r="M721" s="6">
        <f t="shared" si="320"/>
        <v>0</v>
      </c>
      <c r="N721" s="6">
        <f t="shared" si="320"/>
        <v>0</v>
      </c>
      <c r="O721" s="6">
        <f t="shared" si="320"/>
        <v>6.7</v>
      </c>
      <c r="P721" s="6">
        <f t="shared" si="320"/>
        <v>0</v>
      </c>
      <c r="Q721" s="6">
        <f t="shared" si="320"/>
        <v>6.7</v>
      </c>
      <c r="R721" s="6">
        <f t="shared" si="320"/>
        <v>0</v>
      </c>
      <c r="S721" s="6">
        <f>S525</f>
        <v>0</v>
      </c>
      <c r="T721" s="6">
        <f t="shared" si="320"/>
        <v>0</v>
      </c>
      <c r="U721" s="6">
        <f t="shared" si="320"/>
        <v>6.7</v>
      </c>
      <c r="V721" s="6">
        <f t="shared" si="320"/>
        <v>0</v>
      </c>
      <c r="W721" s="6">
        <f t="shared" si="320"/>
        <v>6.7</v>
      </c>
      <c r="Z721" s="31"/>
    </row>
    <row r="722" spans="1:26" s="10" customFormat="1" hidden="1" x14ac:dyDescent="0.25">
      <c r="A722" s="30"/>
      <c r="B722" s="18"/>
      <c r="C722" s="35" t="s">
        <v>27</v>
      </c>
      <c r="D722" s="35"/>
      <c r="E722" s="6">
        <f t="shared" ref="E722:W722" si="321">E683+E526</f>
        <v>2644.2</v>
      </c>
      <c r="F722" s="6">
        <f t="shared" si="321"/>
        <v>261.90000000000003</v>
      </c>
      <c r="G722" s="6">
        <f t="shared" si="321"/>
        <v>261.90000000000003</v>
      </c>
      <c r="H722" s="6">
        <f t="shared" si="321"/>
        <v>0</v>
      </c>
      <c r="I722" s="6">
        <f t="shared" si="321"/>
        <v>619.5</v>
      </c>
      <c r="J722" s="6">
        <f t="shared" si="321"/>
        <v>0</v>
      </c>
      <c r="K722" s="6">
        <f t="shared" si="321"/>
        <v>881.40000000000009</v>
      </c>
      <c r="L722" s="6">
        <f t="shared" si="321"/>
        <v>261.90000000000003</v>
      </c>
      <c r="M722" s="6">
        <f t="shared" si="321"/>
        <v>261.90000000000003</v>
      </c>
      <c r="N722" s="6">
        <f t="shared" si="321"/>
        <v>0</v>
      </c>
      <c r="O722" s="6">
        <f t="shared" si="321"/>
        <v>619.5</v>
      </c>
      <c r="P722" s="6">
        <f t="shared" si="321"/>
        <v>0</v>
      </c>
      <c r="Q722" s="6">
        <f t="shared" si="321"/>
        <v>881.40000000000009</v>
      </c>
      <c r="R722" s="6">
        <f t="shared" si="321"/>
        <v>261.90000000000003</v>
      </c>
      <c r="S722" s="6">
        <f>S683+S526</f>
        <v>261.90000000000003</v>
      </c>
      <c r="T722" s="6">
        <f t="shared" si="321"/>
        <v>0</v>
      </c>
      <c r="U722" s="6">
        <f t="shared" si="321"/>
        <v>619.5</v>
      </c>
      <c r="V722" s="6">
        <f t="shared" si="321"/>
        <v>0</v>
      </c>
      <c r="W722" s="6">
        <f t="shared" si="321"/>
        <v>881.40000000000009</v>
      </c>
      <c r="Z722" s="31"/>
    </row>
    <row r="723" spans="1:26" s="10" customFormat="1" x14ac:dyDescent="0.25">
      <c r="A723" s="126"/>
      <c r="B723" s="127"/>
      <c r="C723" s="128"/>
      <c r="D723" s="128"/>
      <c r="E723" s="129"/>
      <c r="F723" s="129"/>
      <c r="G723" s="129"/>
      <c r="H723" s="129"/>
      <c r="I723" s="129"/>
      <c r="J723" s="129"/>
      <c r="K723" s="129"/>
      <c r="L723" s="129"/>
      <c r="M723" s="129"/>
      <c r="N723" s="129"/>
      <c r="O723" s="129"/>
      <c r="P723" s="129"/>
      <c r="Q723" s="129"/>
      <c r="R723" s="129"/>
      <c r="S723" s="129"/>
      <c r="T723" s="129"/>
      <c r="U723" s="129"/>
      <c r="V723" s="129"/>
      <c r="W723" s="129"/>
      <c r="Z723" s="31"/>
    </row>
    <row r="724" spans="1:26" s="10" customFormat="1" ht="16.5" customHeight="1" x14ac:dyDescent="0.25">
      <c r="A724" s="126"/>
      <c r="B724" s="127"/>
      <c r="C724" s="128"/>
      <c r="D724" s="128"/>
      <c r="E724" s="129"/>
      <c r="F724" s="129"/>
      <c r="G724" s="129"/>
      <c r="H724" s="129"/>
      <c r="I724" s="129"/>
      <c r="J724" s="129"/>
      <c r="K724" s="129"/>
      <c r="L724" s="129"/>
      <c r="M724" s="129"/>
      <c r="N724" s="129"/>
      <c r="O724" s="129"/>
      <c r="P724" s="129"/>
      <c r="Q724" s="129"/>
      <c r="R724" s="129"/>
      <c r="S724" s="129"/>
      <c r="T724" s="129"/>
      <c r="U724" s="129"/>
      <c r="V724" s="129"/>
      <c r="W724" s="129"/>
      <c r="Z724" s="31"/>
    </row>
    <row r="726" spans="1:26" ht="17.25" customHeight="1" x14ac:dyDescent="0.25"/>
    <row r="727" spans="1:26" ht="18" x14ac:dyDescent="0.25">
      <c r="B727" s="117" t="s">
        <v>54</v>
      </c>
      <c r="C727" s="22"/>
      <c r="E727" s="2"/>
      <c r="G727" s="13"/>
      <c r="H727" s="3"/>
      <c r="M727" s="13"/>
      <c r="N727" s="3"/>
      <c r="R727" s="125" t="s">
        <v>207</v>
      </c>
      <c r="S727" s="13"/>
      <c r="T727" s="3"/>
    </row>
    <row r="728" spans="1:26" x14ac:dyDescent="0.25">
      <c r="F728" s="49"/>
      <c r="G728" s="49"/>
      <c r="H728" s="49"/>
      <c r="I728" s="49"/>
      <c r="J728" s="49"/>
      <c r="K728" s="49"/>
      <c r="L728" s="49"/>
      <c r="M728" s="49"/>
      <c r="N728" s="49"/>
      <c r="O728" s="49"/>
      <c r="P728" s="49"/>
      <c r="Q728" s="49"/>
      <c r="R728" s="49"/>
      <c r="S728" s="49"/>
      <c r="T728" s="49"/>
      <c r="U728" s="49"/>
      <c r="V728" s="49"/>
      <c r="W728" s="49"/>
    </row>
    <row r="729" spans="1:26" x14ac:dyDescent="0.25">
      <c r="G729" s="48"/>
      <c r="M729" s="48"/>
      <c r="S729" s="48"/>
    </row>
    <row r="730" spans="1:26" x14ac:dyDescent="0.25">
      <c r="C730" s="3"/>
      <c r="D730" s="3">
        <v>71540</v>
      </c>
      <c r="E730" s="3">
        <f>'[13]71540'!$C$88</f>
        <v>166967.6</v>
      </c>
      <c r="F730" s="44">
        <f>F322</f>
        <v>163148.60000000006</v>
      </c>
      <c r="G730" s="44">
        <f>E730-F730</f>
        <v>3818.9999999999418</v>
      </c>
      <c r="H730" s="44"/>
      <c r="L730" s="3"/>
      <c r="M730" s="3"/>
      <c r="N730" s="3"/>
      <c r="R730" s="3"/>
      <c r="S730" s="3"/>
      <c r="T730" s="3"/>
    </row>
    <row r="731" spans="1:26" ht="15" hidden="1" customHeight="1" x14ac:dyDescent="0.25">
      <c r="C731" s="3"/>
      <c r="D731" s="3"/>
      <c r="E731" s="3"/>
      <c r="F731" s="46" t="e">
        <f>F684+#REF!</f>
        <v>#REF!</v>
      </c>
      <c r="G731" s="44" t="e">
        <f t="shared" ref="G731:G742" si="322">E731-F731</f>
        <v>#REF!</v>
      </c>
      <c r="H731" s="44"/>
      <c r="I731" s="46"/>
      <c r="J731" s="46" t="e">
        <f>J684+#REF!</f>
        <v>#REF!</v>
      </c>
      <c r="K731" s="46" t="e">
        <f>K684+#REF!</f>
        <v>#REF!</v>
      </c>
      <c r="L731" s="46" t="e">
        <f>L684+#REF!</f>
        <v>#REF!</v>
      </c>
      <c r="M731" s="46" t="e">
        <f>M684+#REF!</f>
        <v>#REF!</v>
      </c>
      <c r="N731" s="46" t="e">
        <f>N684+#REF!</f>
        <v>#REF!</v>
      </c>
      <c r="O731" s="46" t="e">
        <f>O684+#REF!</f>
        <v>#REF!</v>
      </c>
      <c r="P731" s="46" t="e">
        <f>P684+#REF!</f>
        <v>#REF!</v>
      </c>
      <c r="Q731" s="46" t="e">
        <f>Q684+#REF!</f>
        <v>#REF!</v>
      </c>
      <c r="R731" s="46" t="e">
        <f>R684+#REF!</f>
        <v>#REF!</v>
      </c>
      <c r="S731" s="46" t="e">
        <f>S684+#REF!</f>
        <v>#REF!</v>
      </c>
      <c r="T731" s="46" t="e">
        <f>T684+#REF!</f>
        <v>#REF!</v>
      </c>
      <c r="U731" s="46" t="e">
        <f>U684+#REF!</f>
        <v>#REF!</v>
      </c>
      <c r="V731" s="46" t="e">
        <f>V684+#REF!</f>
        <v>#REF!</v>
      </c>
      <c r="W731" s="46" t="e">
        <f>W684+#REF!</f>
        <v>#REF!</v>
      </c>
    </row>
    <row r="732" spans="1:26" x14ac:dyDescent="0.25">
      <c r="C732" s="3"/>
      <c r="D732" s="3">
        <v>71511</v>
      </c>
      <c r="E732" s="3">
        <f>'[13]71511'!$C$88</f>
        <v>38699.800000000003</v>
      </c>
      <c r="F732" s="44">
        <f>F150</f>
        <v>35947.800000000003</v>
      </c>
      <c r="G732" s="44">
        <f t="shared" si="322"/>
        <v>2752</v>
      </c>
      <c r="H732" s="44"/>
      <c r="L732" s="3"/>
      <c r="M732" s="3"/>
      <c r="N732" s="3"/>
      <c r="R732" s="3"/>
      <c r="S732" s="3"/>
      <c r="T732" s="3"/>
    </row>
    <row r="733" spans="1:26" x14ac:dyDescent="0.25">
      <c r="C733" s="3"/>
      <c r="D733" s="3">
        <v>71512</v>
      </c>
      <c r="E733" s="3">
        <f>'[13]71512'!$C$88</f>
        <v>10895.7</v>
      </c>
      <c r="F733" s="44">
        <f>F253</f>
        <v>10696.699999999997</v>
      </c>
      <c r="G733" s="44">
        <f t="shared" si="322"/>
        <v>199.00000000000364</v>
      </c>
      <c r="H733" s="44"/>
      <c r="L733" s="3"/>
      <c r="M733" s="3"/>
      <c r="N733" s="3"/>
      <c r="R733" s="3"/>
      <c r="S733" s="3"/>
      <c r="T733" s="3"/>
    </row>
    <row r="734" spans="1:26" x14ac:dyDescent="0.25">
      <c r="C734" s="3"/>
      <c r="D734" s="3">
        <v>71513</v>
      </c>
      <c r="E734" s="3">
        <f>'[13]71513'!$C$88-[13]э.71513!$C$88</f>
        <v>10503.5</v>
      </c>
      <c r="F734" s="44">
        <f>F286</f>
        <v>10503.499999999998</v>
      </c>
      <c r="G734" s="44">
        <f t="shared" si="322"/>
        <v>0</v>
      </c>
      <c r="H734" s="44"/>
      <c r="L734" s="3"/>
      <c r="M734" s="3"/>
      <c r="N734" s="3"/>
      <c r="R734" s="3"/>
      <c r="S734" s="3"/>
      <c r="T734" s="3"/>
    </row>
    <row r="735" spans="1:26" x14ac:dyDescent="0.25">
      <c r="C735" s="3"/>
      <c r="D735" s="3">
        <v>71514</v>
      </c>
      <c r="E735" s="3">
        <f>'[13]71514'!$C$88</f>
        <v>1449.6000000000001</v>
      </c>
      <c r="F735" s="44">
        <f>F185</f>
        <v>1449.6000000000001</v>
      </c>
      <c r="G735" s="44">
        <f t="shared" si="322"/>
        <v>0</v>
      </c>
      <c r="H735" s="44"/>
      <c r="L735" s="3"/>
      <c r="M735" s="3"/>
      <c r="N735" s="3"/>
      <c r="R735" s="3"/>
      <c r="S735" s="3"/>
      <c r="T735" s="3"/>
    </row>
    <row r="736" spans="1:26" x14ac:dyDescent="0.25">
      <c r="C736" s="3"/>
      <c r="D736" s="3">
        <v>71515</v>
      </c>
      <c r="E736" s="3">
        <f>'[13]71515'!$C$88</f>
        <v>483.4</v>
      </c>
      <c r="F736" s="44">
        <f>F117</f>
        <v>483.4</v>
      </c>
      <c r="G736" s="44">
        <f t="shared" si="322"/>
        <v>0</v>
      </c>
      <c r="H736" s="44"/>
      <c r="L736" s="3"/>
      <c r="M736" s="3"/>
      <c r="N736" s="3"/>
      <c r="R736" s="3"/>
      <c r="S736" s="3"/>
      <c r="T736" s="3"/>
    </row>
    <row r="737" spans="1:23" x14ac:dyDescent="0.25">
      <c r="D737" s="33">
        <v>71516</v>
      </c>
      <c r="E737" s="33">
        <f>[13]ц71516!$C$88</f>
        <v>206.29999999999998</v>
      </c>
      <c r="F737" s="48">
        <f>F84</f>
        <v>206.29999999999998</v>
      </c>
      <c r="G737" s="44">
        <f t="shared" si="322"/>
        <v>0</v>
      </c>
      <c r="H737" s="44"/>
    </row>
    <row r="738" spans="1:23" x14ac:dyDescent="0.25">
      <c r="D738" s="33">
        <v>71520</v>
      </c>
      <c r="E738" s="33">
        <f>'[13]71520'!$C$88+[13]р.71520!$C$88</f>
        <v>30210.699999999997</v>
      </c>
      <c r="F738" s="48">
        <f>F48</f>
        <v>27640.700000000008</v>
      </c>
      <c r="G738" s="44">
        <f t="shared" si="322"/>
        <v>2569.9999999999891</v>
      </c>
      <c r="H738" s="44"/>
      <c r="K738" s="44"/>
      <c r="Q738" s="44"/>
      <c r="W738" s="44"/>
    </row>
    <row r="739" spans="1:23" x14ac:dyDescent="0.25">
      <c r="D739" s="33">
        <v>71530</v>
      </c>
      <c r="E739" s="33">
        <f>[13]ц71530!$C$88</f>
        <v>57294.499999999993</v>
      </c>
      <c r="F739" s="48">
        <f>F13</f>
        <v>54194.499999999993</v>
      </c>
      <c r="G739" s="44">
        <f t="shared" si="322"/>
        <v>3100</v>
      </c>
      <c r="H739" s="44"/>
    </row>
    <row r="740" spans="1:23" x14ac:dyDescent="0.25">
      <c r="D740" s="33">
        <v>71551</v>
      </c>
      <c r="G740" s="44">
        <f t="shared" si="322"/>
        <v>0</v>
      </c>
      <c r="H740" s="44"/>
    </row>
    <row r="741" spans="1:23" x14ac:dyDescent="0.25">
      <c r="D741" s="33">
        <v>71552</v>
      </c>
      <c r="E741" s="33">
        <f>[13]г.71552!$C$88</f>
        <v>882.6</v>
      </c>
      <c r="F741" s="48">
        <f>F356</f>
        <v>882.6</v>
      </c>
      <c r="G741" s="44">
        <f t="shared" si="322"/>
        <v>0</v>
      </c>
      <c r="H741" s="44"/>
    </row>
    <row r="742" spans="1:23" s="10" customFormat="1" x14ac:dyDescent="0.25">
      <c r="A742" s="55"/>
      <c r="B742" s="56"/>
      <c r="C742" s="57"/>
      <c r="D742" s="57" t="s">
        <v>123</v>
      </c>
      <c r="E742" s="61">
        <f>SUM(E730:E741)</f>
        <v>317593.7</v>
      </c>
      <c r="F742" s="60">
        <f>F730+F732+F733+F734+F735+F736+F737+F738+F739+F741</f>
        <v>305153.70000000007</v>
      </c>
      <c r="G742" s="31">
        <f t="shared" si="322"/>
        <v>12439.999999999942</v>
      </c>
      <c r="H742" s="31"/>
      <c r="L742" s="58"/>
      <c r="M742" s="58"/>
      <c r="N742" s="59"/>
      <c r="R742" s="58"/>
      <c r="S742" s="58"/>
      <c r="T742" s="59"/>
    </row>
    <row r="744" spans="1:23" x14ac:dyDescent="0.25">
      <c r="E744" s="48"/>
      <c r="F744" s="48"/>
    </row>
    <row r="746" spans="1:23" x14ac:dyDescent="0.25">
      <c r="F746" s="48"/>
    </row>
    <row r="747" spans="1:23" x14ac:dyDescent="0.25">
      <c r="F747" s="48"/>
    </row>
  </sheetData>
  <mergeCells count="36">
    <mergeCell ref="B355:W355"/>
    <mergeCell ref="A527:W527"/>
    <mergeCell ref="B528:W528"/>
    <mergeCell ref="B83:W83"/>
    <mergeCell ref="B47:W47"/>
    <mergeCell ref="B82:W82"/>
    <mergeCell ref="B321:W321"/>
    <mergeCell ref="B320:W320"/>
    <mergeCell ref="G1:H1"/>
    <mergeCell ref="A5:W5"/>
    <mergeCell ref="Q1:W1"/>
    <mergeCell ref="V8:V9"/>
    <mergeCell ref="K8:K9"/>
    <mergeCell ref="Q3:W3"/>
    <mergeCell ref="M1:N1"/>
    <mergeCell ref="A7:A9"/>
    <mergeCell ref="F7:K7"/>
    <mergeCell ref="J8:J9"/>
    <mergeCell ref="U8:U9"/>
    <mergeCell ref="Q2:W2"/>
    <mergeCell ref="L8:N8"/>
    <mergeCell ref="O8:O9"/>
    <mergeCell ref="P8:P9"/>
    <mergeCell ref="Q8:Q9"/>
    <mergeCell ref="I8:I9"/>
    <mergeCell ref="B12:W12"/>
    <mergeCell ref="F8:H8"/>
    <mergeCell ref="B7:B9"/>
    <mergeCell ref="W8:W9"/>
    <mergeCell ref="D7:D9"/>
    <mergeCell ref="R7:W7"/>
    <mergeCell ref="L7:Q7"/>
    <mergeCell ref="B11:W11"/>
    <mergeCell ref="E8:E9"/>
    <mergeCell ref="C7:C9"/>
    <mergeCell ref="R8:T8"/>
  </mergeCells>
  <phoneticPr fontId="6" type="noConversion"/>
  <printOptions horizontalCentered="1"/>
  <pageMargins left="0.31496062992125984" right="0.15748031496062992" top="0.27559055118110237" bottom="0.23622047244094491" header="0.27559055118110237" footer="0.19685039370078741"/>
  <pageSetup paperSize="9" scale="52" fitToHeight="1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67"/>
  <sheetViews>
    <sheetView view="pageBreakPreview" zoomScale="77" zoomScaleNormal="75" zoomScaleSheetLayoutView="77" workbookViewId="0">
      <pane ySplit="9" topLeftCell="A10" activePane="bottomLeft" state="frozen"/>
      <selection activeCell="C1" sqref="C1"/>
      <selection pane="bottomLeft" activeCell="J14" sqref="J14"/>
    </sheetView>
  </sheetViews>
  <sheetFormatPr defaultColWidth="13.44140625" defaultRowHeight="13.8" x14ac:dyDescent="0.25"/>
  <cols>
    <col min="1" max="1" width="13.44140625" style="25" customWidth="1"/>
    <col min="2" max="2" width="31.109375" style="1" customWidth="1"/>
    <col min="3" max="3" width="15.109375" style="2" customWidth="1"/>
    <col min="4" max="4" width="13.44140625" style="22" customWidth="1"/>
    <col min="5" max="5" width="13.44140625" style="62" customWidth="1"/>
    <col min="6" max="7" width="13.44140625" style="2" customWidth="1"/>
    <col min="8" max="8" width="13.44140625" style="13" customWidth="1"/>
    <col min="9" max="12" width="13.44140625" style="3" customWidth="1"/>
    <col min="13" max="13" width="13.44140625" style="2" customWidth="1"/>
    <col min="14" max="14" width="13.44140625" style="13" customWidth="1"/>
    <col min="15" max="18" width="13.44140625" style="3" customWidth="1"/>
    <col min="19" max="19" width="13.44140625" style="2" customWidth="1"/>
    <col min="20" max="20" width="13.44140625" style="13" customWidth="1"/>
    <col min="21" max="24" width="13.44140625" style="3" customWidth="1"/>
    <col min="25" max="16384" width="13.44140625" style="3"/>
  </cols>
  <sheetData>
    <row r="1" spans="1:24" ht="14.25" customHeight="1" x14ac:dyDescent="0.25">
      <c r="G1" s="5"/>
      <c r="H1" s="5"/>
      <c r="M1" s="5"/>
      <c r="N1" s="5"/>
      <c r="R1" s="235" t="s">
        <v>212</v>
      </c>
      <c r="S1" s="235"/>
      <c r="T1" s="235"/>
      <c r="U1" s="235"/>
      <c r="V1" s="235"/>
      <c r="W1" s="235"/>
      <c r="X1" s="235"/>
    </row>
    <row r="2" spans="1:24" ht="31.5" customHeight="1" x14ac:dyDescent="0.25">
      <c r="F2" s="48"/>
      <c r="G2" s="5"/>
      <c r="H2" s="5"/>
      <c r="M2" s="5"/>
      <c r="N2" s="5"/>
      <c r="R2" s="235" t="s">
        <v>128</v>
      </c>
      <c r="S2" s="235"/>
      <c r="T2" s="235"/>
      <c r="U2" s="235"/>
      <c r="V2" s="235"/>
      <c r="W2" s="235"/>
      <c r="X2" s="235"/>
    </row>
    <row r="3" spans="1:24" ht="15.6" x14ac:dyDescent="0.25">
      <c r="A3" s="26"/>
      <c r="B3" s="7"/>
      <c r="C3" s="4"/>
      <c r="D3" s="23"/>
      <c r="E3" s="63"/>
      <c r="F3" s="7"/>
      <c r="G3" s="4"/>
      <c r="H3" s="11"/>
      <c r="M3" s="4"/>
      <c r="N3" s="11"/>
      <c r="R3" s="235"/>
      <c r="S3" s="235"/>
      <c r="T3" s="235"/>
      <c r="U3" s="235"/>
      <c r="V3" s="235"/>
      <c r="W3" s="235"/>
      <c r="X3" s="235"/>
    </row>
    <row r="4" spans="1:24" ht="14.25" customHeight="1" x14ac:dyDescent="0.25">
      <c r="A4" s="26"/>
      <c r="B4" s="7"/>
      <c r="C4" s="4"/>
      <c r="D4" s="23"/>
      <c r="E4" s="63"/>
      <c r="F4" s="7"/>
      <c r="G4" s="4"/>
      <c r="H4" s="11"/>
      <c r="M4" s="4"/>
      <c r="N4" s="11"/>
      <c r="S4" s="4"/>
      <c r="T4" s="11"/>
    </row>
    <row r="5" spans="1:24" ht="22.5" customHeight="1" x14ac:dyDescent="0.25">
      <c r="A5" s="234" t="s">
        <v>4</v>
      </c>
      <c r="B5" s="234"/>
      <c r="C5" s="234"/>
      <c r="D5" s="234"/>
      <c r="E5" s="234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</row>
    <row r="6" spans="1:24" ht="22.5" customHeight="1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</row>
    <row r="7" spans="1:24" s="5" customFormat="1" ht="49.5" customHeight="1" x14ac:dyDescent="0.25">
      <c r="A7" s="228" t="s">
        <v>36</v>
      </c>
      <c r="B7" s="245" t="s">
        <v>3</v>
      </c>
      <c r="C7" s="231"/>
      <c r="D7" s="231" t="s">
        <v>105</v>
      </c>
      <c r="E7" s="242" t="s">
        <v>120</v>
      </c>
      <c r="F7" s="245" t="s">
        <v>106</v>
      </c>
      <c r="G7" s="228" t="s">
        <v>55</v>
      </c>
      <c r="H7" s="228"/>
      <c r="I7" s="228"/>
      <c r="J7" s="228"/>
      <c r="K7" s="228"/>
      <c r="L7" s="228"/>
      <c r="M7" s="228" t="s">
        <v>107</v>
      </c>
      <c r="N7" s="228"/>
      <c r="O7" s="228"/>
      <c r="P7" s="228"/>
      <c r="Q7" s="228"/>
      <c r="R7" s="228"/>
      <c r="S7" s="228" t="s">
        <v>119</v>
      </c>
      <c r="T7" s="228"/>
      <c r="U7" s="228"/>
      <c r="V7" s="228"/>
      <c r="W7" s="228"/>
      <c r="X7" s="228"/>
    </row>
    <row r="8" spans="1:24" s="5" customFormat="1" ht="44.25" customHeight="1" x14ac:dyDescent="0.25">
      <c r="A8" s="228"/>
      <c r="B8" s="246"/>
      <c r="C8" s="231"/>
      <c r="D8" s="231"/>
      <c r="E8" s="243"/>
      <c r="F8" s="246"/>
      <c r="G8" s="248" t="s">
        <v>5</v>
      </c>
      <c r="H8" s="249"/>
      <c r="I8" s="249"/>
      <c r="J8" s="228" t="s">
        <v>117</v>
      </c>
      <c r="K8" s="228" t="s">
        <v>6</v>
      </c>
      <c r="L8" s="230" t="s">
        <v>125</v>
      </c>
      <c r="M8" s="248" t="s">
        <v>5</v>
      </c>
      <c r="N8" s="249"/>
      <c r="O8" s="249"/>
      <c r="P8" s="228" t="s">
        <v>117</v>
      </c>
      <c r="Q8" s="228" t="s">
        <v>6</v>
      </c>
      <c r="R8" s="230" t="s">
        <v>125</v>
      </c>
      <c r="S8" s="248" t="s">
        <v>5</v>
      </c>
      <c r="T8" s="249"/>
      <c r="U8" s="249"/>
      <c r="V8" s="228" t="s">
        <v>117</v>
      </c>
      <c r="W8" s="228" t="s">
        <v>6</v>
      </c>
      <c r="X8" s="230" t="s">
        <v>125</v>
      </c>
    </row>
    <row r="9" spans="1:24" s="5" customFormat="1" ht="45.75" customHeight="1" x14ac:dyDescent="0.25">
      <c r="A9" s="228"/>
      <c r="B9" s="247"/>
      <c r="C9" s="231"/>
      <c r="D9" s="231"/>
      <c r="E9" s="244"/>
      <c r="F9" s="52" t="s">
        <v>116</v>
      </c>
      <c r="G9" s="8" t="s">
        <v>7</v>
      </c>
      <c r="H9" s="8" t="s">
        <v>8</v>
      </c>
      <c r="I9" s="38" t="s">
        <v>9</v>
      </c>
      <c r="J9" s="228"/>
      <c r="K9" s="228"/>
      <c r="L9" s="230"/>
      <c r="M9" s="8" t="s">
        <v>7</v>
      </c>
      <c r="N9" s="8" t="s">
        <v>8</v>
      </c>
      <c r="O9" s="38" t="s">
        <v>9</v>
      </c>
      <c r="P9" s="228"/>
      <c r="Q9" s="228"/>
      <c r="R9" s="230"/>
      <c r="S9" s="8" t="s">
        <v>7</v>
      </c>
      <c r="T9" s="8" t="s">
        <v>8</v>
      </c>
      <c r="U9" s="38" t="s">
        <v>9</v>
      </c>
      <c r="V9" s="228"/>
      <c r="W9" s="228"/>
      <c r="X9" s="230"/>
    </row>
    <row r="10" spans="1:24" s="5" customFormat="1" ht="13.5" customHeight="1" x14ac:dyDescent="0.25">
      <c r="A10" s="27">
        <v>1</v>
      </c>
      <c r="B10" s="9">
        <v>2</v>
      </c>
      <c r="C10" s="9"/>
      <c r="D10" s="27">
        <v>3</v>
      </c>
      <c r="E10" s="27"/>
      <c r="F10" s="27">
        <v>4</v>
      </c>
      <c r="G10" s="27">
        <v>5</v>
      </c>
      <c r="H10" s="9">
        <v>6</v>
      </c>
      <c r="I10" s="27">
        <v>7</v>
      </c>
      <c r="J10" s="27">
        <v>8</v>
      </c>
      <c r="K10" s="9">
        <v>9</v>
      </c>
      <c r="L10" s="9">
        <v>10</v>
      </c>
      <c r="M10" s="27">
        <v>11</v>
      </c>
      <c r="N10" s="9">
        <v>12</v>
      </c>
      <c r="O10" s="27">
        <v>13</v>
      </c>
      <c r="P10" s="27">
        <v>14</v>
      </c>
      <c r="Q10" s="9">
        <v>15</v>
      </c>
      <c r="R10" s="9">
        <v>16</v>
      </c>
      <c r="S10" s="27">
        <v>17</v>
      </c>
      <c r="T10" s="9">
        <v>18</v>
      </c>
      <c r="U10" s="27">
        <v>19</v>
      </c>
      <c r="V10" s="27">
        <v>20</v>
      </c>
      <c r="W10" s="9">
        <v>21</v>
      </c>
      <c r="X10" s="9">
        <v>22</v>
      </c>
    </row>
    <row r="11" spans="1:24" s="5" customFormat="1" ht="20.25" customHeight="1" x14ac:dyDescent="0.3">
      <c r="A11" s="239" t="s">
        <v>58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0"/>
      <c r="U11" s="240"/>
      <c r="V11" s="240"/>
      <c r="W11" s="240"/>
      <c r="X11" s="240"/>
    </row>
    <row r="12" spans="1:24" ht="15.75" customHeight="1" x14ac:dyDescent="0.25">
      <c r="A12" s="30" t="s">
        <v>42</v>
      </c>
      <c r="B12" s="241" t="s">
        <v>51</v>
      </c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</row>
    <row r="13" spans="1:24" ht="27.75" customHeight="1" x14ac:dyDescent="0.25">
      <c r="A13" s="30" t="s">
        <v>43</v>
      </c>
      <c r="B13" s="236" t="s">
        <v>78</v>
      </c>
      <c r="C13" s="236"/>
      <c r="D13" s="236"/>
      <c r="E13" s="236"/>
      <c r="F13" s="236"/>
      <c r="G13" s="236"/>
      <c r="H13" s="236"/>
      <c r="I13" s="236"/>
      <c r="J13" s="236"/>
      <c r="K13" s="236"/>
      <c r="L13" s="236"/>
      <c r="M13" s="236"/>
      <c r="N13" s="236"/>
      <c r="O13" s="236"/>
      <c r="P13" s="236"/>
      <c r="Q13" s="236"/>
      <c r="R13" s="236"/>
      <c r="S13" s="236"/>
      <c r="T13" s="236"/>
      <c r="U13" s="236"/>
      <c r="V13" s="236"/>
      <c r="W13" s="236"/>
      <c r="X13" s="236"/>
    </row>
    <row r="14" spans="1:24" ht="117" customHeight="1" x14ac:dyDescent="0.25">
      <c r="A14" s="12" t="s">
        <v>46</v>
      </c>
      <c r="B14" s="15" t="s">
        <v>100</v>
      </c>
      <c r="C14" s="14" t="s">
        <v>73</v>
      </c>
      <c r="D14" s="37" t="s">
        <v>52</v>
      </c>
      <c r="E14" s="35">
        <v>71511</v>
      </c>
      <c r="F14" s="20">
        <f t="shared" ref="F14:K14" si="0">SUM(F15:F17)</f>
        <v>150</v>
      </c>
      <c r="G14" s="20">
        <f t="shared" si="0"/>
        <v>0</v>
      </c>
      <c r="H14" s="20">
        <f t="shared" si="0"/>
        <v>0</v>
      </c>
      <c r="I14" s="20">
        <f t="shared" si="0"/>
        <v>0</v>
      </c>
      <c r="J14" s="20">
        <f t="shared" si="0"/>
        <v>50</v>
      </c>
      <c r="K14" s="20">
        <f t="shared" si="0"/>
        <v>0</v>
      </c>
      <c r="L14" s="20">
        <f t="shared" ref="L14:X14" si="1">SUM(L15:L17)</f>
        <v>50</v>
      </c>
      <c r="M14" s="20">
        <f t="shared" si="1"/>
        <v>0</v>
      </c>
      <c r="N14" s="20">
        <f t="shared" si="1"/>
        <v>0</v>
      </c>
      <c r="O14" s="20">
        <f t="shared" si="1"/>
        <v>0</v>
      </c>
      <c r="P14" s="20">
        <f t="shared" si="1"/>
        <v>50</v>
      </c>
      <c r="Q14" s="20">
        <f t="shared" si="1"/>
        <v>0</v>
      </c>
      <c r="R14" s="20">
        <f t="shared" si="1"/>
        <v>50</v>
      </c>
      <c r="S14" s="20">
        <f t="shared" si="1"/>
        <v>0</v>
      </c>
      <c r="T14" s="20">
        <f t="shared" si="1"/>
        <v>0</v>
      </c>
      <c r="U14" s="20">
        <f t="shared" si="1"/>
        <v>0</v>
      </c>
      <c r="V14" s="20">
        <f t="shared" si="1"/>
        <v>50</v>
      </c>
      <c r="W14" s="20">
        <f t="shared" si="1"/>
        <v>0</v>
      </c>
      <c r="X14" s="20">
        <f t="shared" si="1"/>
        <v>50</v>
      </c>
    </row>
    <row r="15" spans="1:24" ht="15.75" hidden="1" customHeight="1" x14ac:dyDescent="0.25">
      <c r="A15" s="12"/>
      <c r="B15" s="16" t="s">
        <v>34</v>
      </c>
      <c r="C15" s="14"/>
      <c r="D15" s="32" t="s">
        <v>18</v>
      </c>
      <c r="E15" s="32"/>
      <c r="F15" s="54">
        <f>L15+R15+X15</f>
        <v>23.1</v>
      </c>
      <c r="G15" s="6"/>
      <c r="H15" s="6"/>
      <c r="I15" s="6"/>
      <c r="J15" s="6">
        <v>7.7</v>
      </c>
      <c r="K15" s="18"/>
      <c r="L15" s="6">
        <f>G15+J15+K15</f>
        <v>7.7</v>
      </c>
      <c r="M15" s="6"/>
      <c r="N15" s="6"/>
      <c r="O15" s="6"/>
      <c r="P15" s="6">
        <v>7.7</v>
      </c>
      <c r="Q15" s="18"/>
      <c r="R15" s="6">
        <f>M15+P15+Q15</f>
        <v>7.7</v>
      </c>
      <c r="S15" s="6"/>
      <c r="T15" s="6"/>
      <c r="U15" s="6"/>
      <c r="V15" s="6">
        <v>7.7</v>
      </c>
      <c r="W15" s="18"/>
      <c r="X15" s="6">
        <f>S15+V15+W15</f>
        <v>7.7</v>
      </c>
    </row>
    <row r="16" spans="1:24" ht="15.75" hidden="1" customHeight="1" x14ac:dyDescent="0.25">
      <c r="A16" s="12"/>
      <c r="B16" s="16"/>
      <c r="C16" s="14"/>
      <c r="D16" s="32" t="s">
        <v>11</v>
      </c>
      <c r="E16" s="32"/>
      <c r="F16" s="54">
        <f>L16+R16+X16</f>
        <v>117</v>
      </c>
      <c r="G16" s="6"/>
      <c r="H16" s="6"/>
      <c r="I16" s="6"/>
      <c r="J16" s="6">
        <v>39</v>
      </c>
      <c r="K16" s="18"/>
      <c r="L16" s="6">
        <f>G16+J16+K16</f>
        <v>39</v>
      </c>
      <c r="M16" s="6"/>
      <c r="N16" s="6"/>
      <c r="O16" s="6"/>
      <c r="P16" s="6">
        <v>39</v>
      </c>
      <c r="Q16" s="18"/>
      <c r="R16" s="6">
        <f>M16+P16+Q16</f>
        <v>39</v>
      </c>
      <c r="S16" s="6"/>
      <c r="T16" s="6"/>
      <c r="U16" s="6"/>
      <c r="V16" s="6">
        <v>39</v>
      </c>
      <c r="W16" s="18"/>
      <c r="X16" s="6">
        <f>S16+V16+W16</f>
        <v>39</v>
      </c>
    </row>
    <row r="17" spans="1:24" ht="15.75" hidden="1" customHeight="1" x14ac:dyDescent="0.25">
      <c r="A17" s="30"/>
      <c r="B17" s="16"/>
      <c r="C17" s="18"/>
      <c r="D17" s="32" t="s">
        <v>12</v>
      </c>
      <c r="E17" s="32"/>
      <c r="F17" s="54">
        <f>L17+R17+X17</f>
        <v>9.8999999999999986</v>
      </c>
      <c r="G17" s="6"/>
      <c r="H17" s="6"/>
      <c r="I17" s="6"/>
      <c r="J17" s="6">
        <v>3.3</v>
      </c>
      <c r="K17" s="18"/>
      <c r="L17" s="6">
        <f>G17+J17+K17</f>
        <v>3.3</v>
      </c>
      <c r="M17" s="6"/>
      <c r="N17" s="6"/>
      <c r="O17" s="6"/>
      <c r="P17" s="6">
        <v>3.3</v>
      </c>
      <c r="Q17" s="18"/>
      <c r="R17" s="6">
        <f>M17+P17+Q17</f>
        <v>3.3</v>
      </c>
      <c r="S17" s="6"/>
      <c r="T17" s="6"/>
      <c r="U17" s="6"/>
      <c r="V17" s="6">
        <v>3.3</v>
      </c>
      <c r="W17" s="18"/>
      <c r="X17" s="6">
        <f>S17+V17+W17</f>
        <v>3.3</v>
      </c>
    </row>
    <row r="18" spans="1:24" s="10" customFormat="1" ht="74.25" customHeight="1" x14ac:dyDescent="0.25">
      <c r="A18" s="12" t="s">
        <v>99</v>
      </c>
      <c r="B18" s="15" t="s">
        <v>98</v>
      </c>
      <c r="C18" s="14" t="s">
        <v>73</v>
      </c>
      <c r="D18" s="37" t="s">
        <v>52</v>
      </c>
      <c r="E18" s="35">
        <v>71513</v>
      </c>
      <c r="F18" s="20">
        <f t="shared" ref="F18:K18" si="2">SUM(F19:F51)</f>
        <v>11577.7</v>
      </c>
      <c r="G18" s="20">
        <f>SUM(G19:G51)</f>
        <v>3656.6999999999994</v>
      </c>
      <c r="H18" s="20">
        <f t="shared" si="2"/>
        <v>3656.6999999999994</v>
      </c>
      <c r="I18" s="20">
        <f t="shared" si="2"/>
        <v>0</v>
      </c>
      <c r="J18" s="20">
        <f t="shared" si="2"/>
        <v>0</v>
      </c>
      <c r="K18" s="20">
        <f t="shared" si="2"/>
        <v>0</v>
      </c>
      <c r="L18" s="20">
        <f t="shared" ref="L18:X18" si="3">SUM(L19:L51)</f>
        <v>3656.6999999999994</v>
      </c>
      <c r="M18" s="20">
        <f t="shared" si="3"/>
        <v>3960.4999999999995</v>
      </c>
      <c r="N18" s="20">
        <f t="shared" si="3"/>
        <v>3960.4999999999995</v>
      </c>
      <c r="O18" s="20">
        <f t="shared" si="3"/>
        <v>0</v>
      </c>
      <c r="P18" s="20">
        <f t="shared" si="3"/>
        <v>0</v>
      </c>
      <c r="Q18" s="20">
        <f t="shared" si="3"/>
        <v>0</v>
      </c>
      <c r="R18" s="20">
        <f t="shared" si="3"/>
        <v>3960.4999999999995</v>
      </c>
      <c r="S18" s="20">
        <f t="shared" si="3"/>
        <v>3960.4999999999995</v>
      </c>
      <c r="T18" s="20">
        <f t="shared" si="3"/>
        <v>3960.4999999999995</v>
      </c>
      <c r="U18" s="20">
        <f t="shared" si="3"/>
        <v>0</v>
      </c>
      <c r="V18" s="20">
        <f t="shared" si="3"/>
        <v>0</v>
      </c>
      <c r="W18" s="20">
        <f t="shared" si="3"/>
        <v>0</v>
      </c>
      <c r="X18" s="20">
        <f t="shared" si="3"/>
        <v>3960.4999999999995</v>
      </c>
    </row>
    <row r="19" spans="1:24" ht="15.75" hidden="1" customHeight="1" x14ac:dyDescent="0.25">
      <c r="A19" s="12"/>
      <c r="B19" s="16" t="s">
        <v>34</v>
      </c>
      <c r="C19" s="6"/>
      <c r="D19" s="32">
        <v>211</v>
      </c>
      <c r="E19" s="32"/>
      <c r="F19" s="54">
        <f>L19+R19+X19</f>
        <v>5647.7</v>
      </c>
      <c r="G19" s="6">
        <f>H19+I19</f>
        <v>1828.5</v>
      </c>
      <c r="H19" s="6">
        <v>1828.5</v>
      </c>
      <c r="I19" s="6"/>
      <c r="J19" s="6"/>
      <c r="K19" s="6"/>
      <c r="L19" s="6">
        <f>G19+J19+K19</f>
        <v>1828.5</v>
      </c>
      <c r="M19" s="6">
        <f>N19+O19</f>
        <v>1909.6</v>
      </c>
      <c r="N19" s="6">
        <v>1909.6</v>
      </c>
      <c r="O19" s="6"/>
      <c r="P19" s="6"/>
      <c r="Q19" s="6"/>
      <c r="R19" s="6">
        <f>M19+P19+Q19</f>
        <v>1909.6</v>
      </c>
      <c r="S19" s="6">
        <f>T19+U19</f>
        <v>1909.6</v>
      </c>
      <c r="T19" s="6">
        <v>1909.6</v>
      </c>
      <c r="U19" s="6"/>
      <c r="V19" s="6"/>
      <c r="W19" s="6"/>
      <c r="X19" s="6">
        <f>S19+V19+W19</f>
        <v>1909.6</v>
      </c>
    </row>
    <row r="20" spans="1:24" ht="15.75" hidden="1" customHeight="1" x14ac:dyDescent="0.25">
      <c r="A20" s="28"/>
      <c r="B20" s="19"/>
      <c r="C20" s="6"/>
      <c r="D20" s="32" t="s">
        <v>19</v>
      </c>
      <c r="E20" s="32"/>
      <c r="F20" s="54">
        <f t="shared" ref="F20:F51" si="4">L20+R20+X20</f>
        <v>1195.7</v>
      </c>
      <c r="G20" s="6">
        <f t="shared" ref="G20:G51" si="5">H20+I20</f>
        <v>365.5</v>
      </c>
      <c r="H20" s="6">
        <v>365.5</v>
      </c>
      <c r="I20" s="6"/>
      <c r="J20" s="6"/>
      <c r="K20" s="6"/>
      <c r="L20" s="6">
        <f t="shared" ref="L20:L51" si="6">G20+J20+K20</f>
        <v>365.5</v>
      </c>
      <c r="M20" s="6">
        <f t="shared" ref="M20:M51" si="7">N20+O20</f>
        <v>415.1</v>
      </c>
      <c r="N20" s="6">
        <v>415.1</v>
      </c>
      <c r="O20" s="6"/>
      <c r="P20" s="6"/>
      <c r="Q20" s="6"/>
      <c r="R20" s="6">
        <f t="shared" ref="R20:R51" si="8">M20+P20+Q20</f>
        <v>415.1</v>
      </c>
      <c r="S20" s="6">
        <f t="shared" ref="S20:S51" si="9">T20+U20</f>
        <v>415.1</v>
      </c>
      <c r="T20" s="6">
        <v>415.1</v>
      </c>
      <c r="U20" s="6"/>
      <c r="V20" s="6"/>
      <c r="W20" s="6"/>
      <c r="X20" s="6">
        <f t="shared" ref="X20:X51" si="10">S20+V20+W20</f>
        <v>415.1</v>
      </c>
    </row>
    <row r="21" spans="1:24" ht="15.75" hidden="1" customHeight="1" x14ac:dyDescent="0.25">
      <c r="A21" s="28"/>
      <c r="B21" s="19"/>
      <c r="C21" s="6"/>
      <c r="D21" s="32" t="s">
        <v>14</v>
      </c>
      <c r="E21" s="32"/>
      <c r="F21" s="54">
        <f t="shared" si="4"/>
        <v>0</v>
      </c>
      <c r="G21" s="6">
        <f t="shared" si="5"/>
        <v>0</v>
      </c>
      <c r="H21" s="6"/>
      <c r="I21" s="6"/>
      <c r="J21" s="6"/>
      <c r="K21" s="6"/>
      <c r="L21" s="6">
        <f t="shared" si="6"/>
        <v>0</v>
      </c>
      <c r="M21" s="6">
        <f t="shared" si="7"/>
        <v>0</v>
      </c>
      <c r="N21" s="6"/>
      <c r="O21" s="6"/>
      <c r="P21" s="6"/>
      <c r="Q21" s="6"/>
      <c r="R21" s="6">
        <f t="shared" si="8"/>
        <v>0</v>
      </c>
      <c r="S21" s="6">
        <f t="shared" si="9"/>
        <v>0</v>
      </c>
      <c r="T21" s="6"/>
      <c r="U21" s="6"/>
      <c r="V21" s="6"/>
      <c r="W21" s="6"/>
      <c r="X21" s="6">
        <f t="shared" si="10"/>
        <v>0</v>
      </c>
    </row>
    <row r="22" spans="1:24" ht="15.75" hidden="1" customHeight="1" x14ac:dyDescent="0.25">
      <c r="A22" s="28"/>
      <c r="B22" s="19"/>
      <c r="C22" s="6"/>
      <c r="D22" s="32" t="s">
        <v>53</v>
      </c>
      <c r="E22" s="32"/>
      <c r="F22" s="54">
        <f t="shared" si="4"/>
        <v>0</v>
      </c>
      <c r="G22" s="6">
        <f t="shared" si="5"/>
        <v>0</v>
      </c>
      <c r="H22" s="6"/>
      <c r="I22" s="6"/>
      <c r="J22" s="6"/>
      <c r="K22" s="6"/>
      <c r="L22" s="6">
        <f t="shared" si="6"/>
        <v>0</v>
      </c>
      <c r="M22" s="6">
        <f t="shared" si="7"/>
        <v>0</v>
      </c>
      <c r="N22" s="6"/>
      <c r="O22" s="6"/>
      <c r="P22" s="6"/>
      <c r="Q22" s="6"/>
      <c r="R22" s="6">
        <f t="shared" si="8"/>
        <v>0</v>
      </c>
      <c r="S22" s="6">
        <f t="shared" si="9"/>
        <v>0</v>
      </c>
      <c r="T22" s="6"/>
      <c r="U22" s="6"/>
      <c r="V22" s="6"/>
      <c r="W22" s="6"/>
      <c r="X22" s="6">
        <f t="shared" si="10"/>
        <v>0</v>
      </c>
    </row>
    <row r="23" spans="1:24" ht="15.75" hidden="1" customHeight="1" x14ac:dyDescent="0.25">
      <c r="A23" s="28"/>
      <c r="B23" s="19"/>
      <c r="C23" s="6"/>
      <c r="D23" s="32" t="s">
        <v>33</v>
      </c>
      <c r="E23" s="32"/>
      <c r="F23" s="54">
        <f t="shared" si="4"/>
        <v>0</v>
      </c>
      <c r="G23" s="6">
        <f t="shared" si="5"/>
        <v>0</v>
      </c>
      <c r="H23" s="6"/>
      <c r="I23" s="6"/>
      <c r="J23" s="6"/>
      <c r="K23" s="6"/>
      <c r="L23" s="6">
        <f t="shared" si="6"/>
        <v>0</v>
      </c>
      <c r="M23" s="6">
        <f t="shared" si="7"/>
        <v>0</v>
      </c>
      <c r="N23" s="6"/>
      <c r="O23" s="6"/>
      <c r="P23" s="6"/>
      <c r="Q23" s="6"/>
      <c r="R23" s="6">
        <f t="shared" si="8"/>
        <v>0</v>
      </c>
      <c r="S23" s="6">
        <f t="shared" si="9"/>
        <v>0</v>
      </c>
      <c r="T23" s="6"/>
      <c r="U23" s="6"/>
      <c r="V23" s="6"/>
      <c r="W23" s="6"/>
      <c r="X23" s="6">
        <f t="shared" si="10"/>
        <v>0</v>
      </c>
    </row>
    <row r="24" spans="1:24" ht="15.75" hidden="1" customHeight="1" x14ac:dyDescent="0.25">
      <c r="A24" s="28"/>
      <c r="B24" s="19"/>
      <c r="C24" s="6"/>
      <c r="D24" s="32" t="s">
        <v>29</v>
      </c>
      <c r="E24" s="32"/>
      <c r="F24" s="54">
        <f t="shared" si="4"/>
        <v>0</v>
      </c>
      <c r="G24" s="6">
        <f t="shared" si="5"/>
        <v>0</v>
      </c>
      <c r="H24" s="6"/>
      <c r="I24" s="6"/>
      <c r="J24" s="6"/>
      <c r="K24" s="6"/>
      <c r="L24" s="6">
        <f t="shared" si="6"/>
        <v>0</v>
      </c>
      <c r="M24" s="6">
        <f t="shared" si="7"/>
        <v>0</v>
      </c>
      <c r="N24" s="6"/>
      <c r="O24" s="6"/>
      <c r="P24" s="6"/>
      <c r="Q24" s="6"/>
      <c r="R24" s="6">
        <f t="shared" si="8"/>
        <v>0</v>
      </c>
      <c r="S24" s="6">
        <f t="shared" si="9"/>
        <v>0</v>
      </c>
      <c r="T24" s="6"/>
      <c r="U24" s="6"/>
      <c r="V24" s="6"/>
      <c r="W24" s="6"/>
      <c r="X24" s="6">
        <f t="shared" si="10"/>
        <v>0</v>
      </c>
    </row>
    <row r="25" spans="1:24" ht="15.75" hidden="1" customHeight="1" x14ac:dyDescent="0.25">
      <c r="A25" s="28"/>
      <c r="B25" s="19">
        <f>3716.7-G18</f>
        <v>60.000000000000455</v>
      </c>
      <c r="C25" s="6"/>
      <c r="D25" s="32" t="s">
        <v>30</v>
      </c>
      <c r="E25" s="32"/>
      <c r="F25" s="54">
        <f t="shared" si="4"/>
        <v>0</v>
      </c>
      <c r="G25" s="6">
        <f t="shared" si="5"/>
        <v>0</v>
      </c>
      <c r="H25" s="6"/>
      <c r="I25" s="6"/>
      <c r="J25" s="6"/>
      <c r="K25" s="6"/>
      <c r="L25" s="6">
        <f t="shared" si="6"/>
        <v>0</v>
      </c>
      <c r="M25" s="6">
        <f t="shared" si="7"/>
        <v>0</v>
      </c>
      <c r="N25" s="6"/>
      <c r="O25" s="6"/>
      <c r="P25" s="6"/>
      <c r="Q25" s="6"/>
      <c r="R25" s="6">
        <f t="shared" si="8"/>
        <v>0</v>
      </c>
      <c r="S25" s="6">
        <f t="shared" si="9"/>
        <v>0</v>
      </c>
      <c r="T25" s="6"/>
      <c r="U25" s="6"/>
      <c r="V25" s="6"/>
      <c r="W25" s="6"/>
      <c r="X25" s="6">
        <f t="shared" si="10"/>
        <v>0</v>
      </c>
    </row>
    <row r="26" spans="1:24" ht="15.75" hidden="1" customHeight="1" x14ac:dyDescent="0.25">
      <c r="A26" s="28"/>
      <c r="B26" s="19"/>
      <c r="C26" s="6"/>
      <c r="D26" s="32">
        <v>213</v>
      </c>
      <c r="E26" s="32"/>
      <c r="F26" s="54">
        <f t="shared" si="4"/>
        <v>1668.3000000000002</v>
      </c>
      <c r="G26" s="6">
        <f t="shared" si="5"/>
        <v>540.1</v>
      </c>
      <c r="H26" s="6">
        <v>540.1</v>
      </c>
      <c r="I26" s="6"/>
      <c r="J26" s="6"/>
      <c r="K26" s="6"/>
      <c r="L26" s="6">
        <f t="shared" si="6"/>
        <v>540.1</v>
      </c>
      <c r="M26" s="6">
        <f t="shared" si="7"/>
        <v>564.1</v>
      </c>
      <c r="N26" s="6">
        <v>564.1</v>
      </c>
      <c r="O26" s="6"/>
      <c r="P26" s="6"/>
      <c r="Q26" s="6"/>
      <c r="R26" s="6">
        <f t="shared" si="8"/>
        <v>564.1</v>
      </c>
      <c r="S26" s="6">
        <f t="shared" si="9"/>
        <v>564.1</v>
      </c>
      <c r="T26" s="6">
        <v>564.1</v>
      </c>
      <c r="U26" s="6"/>
      <c r="V26" s="6"/>
      <c r="W26" s="6"/>
      <c r="X26" s="6">
        <f t="shared" si="10"/>
        <v>564.1</v>
      </c>
    </row>
    <row r="27" spans="1:24" ht="15.75" hidden="1" customHeight="1" x14ac:dyDescent="0.25">
      <c r="A27" s="28"/>
      <c r="B27" s="67"/>
      <c r="C27" s="70"/>
      <c r="D27" s="68">
        <v>221</v>
      </c>
      <c r="E27" s="68"/>
      <c r="F27" s="69">
        <f t="shared" si="4"/>
        <v>19.7</v>
      </c>
      <c r="G27" s="70">
        <f t="shared" si="5"/>
        <v>6.3</v>
      </c>
      <c r="H27" s="70">
        <v>6.3</v>
      </c>
      <c r="I27" s="70"/>
      <c r="J27" s="70"/>
      <c r="K27" s="6"/>
      <c r="L27" s="6">
        <f t="shared" si="6"/>
        <v>6.3</v>
      </c>
      <c r="M27" s="6">
        <f t="shared" si="7"/>
        <v>6.7</v>
      </c>
      <c r="N27" s="6">
        <v>6.7</v>
      </c>
      <c r="O27" s="6"/>
      <c r="P27" s="6"/>
      <c r="Q27" s="6"/>
      <c r="R27" s="6">
        <f t="shared" si="8"/>
        <v>6.7</v>
      </c>
      <c r="S27" s="6">
        <f t="shared" si="9"/>
        <v>6.7</v>
      </c>
      <c r="T27" s="6">
        <v>6.7</v>
      </c>
      <c r="U27" s="6"/>
      <c r="V27" s="6"/>
      <c r="W27" s="6"/>
      <c r="X27" s="6">
        <f t="shared" si="10"/>
        <v>6.7</v>
      </c>
    </row>
    <row r="28" spans="1:24" ht="15.75" hidden="1" customHeight="1" x14ac:dyDescent="0.25">
      <c r="A28" s="28"/>
      <c r="B28" s="67"/>
      <c r="C28" s="70"/>
      <c r="D28" s="68" t="s">
        <v>15</v>
      </c>
      <c r="E28" s="68"/>
      <c r="F28" s="69">
        <f t="shared" si="4"/>
        <v>78</v>
      </c>
      <c r="G28" s="70">
        <f t="shared" si="5"/>
        <v>26</v>
      </c>
      <c r="H28" s="70">
        <v>26</v>
      </c>
      <c r="I28" s="70"/>
      <c r="J28" s="70"/>
      <c r="K28" s="6"/>
      <c r="L28" s="6">
        <f t="shared" si="6"/>
        <v>26</v>
      </c>
      <c r="M28" s="6">
        <f t="shared" si="7"/>
        <v>26</v>
      </c>
      <c r="N28" s="6">
        <v>26</v>
      </c>
      <c r="O28" s="6"/>
      <c r="P28" s="6"/>
      <c r="Q28" s="6"/>
      <c r="R28" s="6">
        <f t="shared" si="8"/>
        <v>26</v>
      </c>
      <c r="S28" s="6">
        <f t="shared" si="9"/>
        <v>26</v>
      </c>
      <c r="T28" s="6">
        <v>26</v>
      </c>
      <c r="U28" s="6"/>
      <c r="V28" s="6"/>
      <c r="W28" s="6"/>
      <c r="X28" s="6">
        <f t="shared" si="10"/>
        <v>26</v>
      </c>
    </row>
    <row r="29" spans="1:24" ht="15.75" hidden="1" customHeight="1" x14ac:dyDescent="0.25">
      <c r="A29" s="28"/>
      <c r="B29" s="67"/>
      <c r="C29" s="70"/>
      <c r="D29" s="68" t="s">
        <v>16</v>
      </c>
      <c r="E29" s="68"/>
      <c r="F29" s="69">
        <f t="shared" si="4"/>
        <v>0</v>
      </c>
      <c r="G29" s="70">
        <f t="shared" si="5"/>
        <v>0</v>
      </c>
      <c r="H29" s="70"/>
      <c r="I29" s="70"/>
      <c r="J29" s="70"/>
      <c r="K29" s="6"/>
      <c r="L29" s="6">
        <f t="shared" si="6"/>
        <v>0</v>
      </c>
      <c r="M29" s="6">
        <f t="shared" si="7"/>
        <v>0</v>
      </c>
      <c r="N29" s="6"/>
      <c r="O29" s="6"/>
      <c r="P29" s="6"/>
      <c r="Q29" s="6"/>
      <c r="R29" s="6">
        <f t="shared" si="8"/>
        <v>0</v>
      </c>
      <c r="S29" s="6">
        <f t="shared" si="9"/>
        <v>0</v>
      </c>
      <c r="T29" s="6"/>
      <c r="U29" s="6"/>
      <c r="V29" s="6"/>
      <c r="W29" s="6"/>
      <c r="X29" s="6">
        <f t="shared" si="10"/>
        <v>0</v>
      </c>
    </row>
    <row r="30" spans="1:24" ht="15.75" hidden="1" customHeight="1" x14ac:dyDescent="0.25">
      <c r="A30" s="12"/>
      <c r="B30" s="71"/>
      <c r="C30" s="70"/>
      <c r="D30" s="68" t="s">
        <v>70</v>
      </c>
      <c r="E30" s="68"/>
      <c r="F30" s="69">
        <f t="shared" si="4"/>
        <v>696.5</v>
      </c>
      <c r="G30" s="70">
        <f t="shared" si="5"/>
        <v>203.7</v>
      </c>
      <c r="H30" s="70">
        <v>203.7</v>
      </c>
      <c r="I30" s="70"/>
      <c r="J30" s="70"/>
      <c r="K30" s="6"/>
      <c r="L30" s="6">
        <f t="shared" si="6"/>
        <v>203.7</v>
      </c>
      <c r="M30" s="6">
        <f t="shared" si="7"/>
        <v>246.4</v>
      </c>
      <c r="N30" s="6">
        <v>246.4</v>
      </c>
      <c r="O30" s="6"/>
      <c r="P30" s="6"/>
      <c r="Q30" s="6"/>
      <c r="R30" s="6">
        <f t="shared" si="8"/>
        <v>246.4</v>
      </c>
      <c r="S30" s="6">
        <f t="shared" si="9"/>
        <v>246.4</v>
      </c>
      <c r="T30" s="6">
        <v>246.4</v>
      </c>
      <c r="U30" s="6"/>
      <c r="V30" s="6"/>
      <c r="W30" s="6"/>
      <c r="X30" s="6">
        <f t="shared" si="10"/>
        <v>246.4</v>
      </c>
    </row>
    <row r="31" spans="1:24" ht="15.75" hidden="1" customHeight="1" x14ac:dyDescent="0.25">
      <c r="A31" s="12"/>
      <c r="B31" s="71"/>
      <c r="C31" s="70"/>
      <c r="D31" s="68" t="s">
        <v>71</v>
      </c>
      <c r="E31" s="68"/>
      <c r="F31" s="69">
        <f t="shared" si="4"/>
        <v>263.8</v>
      </c>
      <c r="G31" s="70">
        <f t="shared" si="5"/>
        <v>77.2</v>
      </c>
      <c r="H31" s="70">
        <v>77.2</v>
      </c>
      <c r="I31" s="70"/>
      <c r="J31" s="70"/>
      <c r="K31" s="6"/>
      <c r="L31" s="6">
        <f t="shared" si="6"/>
        <v>77.2</v>
      </c>
      <c r="M31" s="6">
        <f t="shared" si="7"/>
        <v>93.3</v>
      </c>
      <c r="N31" s="6">
        <v>93.3</v>
      </c>
      <c r="O31" s="6"/>
      <c r="P31" s="6"/>
      <c r="Q31" s="6"/>
      <c r="R31" s="6">
        <f t="shared" si="8"/>
        <v>93.3</v>
      </c>
      <c r="S31" s="6">
        <f t="shared" si="9"/>
        <v>93.3</v>
      </c>
      <c r="T31" s="6">
        <v>93.3</v>
      </c>
      <c r="U31" s="6"/>
      <c r="V31" s="6"/>
      <c r="W31" s="6"/>
      <c r="X31" s="6">
        <f t="shared" si="10"/>
        <v>93.3</v>
      </c>
    </row>
    <row r="32" spans="1:24" ht="15.75" hidden="1" customHeight="1" x14ac:dyDescent="0.25">
      <c r="A32" s="12"/>
      <c r="B32" s="71"/>
      <c r="C32" s="70"/>
      <c r="D32" s="68" t="s">
        <v>72</v>
      </c>
      <c r="E32" s="68"/>
      <c r="F32" s="69">
        <f t="shared" si="4"/>
        <v>222.5</v>
      </c>
      <c r="G32" s="70">
        <f t="shared" si="5"/>
        <v>65.099999999999994</v>
      </c>
      <c r="H32" s="70">
        <v>65.099999999999994</v>
      </c>
      <c r="I32" s="70"/>
      <c r="J32" s="70"/>
      <c r="K32" s="6"/>
      <c r="L32" s="6">
        <f t="shared" si="6"/>
        <v>65.099999999999994</v>
      </c>
      <c r="M32" s="6">
        <f t="shared" si="7"/>
        <v>78.7</v>
      </c>
      <c r="N32" s="6">
        <v>78.7</v>
      </c>
      <c r="O32" s="6"/>
      <c r="P32" s="6"/>
      <c r="Q32" s="6"/>
      <c r="R32" s="6">
        <f t="shared" si="8"/>
        <v>78.7</v>
      </c>
      <c r="S32" s="6">
        <f t="shared" si="9"/>
        <v>78.7</v>
      </c>
      <c r="T32" s="6">
        <v>78.7</v>
      </c>
      <c r="U32" s="6"/>
      <c r="V32" s="6"/>
      <c r="W32" s="6"/>
      <c r="X32" s="6">
        <f t="shared" si="10"/>
        <v>78.7</v>
      </c>
    </row>
    <row r="33" spans="1:24" ht="15.75" hidden="1" customHeight="1" x14ac:dyDescent="0.25">
      <c r="A33" s="28"/>
      <c r="B33" s="67"/>
      <c r="C33" s="70"/>
      <c r="D33" s="68">
        <v>224</v>
      </c>
      <c r="E33" s="68"/>
      <c r="F33" s="69">
        <f t="shared" si="4"/>
        <v>0</v>
      </c>
      <c r="G33" s="70">
        <f t="shared" si="5"/>
        <v>0</v>
      </c>
      <c r="H33" s="70"/>
      <c r="I33" s="70"/>
      <c r="J33" s="70"/>
      <c r="K33" s="6"/>
      <c r="L33" s="6">
        <f t="shared" si="6"/>
        <v>0</v>
      </c>
      <c r="M33" s="6">
        <f t="shared" si="7"/>
        <v>0</v>
      </c>
      <c r="N33" s="6"/>
      <c r="O33" s="6"/>
      <c r="P33" s="6"/>
      <c r="Q33" s="6"/>
      <c r="R33" s="6">
        <f t="shared" si="8"/>
        <v>0</v>
      </c>
      <c r="S33" s="6">
        <f t="shared" si="9"/>
        <v>0</v>
      </c>
      <c r="T33" s="6"/>
      <c r="U33" s="6"/>
      <c r="V33" s="6"/>
      <c r="W33" s="6"/>
      <c r="X33" s="6">
        <f t="shared" si="10"/>
        <v>0</v>
      </c>
    </row>
    <row r="34" spans="1:24" ht="15.75" hidden="1" customHeight="1" x14ac:dyDescent="0.25">
      <c r="A34" s="28"/>
      <c r="B34" s="67"/>
      <c r="C34" s="70"/>
      <c r="D34" s="68" t="s">
        <v>20</v>
      </c>
      <c r="E34" s="68"/>
      <c r="F34" s="69">
        <f t="shared" si="4"/>
        <v>392.9</v>
      </c>
      <c r="G34" s="70">
        <f t="shared" si="5"/>
        <v>126.1</v>
      </c>
      <c r="H34" s="70">
        <v>126.1</v>
      </c>
      <c r="I34" s="70"/>
      <c r="J34" s="70"/>
      <c r="K34" s="6"/>
      <c r="L34" s="6">
        <f t="shared" si="6"/>
        <v>126.1</v>
      </c>
      <c r="M34" s="6">
        <f t="shared" si="7"/>
        <v>133.4</v>
      </c>
      <c r="N34" s="6">
        <v>133.4</v>
      </c>
      <c r="O34" s="6"/>
      <c r="P34" s="6"/>
      <c r="Q34" s="6"/>
      <c r="R34" s="6">
        <f t="shared" si="8"/>
        <v>133.4</v>
      </c>
      <c r="S34" s="6">
        <f t="shared" si="9"/>
        <v>133.4</v>
      </c>
      <c r="T34" s="6">
        <v>133.4</v>
      </c>
      <c r="U34" s="6"/>
      <c r="V34" s="6"/>
      <c r="W34" s="6"/>
      <c r="X34" s="6">
        <f t="shared" si="10"/>
        <v>133.4</v>
      </c>
    </row>
    <row r="35" spans="1:24" ht="15.75" hidden="1" customHeight="1" x14ac:dyDescent="0.25">
      <c r="A35" s="28"/>
      <c r="B35" s="67"/>
      <c r="C35" s="70"/>
      <c r="D35" s="68" t="s">
        <v>21</v>
      </c>
      <c r="E35" s="68"/>
      <c r="F35" s="69">
        <f t="shared" si="4"/>
        <v>0</v>
      </c>
      <c r="G35" s="70">
        <f t="shared" si="5"/>
        <v>0</v>
      </c>
      <c r="H35" s="70"/>
      <c r="I35" s="70"/>
      <c r="J35" s="70"/>
      <c r="K35" s="6"/>
      <c r="L35" s="6">
        <f t="shared" si="6"/>
        <v>0</v>
      </c>
      <c r="M35" s="6">
        <f t="shared" si="7"/>
        <v>0</v>
      </c>
      <c r="N35" s="6"/>
      <c r="O35" s="6"/>
      <c r="P35" s="6"/>
      <c r="Q35" s="6"/>
      <c r="R35" s="6">
        <f t="shared" si="8"/>
        <v>0</v>
      </c>
      <c r="S35" s="6">
        <f t="shared" si="9"/>
        <v>0</v>
      </c>
      <c r="T35" s="6"/>
      <c r="U35" s="6"/>
      <c r="V35" s="6"/>
      <c r="W35" s="6"/>
      <c r="X35" s="6">
        <f t="shared" si="10"/>
        <v>0</v>
      </c>
    </row>
    <row r="36" spans="1:24" ht="15.75" hidden="1" customHeight="1" x14ac:dyDescent="0.25">
      <c r="A36" s="28"/>
      <c r="B36" s="67"/>
      <c r="C36" s="70"/>
      <c r="D36" s="68" t="s">
        <v>31</v>
      </c>
      <c r="E36" s="68"/>
      <c r="F36" s="69">
        <f t="shared" si="4"/>
        <v>0</v>
      </c>
      <c r="G36" s="70">
        <f t="shared" si="5"/>
        <v>0</v>
      </c>
      <c r="H36" s="70"/>
      <c r="I36" s="70"/>
      <c r="J36" s="70"/>
      <c r="K36" s="6"/>
      <c r="L36" s="6">
        <f t="shared" si="6"/>
        <v>0</v>
      </c>
      <c r="M36" s="6">
        <f t="shared" si="7"/>
        <v>0</v>
      </c>
      <c r="N36" s="6"/>
      <c r="O36" s="6"/>
      <c r="P36" s="6"/>
      <c r="Q36" s="6"/>
      <c r="R36" s="6">
        <f t="shared" si="8"/>
        <v>0</v>
      </c>
      <c r="S36" s="6">
        <f t="shared" si="9"/>
        <v>0</v>
      </c>
      <c r="T36" s="6"/>
      <c r="U36" s="6"/>
      <c r="V36" s="6"/>
      <c r="W36" s="6"/>
      <c r="X36" s="6">
        <f t="shared" si="10"/>
        <v>0</v>
      </c>
    </row>
    <row r="37" spans="1:24" ht="15.75" hidden="1" customHeight="1" x14ac:dyDescent="0.25">
      <c r="A37" s="28"/>
      <c r="B37" s="67"/>
      <c r="C37" s="70"/>
      <c r="D37" s="68" t="s">
        <v>32</v>
      </c>
      <c r="E37" s="68"/>
      <c r="F37" s="69">
        <f t="shared" si="4"/>
        <v>0</v>
      </c>
      <c r="G37" s="70">
        <f t="shared" si="5"/>
        <v>0</v>
      </c>
      <c r="H37" s="70"/>
      <c r="I37" s="70"/>
      <c r="J37" s="70"/>
      <c r="K37" s="6"/>
      <c r="L37" s="6">
        <f t="shared" si="6"/>
        <v>0</v>
      </c>
      <c r="M37" s="6">
        <f t="shared" si="7"/>
        <v>0</v>
      </c>
      <c r="N37" s="6"/>
      <c r="O37" s="6"/>
      <c r="P37" s="6"/>
      <c r="Q37" s="6"/>
      <c r="R37" s="6">
        <f t="shared" si="8"/>
        <v>0</v>
      </c>
      <c r="S37" s="6">
        <f t="shared" si="9"/>
        <v>0</v>
      </c>
      <c r="T37" s="6"/>
      <c r="U37" s="6"/>
      <c r="V37" s="6"/>
      <c r="W37" s="6"/>
      <c r="X37" s="6">
        <f t="shared" si="10"/>
        <v>0</v>
      </c>
    </row>
    <row r="38" spans="1:24" ht="15.75" hidden="1" customHeight="1" x14ac:dyDescent="0.25">
      <c r="A38" s="28"/>
      <c r="B38" s="67"/>
      <c r="C38" s="70"/>
      <c r="D38" s="68" t="s">
        <v>22</v>
      </c>
      <c r="E38" s="68"/>
      <c r="F38" s="69">
        <f t="shared" si="4"/>
        <v>13.5</v>
      </c>
      <c r="G38" s="70">
        <f t="shared" si="5"/>
        <v>12.5</v>
      </c>
      <c r="H38" s="70">
        <v>12.5</v>
      </c>
      <c r="I38" s="70"/>
      <c r="J38" s="70"/>
      <c r="K38" s="6"/>
      <c r="L38" s="6">
        <f t="shared" si="6"/>
        <v>12.5</v>
      </c>
      <c r="M38" s="6">
        <f t="shared" si="7"/>
        <v>0.5</v>
      </c>
      <c r="N38" s="6">
        <v>0.5</v>
      </c>
      <c r="O38" s="6"/>
      <c r="P38" s="6"/>
      <c r="Q38" s="6"/>
      <c r="R38" s="6">
        <f t="shared" si="8"/>
        <v>0.5</v>
      </c>
      <c r="S38" s="6">
        <f t="shared" si="9"/>
        <v>0.5</v>
      </c>
      <c r="T38" s="6">
        <v>0.5</v>
      </c>
      <c r="U38" s="6"/>
      <c r="V38" s="6"/>
      <c r="W38" s="6"/>
      <c r="X38" s="6">
        <f t="shared" si="10"/>
        <v>0.5</v>
      </c>
    </row>
    <row r="39" spans="1:24" ht="15.75" hidden="1" customHeight="1" x14ac:dyDescent="0.25">
      <c r="A39" s="28"/>
      <c r="B39" s="67"/>
      <c r="C39" s="70"/>
      <c r="D39" s="68" t="s">
        <v>17</v>
      </c>
      <c r="E39" s="68"/>
      <c r="F39" s="69">
        <f t="shared" si="4"/>
        <v>0</v>
      </c>
      <c r="G39" s="70">
        <f t="shared" si="5"/>
        <v>0</v>
      </c>
      <c r="H39" s="70"/>
      <c r="I39" s="70"/>
      <c r="J39" s="70"/>
      <c r="K39" s="6"/>
      <c r="L39" s="6">
        <f t="shared" si="6"/>
        <v>0</v>
      </c>
      <c r="M39" s="6">
        <f t="shared" si="7"/>
        <v>0</v>
      </c>
      <c r="N39" s="6"/>
      <c r="O39" s="6"/>
      <c r="P39" s="6"/>
      <c r="Q39" s="6"/>
      <c r="R39" s="6">
        <f t="shared" si="8"/>
        <v>0</v>
      </c>
      <c r="S39" s="6">
        <f t="shared" si="9"/>
        <v>0</v>
      </c>
      <c r="T39" s="6"/>
      <c r="U39" s="6"/>
      <c r="V39" s="6"/>
      <c r="W39" s="6"/>
      <c r="X39" s="6">
        <f t="shared" si="10"/>
        <v>0</v>
      </c>
    </row>
    <row r="40" spans="1:24" ht="15.75" hidden="1" customHeight="1" x14ac:dyDescent="0.25">
      <c r="A40" s="28"/>
      <c r="B40" s="67"/>
      <c r="C40" s="70"/>
      <c r="D40" s="68" t="s">
        <v>23</v>
      </c>
      <c r="E40" s="68"/>
      <c r="F40" s="69">
        <f t="shared" si="4"/>
        <v>1062.3000000000002</v>
      </c>
      <c r="G40" s="70">
        <f t="shared" si="5"/>
        <v>300.10000000000002</v>
      </c>
      <c r="H40" s="70">
        <v>300.10000000000002</v>
      </c>
      <c r="I40" s="70"/>
      <c r="J40" s="70"/>
      <c r="K40" s="6"/>
      <c r="L40" s="6">
        <f t="shared" si="6"/>
        <v>300.10000000000002</v>
      </c>
      <c r="M40" s="6">
        <f t="shared" si="7"/>
        <v>381.1</v>
      </c>
      <c r="N40" s="6">
        <v>381.1</v>
      </c>
      <c r="O40" s="6"/>
      <c r="P40" s="6"/>
      <c r="Q40" s="6"/>
      <c r="R40" s="6">
        <f t="shared" si="8"/>
        <v>381.1</v>
      </c>
      <c r="S40" s="6">
        <f t="shared" si="9"/>
        <v>381.1</v>
      </c>
      <c r="T40" s="6">
        <v>381.1</v>
      </c>
      <c r="U40" s="6"/>
      <c r="V40" s="6"/>
      <c r="W40" s="6"/>
      <c r="X40" s="6">
        <f t="shared" si="10"/>
        <v>381.1</v>
      </c>
    </row>
    <row r="41" spans="1:24" ht="15.75" hidden="1" customHeight="1" x14ac:dyDescent="0.25">
      <c r="A41" s="28"/>
      <c r="B41" s="67"/>
      <c r="C41" s="70"/>
      <c r="D41" s="68" t="s">
        <v>10</v>
      </c>
      <c r="E41" s="68"/>
      <c r="F41" s="69">
        <f t="shared" si="4"/>
        <v>0</v>
      </c>
      <c r="G41" s="70">
        <f t="shared" si="5"/>
        <v>0</v>
      </c>
      <c r="H41" s="70"/>
      <c r="I41" s="70"/>
      <c r="J41" s="70"/>
      <c r="K41" s="6"/>
      <c r="L41" s="6">
        <f t="shared" si="6"/>
        <v>0</v>
      </c>
      <c r="M41" s="6">
        <f t="shared" si="7"/>
        <v>0</v>
      </c>
      <c r="N41" s="6"/>
      <c r="O41" s="6"/>
      <c r="P41" s="6"/>
      <c r="Q41" s="6"/>
      <c r="R41" s="6">
        <f t="shared" si="8"/>
        <v>0</v>
      </c>
      <c r="S41" s="6">
        <f t="shared" si="9"/>
        <v>0</v>
      </c>
      <c r="T41" s="6"/>
      <c r="U41" s="6"/>
      <c r="V41" s="6"/>
      <c r="W41" s="6"/>
      <c r="X41" s="6">
        <f t="shared" si="10"/>
        <v>0</v>
      </c>
    </row>
    <row r="42" spans="1:24" ht="15.75" hidden="1" customHeight="1" x14ac:dyDescent="0.25">
      <c r="A42" s="28"/>
      <c r="B42" s="67"/>
      <c r="C42" s="70"/>
      <c r="D42" s="68" t="s">
        <v>18</v>
      </c>
      <c r="E42" s="68"/>
      <c r="F42" s="69">
        <f t="shared" si="4"/>
        <v>0</v>
      </c>
      <c r="G42" s="70">
        <f t="shared" si="5"/>
        <v>0</v>
      </c>
      <c r="H42" s="70"/>
      <c r="I42" s="70"/>
      <c r="J42" s="70"/>
      <c r="K42" s="6"/>
      <c r="L42" s="6">
        <f t="shared" si="6"/>
        <v>0</v>
      </c>
      <c r="M42" s="6">
        <f t="shared" si="7"/>
        <v>0</v>
      </c>
      <c r="N42" s="6"/>
      <c r="O42" s="6"/>
      <c r="P42" s="6"/>
      <c r="Q42" s="6"/>
      <c r="R42" s="6">
        <f t="shared" si="8"/>
        <v>0</v>
      </c>
      <c r="S42" s="6">
        <f t="shared" si="9"/>
        <v>0</v>
      </c>
      <c r="T42" s="6"/>
      <c r="U42" s="6"/>
      <c r="V42" s="6"/>
      <c r="W42" s="6"/>
      <c r="X42" s="6">
        <f t="shared" si="10"/>
        <v>0</v>
      </c>
    </row>
    <row r="43" spans="1:24" ht="15.75" hidden="1" customHeight="1" x14ac:dyDescent="0.25">
      <c r="A43" s="28"/>
      <c r="B43" s="19"/>
      <c r="C43" s="6"/>
      <c r="D43" s="32" t="s">
        <v>24</v>
      </c>
      <c r="E43" s="32"/>
      <c r="F43" s="54">
        <f t="shared" si="4"/>
        <v>39</v>
      </c>
      <c r="G43" s="6">
        <f t="shared" si="5"/>
        <v>13</v>
      </c>
      <c r="H43" s="6">
        <v>13</v>
      </c>
      <c r="I43" s="6"/>
      <c r="J43" s="6"/>
      <c r="K43" s="6"/>
      <c r="L43" s="6">
        <f t="shared" si="6"/>
        <v>13</v>
      </c>
      <c r="M43" s="6">
        <f t="shared" si="7"/>
        <v>13</v>
      </c>
      <c r="N43" s="6">
        <v>13</v>
      </c>
      <c r="O43" s="6"/>
      <c r="P43" s="6"/>
      <c r="Q43" s="6"/>
      <c r="R43" s="6">
        <f t="shared" si="8"/>
        <v>13</v>
      </c>
      <c r="S43" s="6">
        <f t="shared" si="9"/>
        <v>13</v>
      </c>
      <c r="T43" s="6">
        <v>13</v>
      </c>
      <c r="U43" s="6"/>
      <c r="V43" s="6"/>
      <c r="W43" s="6"/>
      <c r="X43" s="6">
        <f t="shared" si="10"/>
        <v>13</v>
      </c>
    </row>
    <row r="44" spans="1:24" ht="15.75" hidden="1" customHeight="1" x14ac:dyDescent="0.25">
      <c r="A44" s="28"/>
      <c r="B44" s="19"/>
      <c r="C44" s="6"/>
      <c r="D44" s="32">
        <v>262</v>
      </c>
      <c r="E44" s="32"/>
      <c r="F44" s="54">
        <f t="shared" si="4"/>
        <v>0</v>
      </c>
      <c r="G44" s="6">
        <f t="shared" si="5"/>
        <v>0</v>
      </c>
      <c r="H44" s="6"/>
      <c r="I44" s="6"/>
      <c r="J44" s="6"/>
      <c r="K44" s="6"/>
      <c r="L44" s="6">
        <f t="shared" si="6"/>
        <v>0</v>
      </c>
      <c r="M44" s="6">
        <f t="shared" si="7"/>
        <v>0</v>
      </c>
      <c r="N44" s="6"/>
      <c r="O44" s="6"/>
      <c r="P44" s="6"/>
      <c r="Q44" s="6"/>
      <c r="R44" s="6">
        <f t="shared" si="8"/>
        <v>0</v>
      </c>
      <c r="S44" s="6">
        <f t="shared" si="9"/>
        <v>0</v>
      </c>
      <c r="T44" s="6"/>
      <c r="U44" s="6"/>
      <c r="V44" s="6"/>
      <c r="W44" s="6"/>
      <c r="X44" s="6">
        <f t="shared" si="10"/>
        <v>0</v>
      </c>
    </row>
    <row r="45" spans="1:24" ht="15.75" hidden="1" customHeight="1" x14ac:dyDescent="0.25">
      <c r="A45" s="28"/>
      <c r="B45" s="19"/>
      <c r="C45" s="6"/>
      <c r="D45" s="32" t="s">
        <v>25</v>
      </c>
      <c r="E45" s="32"/>
      <c r="F45" s="54">
        <f t="shared" si="4"/>
        <v>0</v>
      </c>
      <c r="G45" s="6">
        <f t="shared" si="5"/>
        <v>0</v>
      </c>
      <c r="H45" s="6"/>
      <c r="I45" s="6"/>
      <c r="J45" s="6"/>
      <c r="K45" s="6"/>
      <c r="L45" s="6">
        <f t="shared" si="6"/>
        <v>0</v>
      </c>
      <c r="M45" s="6">
        <f t="shared" si="7"/>
        <v>0</v>
      </c>
      <c r="N45" s="6"/>
      <c r="O45" s="6"/>
      <c r="P45" s="6"/>
      <c r="Q45" s="6"/>
      <c r="R45" s="6">
        <f t="shared" si="8"/>
        <v>0</v>
      </c>
      <c r="S45" s="6">
        <f t="shared" si="9"/>
        <v>0</v>
      </c>
      <c r="T45" s="6"/>
      <c r="U45" s="6"/>
      <c r="V45" s="6"/>
      <c r="W45" s="6"/>
      <c r="X45" s="6">
        <f t="shared" si="10"/>
        <v>0</v>
      </c>
    </row>
    <row r="46" spans="1:24" ht="15.75" hidden="1" customHeight="1" x14ac:dyDescent="0.25">
      <c r="A46" s="28"/>
      <c r="B46" s="19"/>
      <c r="C46" s="6"/>
      <c r="D46" s="32" t="s">
        <v>11</v>
      </c>
      <c r="E46" s="32"/>
      <c r="F46" s="54">
        <f t="shared" si="4"/>
        <v>0</v>
      </c>
      <c r="G46" s="6">
        <f t="shared" si="5"/>
        <v>0</v>
      </c>
      <c r="H46" s="6"/>
      <c r="I46" s="6"/>
      <c r="J46" s="6"/>
      <c r="K46" s="6"/>
      <c r="L46" s="6">
        <f t="shared" si="6"/>
        <v>0</v>
      </c>
      <c r="M46" s="6">
        <f t="shared" si="7"/>
        <v>0</v>
      </c>
      <c r="N46" s="6"/>
      <c r="O46" s="6"/>
      <c r="P46" s="6"/>
      <c r="Q46" s="6"/>
      <c r="R46" s="6">
        <f t="shared" si="8"/>
        <v>0</v>
      </c>
      <c r="S46" s="6">
        <f t="shared" si="9"/>
        <v>0</v>
      </c>
      <c r="T46" s="6"/>
      <c r="U46" s="6"/>
      <c r="V46" s="6"/>
      <c r="W46" s="6"/>
      <c r="X46" s="6">
        <f t="shared" si="10"/>
        <v>0</v>
      </c>
    </row>
    <row r="47" spans="1:24" ht="15.75" hidden="1" customHeight="1" x14ac:dyDescent="0.25">
      <c r="A47" s="28"/>
      <c r="B47" s="19"/>
      <c r="C47" s="6"/>
      <c r="D47" s="32" t="s">
        <v>13</v>
      </c>
      <c r="E47" s="32"/>
      <c r="F47" s="54">
        <f t="shared" si="4"/>
        <v>0</v>
      </c>
      <c r="G47" s="6">
        <f t="shared" si="5"/>
        <v>0</v>
      </c>
      <c r="H47" s="6"/>
      <c r="I47" s="6"/>
      <c r="J47" s="6"/>
      <c r="K47" s="6"/>
      <c r="L47" s="6">
        <f t="shared" si="6"/>
        <v>0</v>
      </c>
      <c r="M47" s="6">
        <f t="shared" si="7"/>
        <v>0</v>
      </c>
      <c r="N47" s="6"/>
      <c r="O47" s="6"/>
      <c r="P47" s="6"/>
      <c r="Q47" s="6"/>
      <c r="R47" s="6">
        <f t="shared" si="8"/>
        <v>0</v>
      </c>
      <c r="S47" s="6">
        <f t="shared" si="9"/>
        <v>0</v>
      </c>
      <c r="T47" s="6"/>
      <c r="U47" s="6"/>
      <c r="V47" s="6"/>
      <c r="W47" s="6"/>
      <c r="X47" s="6">
        <f t="shared" si="10"/>
        <v>0</v>
      </c>
    </row>
    <row r="48" spans="1:24" ht="15.75" hidden="1" customHeight="1" x14ac:dyDescent="0.25">
      <c r="A48" s="28"/>
      <c r="B48" s="19"/>
      <c r="C48" s="6"/>
      <c r="D48" s="32" t="s">
        <v>12</v>
      </c>
      <c r="E48" s="32"/>
      <c r="F48" s="54">
        <f t="shared" si="4"/>
        <v>150</v>
      </c>
      <c r="G48" s="6">
        <f t="shared" si="5"/>
        <v>50</v>
      </c>
      <c r="H48" s="6">
        <v>50</v>
      </c>
      <c r="I48" s="6"/>
      <c r="J48" s="6"/>
      <c r="K48" s="6"/>
      <c r="L48" s="6">
        <f t="shared" si="6"/>
        <v>50</v>
      </c>
      <c r="M48" s="6">
        <f t="shared" si="7"/>
        <v>50</v>
      </c>
      <c r="N48" s="6">
        <v>50</v>
      </c>
      <c r="O48" s="6"/>
      <c r="P48" s="6"/>
      <c r="Q48" s="6"/>
      <c r="R48" s="6">
        <f t="shared" si="8"/>
        <v>50</v>
      </c>
      <c r="S48" s="6">
        <f t="shared" si="9"/>
        <v>50</v>
      </c>
      <c r="T48" s="6">
        <v>50</v>
      </c>
      <c r="U48" s="6"/>
      <c r="V48" s="6"/>
      <c r="W48" s="6"/>
      <c r="X48" s="6">
        <f t="shared" si="10"/>
        <v>50</v>
      </c>
    </row>
    <row r="49" spans="1:24" ht="15.75" hidden="1" customHeight="1" x14ac:dyDescent="0.25">
      <c r="A49" s="28"/>
      <c r="B49" s="19"/>
      <c r="C49" s="6"/>
      <c r="D49" s="32" t="s">
        <v>26</v>
      </c>
      <c r="E49" s="32"/>
      <c r="F49" s="54">
        <f t="shared" si="4"/>
        <v>0</v>
      </c>
      <c r="G49" s="6">
        <f t="shared" si="5"/>
        <v>0</v>
      </c>
      <c r="H49" s="6"/>
      <c r="I49" s="6"/>
      <c r="J49" s="6"/>
      <c r="K49" s="6"/>
      <c r="L49" s="6">
        <f t="shared" si="6"/>
        <v>0</v>
      </c>
      <c r="M49" s="6">
        <f t="shared" si="7"/>
        <v>0</v>
      </c>
      <c r="N49" s="6"/>
      <c r="O49" s="6"/>
      <c r="P49" s="6"/>
      <c r="Q49" s="6"/>
      <c r="R49" s="6">
        <f t="shared" si="8"/>
        <v>0</v>
      </c>
      <c r="S49" s="6">
        <f t="shared" si="9"/>
        <v>0</v>
      </c>
      <c r="T49" s="6"/>
      <c r="U49" s="6"/>
      <c r="V49" s="6"/>
      <c r="W49" s="6"/>
      <c r="X49" s="6">
        <f t="shared" si="10"/>
        <v>0</v>
      </c>
    </row>
    <row r="50" spans="1:24" ht="15.75" hidden="1" customHeight="1" x14ac:dyDescent="0.25">
      <c r="A50" s="28"/>
      <c r="B50" s="19"/>
      <c r="C50" s="6"/>
      <c r="D50" s="32" t="s">
        <v>28</v>
      </c>
      <c r="E50" s="32"/>
      <c r="F50" s="54">
        <f t="shared" si="4"/>
        <v>0</v>
      </c>
      <c r="G50" s="6">
        <f t="shared" si="5"/>
        <v>0</v>
      </c>
      <c r="H50" s="6"/>
      <c r="I50" s="6"/>
      <c r="J50" s="6"/>
      <c r="K50" s="6"/>
      <c r="L50" s="6">
        <f t="shared" si="6"/>
        <v>0</v>
      </c>
      <c r="M50" s="6">
        <f t="shared" si="7"/>
        <v>0</v>
      </c>
      <c r="N50" s="6"/>
      <c r="O50" s="6"/>
      <c r="P50" s="6"/>
      <c r="Q50" s="6"/>
      <c r="R50" s="6">
        <f t="shared" si="8"/>
        <v>0</v>
      </c>
      <c r="S50" s="6">
        <f t="shared" si="9"/>
        <v>0</v>
      </c>
      <c r="T50" s="6"/>
      <c r="U50" s="6"/>
      <c r="V50" s="6"/>
      <c r="W50" s="6"/>
      <c r="X50" s="6">
        <f t="shared" si="10"/>
        <v>0</v>
      </c>
    </row>
    <row r="51" spans="1:24" ht="15.75" hidden="1" customHeight="1" x14ac:dyDescent="0.25">
      <c r="A51" s="28"/>
      <c r="B51" s="6"/>
      <c r="C51" s="6"/>
      <c r="D51" s="32" t="s">
        <v>27</v>
      </c>
      <c r="E51" s="32"/>
      <c r="F51" s="54">
        <f t="shared" si="4"/>
        <v>127.80000000000001</v>
      </c>
      <c r="G51" s="6">
        <f t="shared" si="5"/>
        <v>42.6</v>
      </c>
      <c r="H51" s="6">
        <v>42.6</v>
      </c>
      <c r="I51" s="6"/>
      <c r="J51" s="6"/>
      <c r="K51" s="6"/>
      <c r="L51" s="6">
        <f t="shared" si="6"/>
        <v>42.6</v>
      </c>
      <c r="M51" s="6">
        <f t="shared" si="7"/>
        <v>42.6</v>
      </c>
      <c r="N51" s="6">
        <v>42.6</v>
      </c>
      <c r="O51" s="6"/>
      <c r="P51" s="6"/>
      <c r="Q51" s="6"/>
      <c r="R51" s="6">
        <f t="shared" si="8"/>
        <v>42.6</v>
      </c>
      <c r="S51" s="6">
        <f t="shared" si="9"/>
        <v>42.6</v>
      </c>
      <c r="T51" s="6">
        <v>42.6</v>
      </c>
      <c r="U51" s="6"/>
      <c r="V51" s="6"/>
      <c r="W51" s="6"/>
      <c r="X51" s="6">
        <f t="shared" si="10"/>
        <v>42.6</v>
      </c>
    </row>
    <row r="52" spans="1:24" s="10" customFormat="1" ht="74.25" customHeight="1" x14ac:dyDescent="0.25">
      <c r="A52" s="12" t="s">
        <v>126</v>
      </c>
      <c r="B52" s="16" t="s">
        <v>75</v>
      </c>
      <c r="C52" s="14" t="s">
        <v>73</v>
      </c>
      <c r="D52" s="37" t="s">
        <v>52</v>
      </c>
      <c r="E52" s="35">
        <v>71530</v>
      </c>
      <c r="F52" s="20">
        <f t="shared" ref="F52:K52" si="11">SUM(F53:F85)</f>
        <v>1558</v>
      </c>
      <c r="G52" s="20">
        <f t="shared" si="11"/>
        <v>499.6</v>
      </c>
      <c r="H52" s="20">
        <f t="shared" si="11"/>
        <v>499.6</v>
      </c>
      <c r="I52" s="20">
        <f t="shared" si="11"/>
        <v>0</v>
      </c>
      <c r="J52" s="20">
        <f t="shared" si="11"/>
        <v>0</v>
      </c>
      <c r="K52" s="20">
        <f t="shared" si="11"/>
        <v>0</v>
      </c>
      <c r="L52" s="20">
        <f t="shared" ref="L52:X52" si="12">SUM(L53:L85)</f>
        <v>499.6</v>
      </c>
      <c r="M52" s="20">
        <f t="shared" si="12"/>
        <v>529.19999999999993</v>
      </c>
      <c r="N52" s="20">
        <f t="shared" si="12"/>
        <v>529.19999999999993</v>
      </c>
      <c r="O52" s="20">
        <f t="shared" si="12"/>
        <v>0</v>
      </c>
      <c r="P52" s="20">
        <f t="shared" si="12"/>
        <v>0</v>
      </c>
      <c r="Q52" s="20">
        <f t="shared" si="12"/>
        <v>0</v>
      </c>
      <c r="R52" s="20">
        <f t="shared" si="12"/>
        <v>529.19999999999993</v>
      </c>
      <c r="S52" s="20">
        <f t="shared" si="12"/>
        <v>529.19999999999993</v>
      </c>
      <c r="T52" s="20">
        <f t="shared" si="12"/>
        <v>529.19999999999993</v>
      </c>
      <c r="U52" s="20">
        <f t="shared" si="12"/>
        <v>0</v>
      </c>
      <c r="V52" s="20">
        <f t="shared" si="12"/>
        <v>0</v>
      </c>
      <c r="W52" s="20">
        <f t="shared" si="12"/>
        <v>0</v>
      </c>
      <c r="X52" s="20">
        <f t="shared" si="12"/>
        <v>529.19999999999993</v>
      </c>
    </row>
    <row r="53" spans="1:24" ht="15.75" hidden="1" customHeight="1" x14ac:dyDescent="0.25">
      <c r="A53" s="12"/>
      <c r="B53" s="16" t="s">
        <v>34</v>
      </c>
      <c r="C53" s="6"/>
      <c r="D53" s="32">
        <v>211</v>
      </c>
      <c r="E53" s="32"/>
      <c r="F53" s="54">
        <f>L53+R53+X53</f>
        <v>770.19999999999993</v>
      </c>
      <c r="G53" s="6">
        <f>H53+I53</f>
        <v>249.4</v>
      </c>
      <c r="H53" s="6">
        <v>249.4</v>
      </c>
      <c r="I53" s="6"/>
      <c r="J53" s="6"/>
      <c r="K53" s="6"/>
      <c r="L53" s="6">
        <f>G53+J53+K53</f>
        <v>249.4</v>
      </c>
      <c r="M53" s="6">
        <f>N53+O53</f>
        <v>260.39999999999998</v>
      </c>
      <c r="N53" s="6">
        <v>260.39999999999998</v>
      </c>
      <c r="O53" s="6"/>
      <c r="P53" s="6"/>
      <c r="Q53" s="6"/>
      <c r="R53" s="6">
        <f>M53+P53+Q53</f>
        <v>260.39999999999998</v>
      </c>
      <c r="S53" s="6">
        <f>T53+U53</f>
        <v>260.39999999999998</v>
      </c>
      <c r="T53" s="6">
        <v>260.39999999999998</v>
      </c>
      <c r="U53" s="6"/>
      <c r="V53" s="6"/>
      <c r="W53" s="6"/>
      <c r="X53" s="6">
        <f>S53+V53+W53</f>
        <v>260.39999999999998</v>
      </c>
    </row>
    <row r="54" spans="1:24" ht="15.75" hidden="1" customHeight="1" x14ac:dyDescent="0.25">
      <c r="A54" s="28"/>
      <c r="B54" s="19"/>
      <c r="C54" s="6"/>
      <c r="D54" s="32" t="s">
        <v>19</v>
      </c>
      <c r="E54" s="32"/>
      <c r="F54" s="54">
        <f t="shared" ref="F54:F85" si="13">L54+R54+X54</f>
        <v>320.89999999999998</v>
      </c>
      <c r="G54" s="6">
        <f t="shared" ref="G54:G85" si="14">H54+I54</f>
        <v>98.1</v>
      </c>
      <c r="H54" s="6">
        <v>98.1</v>
      </c>
      <c r="I54" s="6"/>
      <c r="J54" s="6"/>
      <c r="K54" s="6"/>
      <c r="L54" s="6">
        <f t="shared" ref="L54:L85" si="15">G54+J54+K54</f>
        <v>98.1</v>
      </c>
      <c r="M54" s="6">
        <f t="shared" ref="M54:M85" si="16">N54+O54</f>
        <v>111.4</v>
      </c>
      <c r="N54" s="6">
        <v>111.4</v>
      </c>
      <c r="O54" s="6"/>
      <c r="P54" s="6"/>
      <c r="Q54" s="6"/>
      <c r="R54" s="6">
        <f t="shared" ref="R54:R85" si="17">M54+P54+Q54</f>
        <v>111.4</v>
      </c>
      <c r="S54" s="6">
        <f t="shared" ref="S54:S85" si="18">T54+U54</f>
        <v>111.4</v>
      </c>
      <c r="T54" s="6">
        <v>111.4</v>
      </c>
      <c r="U54" s="6"/>
      <c r="V54" s="6"/>
      <c r="W54" s="6"/>
      <c r="X54" s="6">
        <f t="shared" ref="X54:X85" si="19">S54+V54+W54</f>
        <v>111.4</v>
      </c>
    </row>
    <row r="55" spans="1:24" ht="15.75" hidden="1" customHeight="1" x14ac:dyDescent="0.25">
      <c r="A55" s="28"/>
      <c r="B55" s="19"/>
      <c r="C55" s="6"/>
      <c r="D55" s="32" t="s">
        <v>14</v>
      </c>
      <c r="E55" s="32"/>
      <c r="F55" s="54">
        <f t="shared" si="13"/>
        <v>0</v>
      </c>
      <c r="G55" s="6">
        <f t="shared" si="14"/>
        <v>0</v>
      </c>
      <c r="H55" s="6"/>
      <c r="I55" s="6"/>
      <c r="J55" s="6"/>
      <c r="K55" s="6"/>
      <c r="L55" s="6">
        <f t="shared" si="15"/>
        <v>0</v>
      </c>
      <c r="M55" s="6">
        <f t="shared" si="16"/>
        <v>0</v>
      </c>
      <c r="N55" s="6"/>
      <c r="O55" s="6"/>
      <c r="P55" s="6"/>
      <c r="Q55" s="6"/>
      <c r="R55" s="6">
        <f t="shared" si="17"/>
        <v>0</v>
      </c>
      <c r="S55" s="6">
        <f t="shared" si="18"/>
        <v>0</v>
      </c>
      <c r="T55" s="6"/>
      <c r="U55" s="6"/>
      <c r="V55" s="6"/>
      <c r="W55" s="6"/>
      <c r="X55" s="6">
        <f t="shared" si="19"/>
        <v>0</v>
      </c>
    </row>
    <row r="56" spans="1:24" ht="15.75" hidden="1" customHeight="1" x14ac:dyDescent="0.25">
      <c r="A56" s="28"/>
      <c r="B56" s="19"/>
      <c r="C56" s="6"/>
      <c r="D56" s="32" t="s">
        <v>53</v>
      </c>
      <c r="E56" s="32"/>
      <c r="F56" s="54">
        <f t="shared" si="13"/>
        <v>0</v>
      </c>
      <c r="G56" s="6">
        <f t="shared" si="14"/>
        <v>0</v>
      </c>
      <c r="H56" s="6"/>
      <c r="I56" s="6"/>
      <c r="J56" s="6"/>
      <c r="K56" s="6"/>
      <c r="L56" s="6">
        <f t="shared" si="15"/>
        <v>0</v>
      </c>
      <c r="M56" s="6">
        <f t="shared" si="16"/>
        <v>0</v>
      </c>
      <c r="N56" s="6"/>
      <c r="O56" s="6"/>
      <c r="P56" s="6"/>
      <c r="Q56" s="6"/>
      <c r="R56" s="6">
        <f t="shared" si="17"/>
        <v>0</v>
      </c>
      <c r="S56" s="6">
        <f t="shared" si="18"/>
        <v>0</v>
      </c>
      <c r="T56" s="6"/>
      <c r="U56" s="6"/>
      <c r="V56" s="6"/>
      <c r="W56" s="6"/>
      <c r="X56" s="6">
        <f t="shared" si="19"/>
        <v>0</v>
      </c>
    </row>
    <row r="57" spans="1:24" ht="15.75" hidden="1" customHeight="1" x14ac:dyDescent="0.25">
      <c r="A57" s="28"/>
      <c r="B57" s="19"/>
      <c r="C57" s="6"/>
      <c r="D57" s="32" t="s">
        <v>33</v>
      </c>
      <c r="E57" s="32"/>
      <c r="F57" s="54">
        <f t="shared" si="13"/>
        <v>0</v>
      </c>
      <c r="G57" s="6">
        <f t="shared" si="14"/>
        <v>0</v>
      </c>
      <c r="H57" s="6"/>
      <c r="I57" s="6"/>
      <c r="J57" s="6"/>
      <c r="K57" s="6"/>
      <c r="L57" s="6">
        <f t="shared" si="15"/>
        <v>0</v>
      </c>
      <c r="M57" s="6">
        <f t="shared" si="16"/>
        <v>0</v>
      </c>
      <c r="N57" s="6"/>
      <c r="O57" s="6"/>
      <c r="P57" s="6"/>
      <c r="Q57" s="6"/>
      <c r="R57" s="6">
        <f t="shared" si="17"/>
        <v>0</v>
      </c>
      <c r="S57" s="6">
        <f t="shared" si="18"/>
        <v>0</v>
      </c>
      <c r="T57" s="6"/>
      <c r="U57" s="6"/>
      <c r="V57" s="6"/>
      <c r="W57" s="6"/>
      <c r="X57" s="6">
        <f t="shared" si="19"/>
        <v>0</v>
      </c>
    </row>
    <row r="58" spans="1:24" ht="15.75" hidden="1" customHeight="1" x14ac:dyDescent="0.25">
      <c r="A58" s="28"/>
      <c r="B58" s="19"/>
      <c r="C58" s="6"/>
      <c r="D58" s="32" t="s">
        <v>29</v>
      </c>
      <c r="E58" s="32"/>
      <c r="F58" s="54">
        <f t="shared" si="13"/>
        <v>0</v>
      </c>
      <c r="G58" s="6">
        <f t="shared" si="14"/>
        <v>0</v>
      </c>
      <c r="H58" s="6"/>
      <c r="I58" s="6"/>
      <c r="J58" s="6"/>
      <c r="K58" s="6"/>
      <c r="L58" s="6">
        <f t="shared" si="15"/>
        <v>0</v>
      </c>
      <c r="M58" s="6">
        <f t="shared" si="16"/>
        <v>0</v>
      </c>
      <c r="N58" s="6"/>
      <c r="O58" s="6"/>
      <c r="P58" s="6"/>
      <c r="Q58" s="6"/>
      <c r="R58" s="6">
        <f t="shared" si="17"/>
        <v>0</v>
      </c>
      <c r="S58" s="6">
        <f t="shared" si="18"/>
        <v>0</v>
      </c>
      <c r="T58" s="6"/>
      <c r="U58" s="6"/>
      <c r="V58" s="6"/>
      <c r="W58" s="6"/>
      <c r="X58" s="6">
        <f t="shared" si="19"/>
        <v>0</v>
      </c>
    </row>
    <row r="59" spans="1:24" ht="15.75" hidden="1" customHeight="1" x14ac:dyDescent="0.25">
      <c r="A59" s="28"/>
      <c r="B59" s="19"/>
      <c r="C59" s="6"/>
      <c r="D59" s="32" t="s">
        <v>30</v>
      </c>
      <c r="E59" s="32"/>
      <c r="F59" s="54">
        <f t="shared" si="13"/>
        <v>0</v>
      </c>
      <c r="G59" s="6">
        <f t="shared" si="14"/>
        <v>0</v>
      </c>
      <c r="H59" s="6"/>
      <c r="I59" s="6"/>
      <c r="J59" s="6"/>
      <c r="K59" s="6"/>
      <c r="L59" s="6">
        <f t="shared" si="15"/>
        <v>0</v>
      </c>
      <c r="M59" s="6">
        <f t="shared" si="16"/>
        <v>0</v>
      </c>
      <c r="N59" s="6"/>
      <c r="O59" s="6"/>
      <c r="P59" s="6"/>
      <c r="Q59" s="6"/>
      <c r="R59" s="6">
        <f t="shared" si="17"/>
        <v>0</v>
      </c>
      <c r="S59" s="6">
        <f t="shared" si="18"/>
        <v>0</v>
      </c>
      <c r="T59" s="6"/>
      <c r="U59" s="6"/>
      <c r="V59" s="6"/>
      <c r="W59" s="6"/>
      <c r="X59" s="6">
        <f t="shared" si="19"/>
        <v>0</v>
      </c>
    </row>
    <row r="60" spans="1:24" ht="15.75" hidden="1" customHeight="1" x14ac:dyDescent="0.25">
      <c r="A60" s="28"/>
      <c r="B60" s="19"/>
      <c r="C60" s="6"/>
      <c r="D60" s="32">
        <v>213</v>
      </c>
      <c r="E60" s="32"/>
      <c r="F60" s="54">
        <f t="shared" si="13"/>
        <v>227.2</v>
      </c>
      <c r="G60" s="6">
        <f t="shared" si="14"/>
        <v>73.599999999999994</v>
      </c>
      <c r="H60" s="6">
        <v>73.599999999999994</v>
      </c>
      <c r="I60" s="6"/>
      <c r="J60" s="6"/>
      <c r="K60" s="6"/>
      <c r="L60" s="6">
        <f t="shared" si="15"/>
        <v>73.599999999999994</v>
      </c>
      <c r="M60" s="6">
        <f t="shared" si="16"/>
        <v>76.8</v>
      </c>
      <c r="N60" s="6">
        <v>76.8</v>
      </c>
      <c r="O60" s="6"/>
      <c r="P60" s="6"/>
      <c r="Q60" s="6"/>
      <c r="R60" s="6">
        <f t="shared" si="17"/>
        <v>76.8</v>
      </c>
      <c r="S60" s="6">
        <f t="shared" si="18"/>
        <v>76.8</v>
      </c>
      <c r="T60" s="6">
        <v>76.8</v>
      </c>
      <c r="U60" s="6"/>
      <c r="V60" s="6"/>
      <c r="W60" s="6"/>
      <c r="X60" s="6">
        <f t="shared" si="19"/>
        <v>76.8</v>
      </c>
    </row>
    <row r="61" spans="1:24" ht="15.75" hidden="1" customHeight="1" x14ac:dyDescent="0.25">
      <c r="A61" s="28"/>
      <c r="B61" s="67"/>
      <c r="C61" s="70"/>
      <c r="D61" s="68">
        <v>221</v>
      </c>
      <c r="E61" s="68"/>
      <c r="F61" s="69">
        <f t="shared" si="13"/>
        <v>0</v>
      </c>
      <c r="G61" s="6">
        <f t="shared" si="14"/>
        <v>0</v>
      </c>
      <c r="H61" s="6"/>
      <c r="I61" s="6"/>
      <c r="J61" s="6"/>
      <c r="K61" s="6"/>
      <c r="L61" s="6">
        <f t="shared" si="15"/>
        <v>0</v>
      </c>
      <c r="M61" s="6">
        <f t="shared" si="16"/>
        <v>0</v>
      </c>
      <c r="N61" s="6"/>
      <c r="O61" s="6"/>
      <c r="P61" s="6"/>
      <c r="Q61" s="6"/>
      <c r="R61" s="6">
        <f t="shared" si="17"/>
        <v>0</v>
      </c>
      <c r="S61" s="6">
        <f t="shared" si="18"/>
        <v>0</v>
      </c>
      <c r="T61" s="6"/>
      <c r="U61" s="6"/>
      <c r="V61" s="6"/>
      <c r="W61" s="6"/>
      <c r="X61" s="6">
        <f t="shared" si="19"/>
        <v>0</v>
      </c>
    </row>
    <row r="62" spans="1:24" ht="15.75" hidden="1" customHeight="1" x14ac:dyDescent="0.25">
      <c r="A62" s="28"/>
      <c r="B62" s="67"/>
      <c r="C62" s="70"/>
      <c r="D62" s="68" t="s">
        <v>15</v>
      </c>
      <c r="E62" s="68"/>
      <c r="F62" s="69">
        <f t="shared" si="13"/>
        <v>112.50000000000001</v>
      </c>
      <c r="G62" s="6">
        <f t="shared" si="14"/>
        <v>36.1</v>
      </c>
      <c r="H62" s="6">
        <v>36.1</v>
      </c>
      <c r="I62" s="6"/>
      <c r="J62" s="6"/>
      <c r="K62" s="6"/>
      <c r="L62" s="6">
        <f t="shared" si="15"/>
        <v>36.1</v>
      </c>
      <c r="M62" s="6">
        <f t="shared" si="16"/>
        <v>38.200000000000003</v>
      </c>
      <c r="N62" s="6">
        <v>38.200000000000003</v>
      </c>
      <c r="O62" s="6"/>
      <c r="P62" s="6"/>
      <c r="Q62" s="6"/>
      <c r="R62" s="6">
        <f t="shared" si="17"/>
        <v>38.200000000000003</v>
      </c>
      <c r="S62" s="6">
        <f t="shared" si="18"/>
        <v>38.200000000000003</v>
      </c>
      <c r="T62" s="6">
        <v>38.200000000000003</v>
      </c>
      <c r="U62" s="6"/>
      <c r="V62" s="6"/>
      <c r="W62" s="6"/>
      <c r="X62" s="6">
        <f t="shared" si="19"/>
        <v>38.200000000000003</v>
      </c>
    </row>
    <row r="63" spans="1:24" ht="15.75" hidden="1" customHeight="1" x14ac:dyDescent="0.25">
      <c r="A63" s="28"/>
      <c r="B63" s="67"/>
      <c r="C63" s="70"/>
      <c r="D63" s="68" t="s">
        <v>16</v>
      </c>
      <c r="E63" s="68"/>
      <c r="F63" s="69">
        <f t="shared" si="13"/>
        <v>0</v>
      </c>
      <c r="G63" s="6">
        <f t="shared" si="14"/>
        <v>0</v>
      </c>
      <c r="H63" s="6"/>
      <c r="I63" s="6"/>
      <c r="J63" s="6"/>
      <c r="K63" s="6"/>
      <c r="L63" s="6">
        <f t="shared" si="15"/>
        <v>0</v>
      </c>
      <c r="M63" s="6">
        <f t="shared" si="16"/>
        <v>0</v>
      </c>
      <c r="N63" s="6"/>
      <c r="O63" s="6"/>
      <c r="P63" s="6"/>
      <c r="Q63" s="6"/>
      <c r="R63" s="6">
        <f t="shared" si="17"/>
        <v>0</v>
      </c>
      <c r="S63" s="6">
        <f t="shared" si="18"/>
        <v>0</v>
      </c>
      <c r="T63" s="6"/>
      <c r="U63" s="6"/>
      <c r="V63" s="6"/>
      <c r="W63" s="6"/>
      <c r="X63" s="6">
        <f t="shared" si="19"/>
        <v>0</v>
      </c>
    </row>
    <row r="64" spans="1:24" ht="15.75" hidden="1" customHeight="1" x14ac:dyDescent="0.25">
      <c r="A64" s="12"/>
      <c r="B64" s="71"/>
      <c r="C64" s="70"/>
      <c r="D64" s="68" t="s">
        <v>70</v>
      </c>
      <c r="E64" s="68"/>
      <c r="F64" s="69">
        <f t="shared" si="13"/>
        <v>0</v>
      </c>
      <c r="G64" s="6">
        <f t="shared" si="14"/>
        <v>0</v>
      </c>
      <c r="H64" s="6"/>
      <c r="I64" s="6"/>
      <c r="J64" s="6"/>
      <c r="K64" s="6"/>
      <c r="L64" s="6">
        <f t="shared" si="15"/>
        <v>0</v>
      </c>
      <c r="M64" s="6">
        <f t="shared" si="16"/>
        <v>0</v>
      </c>
      <c r="N64" s="6"/>
      <c r="O64" s="6"/>
      <c r="P64" s="6"/>
      <c r="Q64" s="6"/>
      <c r="R64" s="6">
        <f t="shared" si="17"/>
        <v>0</v>
      </c>
      <c r="S64" s="6">
        <f t="shared" si="18"/>
        <v>0</v>
      </c>
      <c r="T64" s="6"/>
      <c r="U64" s="6"/>
      <c r="V64" s="6"/>
      <c r="W64" s="6"/>
      <c r="X64" s="6">
        <f t="shared" si="19"/>
        <v>0</v>
      </c>
    </row>
    <row r="65" spans="1:24" ht="15.75" hidden="1" customHeight="1" x14ac:dyDescent="0.25">
      <c r="A65" s="12"/>
      <c r="B65" s="71"/>
      <c r="C65" s="70"/>
      <c r="D65" s="68" t="s">
        <v>71</v>
      </c>
      <c r="E65" s="68"/>
      <c r="F65" s="69">
        <f t="shared" si="13"/>
        <v>0</v>
      </c>
      <c r="G65" s="6">
        <f t="shared" si="14"/>
        <v>0</v>
      </c>
      <c r="H65" s="6"/>
      <c r="I65" s="6"/>
      <c r="J65" s="6"/>
      <c r="K65" s="6"/>
      <c r="L65" s="6">
        <f t="shared" si="15"/>
        <v>0</v>
      </c>
      <c r="M65" s="6">
        <f t="shared" si="16"/>
        <v>0</v>
      </c>
      <c r="N65" s="6"/>
      <c r="O65" s="6"/>
      <c r="P65" s="6"/>
      <c r="Q65" s="6"/>
      <c r="R65" s="6">
        <f t="shared" si="17"/>
        <v>0</v>
      </c>
      <c r="S65" s="6">
        <f t="shared" si="18"/>
        <v>0</v>
      </c>
      <c r="T65" s="6"/>
      <c r="U65" s="6"/>
      <c r="V65" s="6"/>
      <c r="W65" s="6"/>
      <c r="X65" s="6">
        <f t="shared" si="19"/>
        <v>0</v>
      </c>
    </row>
    <row r="66" spans="1:24" ht="15.75" hidden="1" customHeight="1" x14ac:dyDescent="0.25">
      <c r="A66" s="12"/>
      <c r="B66" s="71"/>
      <c r="C66" s="70"/>
      <c r="D66" s="68" t="s">
        <v>72</v>
      </c>
      <c r="E66" s="68"/>
      <c r="F66" s="69">
        <f t="shared" si="13"/>
        <v>0</v>
      </c>
      <c r="G66" s="6">
        <f t="shared" si="14"/>
        <v>0</v>
      </c>
      <c r="H66" s="6"/>
      <c r="I66" s="6"/>
      <c r="J66" s="6"/>
      <c r="K66" s="6"/>
      <c r="L66" s="6">
        <f t="shared" si="15"/>
        <v>0</v>
      </c>
      <c r="M66" s="6">
        <f t="shared" si="16"/>
        <v>0</v>
      </c>
      <c r="N66" s="6"/>
      <c r="O66" s="6"/>
      <c r="P66" s="6"/>
      <c r="Q66" s="6"/>
      <c r="R66" s="6">
        <f t="shared" si="17"/>
        <v>0</v>
      </c>
      <c r="S66" s="6">
        <f t="shared" si="18"/>
        <v>0</v>
      </c>
      <c r="T66" s="6"/>
      <c r="U66" s="6"/>
      <c r="V66" s="6"/>
      <c r="W66" s="6"/>
      <c r="X66" s="6">
        <f t="shared" si="19"/>
        <v>0</v>
      </c>
    </row>
    <row r="67" spans="1:24" ht="15.75" hidden="1" customHeight="1" x14ac:dyDescent="0.25">
      <c r="A67" s="28"/>
      <c r="B67" s="67"/>
      <c r="C67" s="70"/>
      <c r="D67" s="68">
        <v>224</v>
      </c>
      <c r="E67" s="68"/>
      <c r="F67" s="69">
        <f t="shared" si="13"/>
        <v>0</v>
      </c>
      <c r="G67" s="6">
        <f t="shared" si="14"/>
        <v>0</v>
      </c>
      <c r="H67" s="6"/>
      <c r="I67" s="6"/>
      <c r="J67" s="6"/>
      <c r="K67" s="6"/>
      <c r="L67" s="6">
        <f t="shared" si="15"/>
        <v>0</v>
      </c>
      <c r="M67" s="6">
        <f t="shared" si="16"/>
        <v>0</v>
      </c>
      <c r="N67" s="6"/>
      <c r="O67" s="6"/>
      <c r="P67" s="6"/>
      <c r="Q67" s="6"/>
      <c r="R67" s="6">
        <f t="shared" si="17"/>
        <v>0</v>
      </c>
      <c r="S67" s="6">
        <f t="shared" si="18"/>
        <v>0</v>
      </c>
      <c r="T67" s="6"/>
      <c r="U67" s="6"/>
      <c r="V67" s="6"/>
      <c r="W67" s="6"/>
      <c r="X67" s="6">
        <f t="shared" si="19"/>
        <v>0</v>
      </c>
    </row>
    <row r="68" spans="1:24" ht="15.75" hidden="1" customHeight="1" x14ac:dyDescent="0.25">
      <c r="A68" s="28"/>
      <c r="B68" s="67"/>
      <c r="C68" s="70"/>
      <c r="D68" s="68" t="s">
        <v>20</v>
      </c>
      <c r="E68" s="68"/>
      <c r="F68" s="69">
        <f t="shared" si="13"/>
        <v>0</v>
      </c>
      <c r="G68" s="6">
        <f t="shared" si="14"/>
        <v>0</v>
      </c>
      <c r="H68" s="6"/>
      <c r="I68" s="6"/>
      <c r="J68" s="6"/>
      <c r="K68" s="6"/>
      <c r="L68" s="6">
        <f t="shared" si="15"/>
        <v>0</v>
      </c>
      <c r="M68" s="6">
        <f t="shared" si="16"/>
        <v>0</v>
      </c>
      <c r="N68" s="6"/>
      <c r="O68" s="6"/>
      <c r="P68" s="6"/>
      <c r="Q68" s="6"/>
      <c r="R68" s="6">
        <f t="shared" si="17"/>
        <v>0</v>
      </c>
      <c r="S68" s="6">
        <f t="shared" si="18"/>
        <v>0</v>
      </c>
      <c r="T68" s="6"/>
      <c r="U68" s="6"/>
      <c r="V68" s="6"/>
      <c r="W68" s="6"/>
      <c r="X68" s="6">
        <f t="shared" si="19"/>
        <v>0</v>
      </c>
    </row>
    <row r="69" spans="1:24" ht="15.75" hidden="1" customHeight="1" x14ac:dyDescent="0.25">
      <c r="A69" s="28"/>
      <c r="B69" s="67"/>
      <c r="C69" s="70"/>
      <c r="D69" s="68" t="s">
        <v>21</v>
      </c>
      <c r="E69" s="68"/>
      <c r="F69" s="69">
        <f t="shared" si="13"/>
        <v>0</v>
      </c>
      <c r="G69" s="6">
        <f t="shared" si="14"/>
        <v>0</v>
      </c>
      <c r="H69" s="6"/>
      <c r="I69" s="6"/>
      <c r="J69" s="6"/>
      <c r="K69" s="6"/>
      <c r="L69" s="6">
        <f t="shared" si="15"/>
        <v>0</v>
      </c>
      <c r="M69" s="6">
        <f t="shared" si="16"/>
        <v>0</v>
      </c>
      <c r="N69" s="6"/>
      <c r="O69" s="6"/>
      <c r="P69" s="6"/>
      <c r="Q69" s="6"/>
      <c r="R69" s="6">
        <f t="shared" si="17"/>
        <v>0</v>
      </c>
      <c r="S69" s="6">
        <f t="shared" si="18"/>
        <v>0</v>
      </c>
      <c r="T69" s="6"/>
      <c r="U69" s="6"/>
      <c r="V69" s="6"/>
      <c r="W69" s="6"/>
      <c r="X69" s="6">
        <f t="shared" si="19"/>
        <v>0</v>
      </c>
    </row>
    <row r="70" spans="1:24" ht="15.75" hidden="1" customHeight="1" x14ac:dyDescent="0.25">
      <c r="A70" s="28"/>
      <c r="B70" s="67"/>
      <c r="C70" s="70"/>
      <c r="D70" s="68" t="s">
        <v>31</v>
      </c>
      <c r="E70" s="68"/>
      <c r="F70" s="69">
        <f t="shared" si="13"/>
        <v>0</v>
      </c>
      <c r="G70" s="6">
        <f t="shared" si="14"/>
        <v>0</v>
      </c>
      <c r="H70" s="6"/>
      <c r="I70" s="6"/>
      <c r="J70" s="6"/>
      <c r="K70" s="6"/>
      <c r="L70" s="6">
        <f t="shared" si="15"/>
        <v>0</v>
      </c>
      <c r="M70" s="6">
        <f t="shared" si="16"/>
        <v>0</v>
      </c>
      <c r="N70" s="6"/>
      <c r="O70" s="6"/>
      <c r="P70" s="6"/>
      <c r="Q70" s="6"/>
      <c r="R70" s="6">
        <f t="shared" si="17"/>
        <v>0</v>
      </c>
      <c r="S70" s="6">
        <f t="shared" si="18"/>
        <v>0</v>
      </c>
      <c r="T70" s="6"/>
      <c r="U70" s="6"/>
      <c r="V70" s="6"/>
      <c r="W70" s="6"/>
      <c r="X70" s="6">
        <f t="shared" si="19"/>
        <v>0</v>
      </c>
    </row>
    <row r="71" spans="1:24" ht="15.75" hidden="1" customHeight="1" x14ac:dyDescent="0.25">
      <c r="A71" s="28"/>
      <c r="B71" s="67"/>
      <c r="C71" s="70"/>
      <c r="D71" s="68" t="s">
        <v>32</v>
      </c>
      <c r="E71" s="68"/>
      <c r="F71" s="69">
        <f t="shared" si="13"/>
        <v>0</v>
      </c>
      <c r="G71" s="6">
        <f t="shared" si="14"/>
        <v>0</v>
      </c>
      <c r="H71" s="6"/>
      <c r="I71" s="6"/>
      <c r="J71" s="6"/>
      <c r="K71" s="6"/>
      <c r="L71" s="6">
        <f t="shared" si="15"/>
        <v>0</v>
      </c>
      <c r="M71" s="6">
        <f t="shared" si="16"/>
        <v>0</v>
      </c>
      <c r="N71" s="6"/>
      <c r="O71" s="6"/>
      <c r="P71" s="6"/>
      <c r="Q71" s="6"/>
      <c r="R71" s="6">
        <f t="shared" si="17"/>
        <v>0</v>
      </c>
      <c r="S71" s="6">
        <f t="shared" si="18"/>
        <v>0</v>
      </c>
      <c r="T71" s="6"/>
      <c r="U71" s="6"/>
      <c r="V71" s="6"/>
      <c r="W71" s="6"/>
      <c r="X71" s="6">
        <f t="shared" si="19"/>
        <v>0</v>
      </c>
    </row>
    <row r="72" spans="1:24" ht="15.75" hidden="1" customHeight="1" x14ac:dyDescent="0.25">
      <c r="A72" s="28"/>
      <c r="B72" s="67"/>
      <c r="C72" s="70"/>
      <c r="D72" s="68" t="s">
        <v>22</v>
      </c>
      <c r="E72" s="68"/>
      <c r="F72" s="69">
        <f t="shared" si="13"/>
        <v>0</v>
      </c>
      <c r="G72" s="6">
        <f t="shared" si="14"/>
        <v>0</v>
      </c>
      <c r="H72" s="6"/>
      <c r="I72" s="6"/>
      <c r="J72" s="6"/>
      <c r="K72" s="6"/>
      <c r="L72" s="6">
        <f t="shared" si="15"/>
        <v>0</v>
      </c>
      <c r="M72" s="6">
        <f t="shared" si="16"/>
        <v>0</v>
      </c>
      <c r="N72" s="6"/>
      <c r="O72" s="6"/>
      <c r="P72" s="6"/>
      <c r="Q72" s="6"/>
      <c r="R72" s="6">
        <f t="shared" si="17"/>
        <v>0</v>
      </c>
      <c r="S72" s="6">
        <f t="shared" si="18"/>
        <v>0</v>
      </c>
      <c r="T72" s="6"/>
      <c r="U72" s="6"/>
      <c r="V72" s="6"/>
      <c r="W72" s="6"/>
      <c r="X72" s="6">
        <f t="shared" si="19"/>
        <v>0</v>
      </c>
    </row>
    <row r="73" spans="1:24" ht="15.75" hidden="1" customHeight="1" x14ac:dyDescent="0.25">
      <c r="A73" s="28"/>
      <c r="B73" s="67"/>
      <c r="C73" s="70"/>
      <c r="D73" s="68" t="s">
        <v>17</v>
      </c>
      <c r="E73" s="68"/>
      <c r="F73" s="69">
        <f t="shared" si="13"/>
        <v>0</v>
      </c>
      <c r="G73" s="6">
        <f t="shared" si="14"/>
        <v>0</v>
      </c>
      <c r="H73" s="6"/>
      <c r="I73" s="6"/>
      <c r="J73" s="6"/>
      <c r="K73" s="6"/>
      <c r="L73" s="6">
        <f t="shared" si="15"/>
        <v>0</v>
      </c>
      <c r="M73" s="6">
        <f t="shared" si="16"/>
        <v>0</v>
      </c>
      <c r="N73" s="6"/>
      <c r="O73" s="6"/>
      <c r="P73" s="6"/>
      <c r="Q73" s="6"/>
      <c r="R73" s="6">
        <f t="shared" si="17"/>
        <v>0</v>
      </c>
      <c r="S73" s="6">
        <f t="shared" si="18"/>
        <v>0</v>
      </c>
      <c r="T73" s="6"/>
      <c r="U73" s="6"/>
      <c r="V73" s="6"/>
      <c r="W73" s="6"/>
      <c r="X73" s="6">
        <f t="shared" si="19"/>
        <v>0</v>
      </c>
    </row>
    <row r="74" spans="1:24" ht="15.75" hidden="1" customHeight="1" x14ac:dyDescent="0.25">
      <c r="A74" s="28"/>
      <c r="B74" s="67"/>
      <c r="C74" s="70"/>
      <c r="D74" s="68" t="s">
        <v>23</v>
      </c>
      <c r="E74" s="68"/>
      <c r="F74" s="69">
        <f>L74+R74+X74</f>
        <v>0</v>
      </c>
      <c r="G74" s="6">
        <f t="shared" si="14"/>
        <v>0</v>
      </c>
      <c r="H74" s="6"/>
      <c r="I74" s="6"/>
      <c r="J74" s="6"/>
      <c r="K74" s="6"/>
      <c r="L74" s="6">
        <f t="shared" si="15"/>
        <v>0</v>
      </c>
      <c r="M74" s="6">
        <f t="shared" si="16"/>
        <v>0</v>
      </c>
      <c r="N74" s="6"/>
      <c r="O74" s="6"/>
      <c r="P74" s="6"/>
      <c r="Q74" s="6"/>
      <c r="R74" s="6">
        <f t="shared" si="17"/>
        <v>0</v>
      </c>
      <c r="S74" s="6">
        <f t="shared" si="18"/>
        <v>0</v>
      </c>
      <c r="T74" s="6"/>
      <c r="U74" s="6"/>
      <c r="V74" s="6"/>
      <c r="W74" s="6"/>
      <c r="X74" s="6">
        <f t="shared" si="19"/>
        <v>0</v>
      </c>
    </row>
    <row r="75" spans="1:24" ht="15.75" hidden="1" customHeight="1" x14ac:dyDescent="0.25">
      <c r="A75" s="28"/>
      <c r="B75" s="67"/>
      <c r="C75" s="70"/>
      <c r="D75" s="68" t="s">
        <v>10</v>
      </c>
      <c r="E75" s="68"/>
      <c r="F75" s="69">
        <f t="shared" si="13"/>
        <v>0</v>
      </c>
      <c r="G75" s="6">
        <f t="shared" si="14"/>
        <v>0</v>
      </c>
      <c r="H75" s="6"/>
      <c r="I75" s="6"/>
      <c r="J75" s="6"/>
      <c r="K75" s="6"/>
      <c r="L75" s="6">
        <f t="shared" si="15"/>
        <v>0</v>
      </c>
      <c r="M75" s="6">
        <f t="shared" si="16"/>
        <v>0</v>
      </c>
      <c r="N75" s="6"/>
      <c r="O75" s="6"/>
      <c r="P75" s="6"/>
      <c r="Q75" s="6"/>
      <c r="R75" s="6">
        <f t="shared" si="17"/>
        <v>0</v>
      </c>
      <c r="S75" s="6">
        <f t="shared" si="18"/>
        <v>0</v>
      </c>
      <c r="T75" s="6"/>
      <c r="U75" s="6"/>
      <c r="V75" s="6"/>
      <c r="W75" s="6"/>
      <c r="X75" s="6">
        <f t="shared" si="19"/>
        <v>0</v>
      </c>
    </row>
    <row r="76" spans="1:24" ht="15.75" hidden="1" customHeight="1" x14ac:dyDescent="0.25">
      <c r="A76" s="28"/>
      <c r="B76" s="19"/>
      <c r="C76" s="6"/>
      <c r="D76" s="32" t="s">
        <v>18</v>
      </c>
      <c r="E76" s="32"/>
      <c r="F76" s="54">
        <f>L76+R76+X76</f>
        <v>0</v>
      </c>
      <c r="G76" s="6">
        <f t="shared" si="14"/>
        <v>0</v>
      </c>
      <c r="H76" s="6"/>
      <c r="I76" s="6"/>
      <c r="J76" s="6"/>
      <c r="K76" s="6"/>
      <c r="L76" s="6">
        <f t="shared" si="15"/>
        <v>0</v>
      </c>
      <c r="M76" s="6">
        <f t="shared" si="16"/>
        <v>0</v>
      </c>
      <c r="N76" s="6"/>
      <c r="O76" s="6"/>
      <c r="P76" s="6"/>
      <c r="Q76" s="6"/>
      <c r="R76" s="6">
        <f t="shared" si="17"/>
        <v>0</v>
      </c>
      <c r="S76" s="6">
        <f t="shared" si="18"/>
        <v>0</v>
      </c>
      <c r="T76" s="6"/>
      <c r="U76" s="6"/>
      <c r="V76" s="6"/>
      <c r="W76" s="6"/>
      <c r="X76" s="6">
        <f t="shared" si="19"/>
        <v>0</v>
      </c>
    </row>
    <row r="77" spans="1:24" ht="15.75" hidden="1" customHeight="1" x14ac:dyDescent="0.25">
      <c r="A77" s="28"/>
      <c r="B77" s="19"/>
      <c r="C77" s="6"/>
      <c r="D77" s="32" t="s">
        <v>24</v>
      </c>
      <c r="E77" s="32"/>
      <c r="F77" s="54">
        <f t="shared" si="13"/>
        <v>95.699999999999989</v>
      </c>
      <c r="G77" s="6">
        <f t="shared" si="14"/>
        <v>31.9</v>
      </c>
      <c r="H77" s="6">
        <v>31.9</v>
      </c>
      <c r="I77" s="6"/>
      <c r="J77" s="6"/>
      <c r="K77" s="6"/>
      <c r="L77" s="6">
        <f t="shared" si="15"/>
        <v>31.9</v>
      </c>
      <c r="M77" s="6">
        <f t="shared" si="16"/>
        <v>31.9</v>
      </c>
      <c r="N77" s="6">
        <v>31.9</v>
      </c>
      <c r="O77" s="6"/>
      <c r="P77" s="6"/>
      <c r="Q77" s="6"/>
      <c r="R77" s="6">
        <f t="shared" si="17"/>
        <v>31.9</v>
      </c>
      <c r="S77" s="6">
        <f t="shared" si="18"/>
        <v>31.9</v>
      </c>
      <c r="T77" s="6">
        <v>31.9</v>
      </c>
      <c r="U77" s="6"/>
      <c r="V77" s="6"/>
      <c r="W77" s="6"/>
      <c r="X77" s="6">
        <f t="shared" si="19"/>
        <v>31.9</v>
      </c>
    </row>
    <row r="78" spans="1:24" ht="15.75" hidden="1" customHeight="1" x14ac:dyDescent="0.25">
      <c r="A78" s="28"/>
      <c r="B78" s="19"/>
      <c r="C78" s="6"/>
      <c r="D78" s="32">
        <v>262</v>
      </c>
      <c r="E78" s="32"/>
      <c r="F78" s="54">
        <f t="shared" si="13"/>
        <v>0</v>
      </c>
      <c r="G78" s="6">
        <f t="shared" si="14"/>
        <v>0</v>
      </c>
      <c r="H78" s="6"/>
      <c r="I78" s="6"/>
      <c r="J78" s="6"/>
      <c r="K78" s="6"/>
      <c r="L78" s="6">
        <f t="shared" si="15"/>
        <v>0</v>
      </c>
      <c r="M78" s="6">
        <f t="shared" si="16"/>
        <v>0</v>
      </c>
      <c r="N78" s="6"/>
      <c r="O78" s="6"/>
      <c r="P78" s="6"/>
      <c r="Q78" s="6"/>
      <c r="R78" s="6">
        <f t="shared" si="17"/>
        <v>0</v>
      </c>
      <c r="S78" s="6">
        <f t="shared" si="18"/>
        <v>0</v>
      </c>
      <c r="T78" s="6"/>
      <c r="U78" s="6"/>
      <c r="V78" s="6"/>
      <c r="W78" s="6"/>
      <c r="X78" s="6">
        <f t="shared" si="19"/>
        <v>0</v>
      </c>
    </row>
    <row r="79" spans="1:24" ht="15.75" hidden="1" customHeight="1" x14ac:dyDescent="0.25">
      <c r="A79" s="28"/>
      <c r="B79" s="19"/>
      <c r="C79" s="6"/>
      <c r="D79" s="32" t="s">
        <v>25</v>
      </c>
      <c r="E79" s="32"/>
      <c r="F79" s="54">
        <f t="shared" si="13"/>
        <v>0</v>
      </c>
      <c r="G79" s="6">
        <f t="shared" si="14"/>
        <v>0</v>
      </c>
      <c r="H79" s="6"/>
      <c r="I79" s="6"/>
      <c r="J79" s="6"/>
      <c r="K79" s="6"/>
      <c r="L79" s="6">
        <f t="shared" si="15"/>
        <v>0</v>
      </c>
      <c r="M79" s="6">
        <f t="shared" si="16"/>
        <v>0</v>
      </c>
      <c r="N79" s="6"/>
      <c r="O79" s="6"/>
      <c r="P79" s="6"/>
      <c r="Q79" s="6"/>
      <c r="R79" s="6">
        <f t="shared" si="17"/>
        <v>0</v>
      </c>
      <c r="S79" s="6">
        <f t="shared" si="18"/>
        <v>0</v>
      </c>
      <c r="T79" s="6"/>
      <c r="U79" s="6"/>
      <c r="V79" s="6"/>
      <c r="W79" s="6"/>
      <c r="X79" s="6">
        <f t="shared" si="19"/>
        <v>0</v>
      </c>
    </row>
    <row r="80" spans="1:24" ht="15.75" hidden="1" customHeight="1" x14ac:dyDescent="0.25">
      <c r="A80" s="28"/>
      <c r="B80" s="19"/>
      <c r="C80" s="6"/>
      <c r="D80" s="32" t="s">
        <v>11</v>
      </c>
      <c r="E80" s="32"/>
      <c r="F80" s="54">
        <f t="shared" si="13"/>
        <v>0</v>
      </c>
      <c r="G80" s="6">
        <f t="shared" si="14"/>
        <v>0</v>
      </c>
      <c r="H80" s="6"/>
      <c r="I80" s="6"/>
      <c r="J80" s="6"/>
      <c r="K80" s="6"/>
      <c r="L80" s="6">
        <f t="shared" si="15"/>
        <v>0</v>
      </c>
      <c r="M80" s="6">
        <f t="shared" si="16"/>
        <v>0</v>
      </c>
      <c r="N80" s="6"/>
      <c r="O80" s="6"/>
      <c r="P80" s="6"/>
      <c r="Q80" s="6"/>
      <c r="R80" s="6">
        <f t="shared" si="17"/>
        <v>0</v>
      </c>
      <c r="S80" s="6">
        <f t="shared" si="18"/>
        <v>0</v>
      </c>
      <c r="T80" s="6"/>
      <c r="U80" s="6"/>
      <c r="V80" s="6"/>
      <c r="W80" s="6"/>
      <c r="X80" s="6">
        <f t="shared" si="19"/>
        <v>0</v>
      </c>
    </row>
    <row r="81" spans="1:24" ht="15.75" hidden="1" customHeight="1" x14ac:dyDescent="0.25">
      <c r="A81" s="28"/>
      <c r="B81" s="19"/>
      <c r="C81" s="6"/>
      <c r="D81" s="32" t="s">
        <v>13</v>
      </c>
      <c r="E81" s="32"/>
      <c r="F81" s="54">
        <f t="shared" si="13"/>
        <v>0</v>
      </c>
      <c r="G81" s="6">
        <f t="shared" si="14"/>
        <v>0</v>
      </c>
      <c r="H81" s="6"/>
      <c r="I81" s="6"/>
      <c r="J81" s="6"/>
      <c r="K81" s="6"/>
      <c r="L81" s="6">
        <f t="shared" si="15"/>
        <v>0</v>
      </c>
      <c r="M81" s="6">
        <f t="shared" si="16"/>
        <v>0</v>
      </c>
      <c r="N81" s="6"/>
      <c r="O81" s="6"/>
      <c r="P81" s="6"/>
      <c r="Q81" s="6"/>
      <c r="R81" s="6">
        <f t="shared" si="17"/>
        <v>0</v>
      </c>
      <c r="S81" s="6">
        <f t="shared" si="18"/>
        <v>0</v>
      </c>
      <c r="T81" s="6"/>
      <c r="U81" s="6"/>
      <c r="V81" s="6"/>
      <c r="W81" s="6"/>
      <c r="X81" s="6">
        <f t="shared" si="19"/>
        <v>0</v>
      </c>
    </row>
    <row r="82" spans="1:24" ht="15.75" hidden="1" customHeight="1" x14ac:dyDescent="0.25">
      <c r="A82" s="28"/>
      <c r="B82" s="19"/>
      <c r="C82" s="6"/>
      <c r="D82" s="32" t="s">
        <v>12</v>
      </c>
      <c r="E82" s="32"/>
      <c r="F82" s="54">
        <f t="shared" si="13"/>
        <v>18</v>
      </c>
      <c r="G82" s="6">
        <f t="shared" si="14"/>
        <v>6</v>
      </c>
      <c r="H82" s="6">
        <v>6</v>
      </c>
      <c r="I82" s="6"/>
      <c r="J82" s="6"/>
      <c r="K82" s="6"/>
      <c r="L82" s="6">
        <f t="shared" si="15"/>
        <v>6</v>
      </c>
      <c r="M82" s="6">
        <f t="shared" si="16"/>
        <v>6</v>
      </c>
      <c r="N82" s="6">
        <v>6</v>
      </c>
      <c r="O82" s="6"/>
      <c r="P82" s="6"/>
      <c r="Q82" s="6"/>
      <c r="R82" s="6">
        <f t="shared" si="17"/>
        <v>6</v>
      </c>
      <c r="S82" s="6">
        <f t="shared" si="18"/>
        <v>6</v>
      </c>
      <c r="T82" s="6">
        <v>6</v>
      </c>
      <c r="U82" s="6"/>
      <c r="V82" s="6"/>
      <c r="W82" s="6"/>
      <c r="X82" s="6">
        <f t="shared" si="19"/>
        <v>6</v>
      </c>
    </row>
    <row r="83" spans="1:24" ht="15.75" hidden="1" customHeight="1" x14ac:dyDescent="0.25">
      <c r="A83" s="28"/>
      <c r="B83" s="19"/>
      <c r="C83" s="6"/>
      <c r="D83" s="32" t="s">
        <v>26</v>
      </c>
      <c r="E83" s="32"/>
      <c r="F83" s="54">
        <f t="shared" si="13"/>
        <v>0</v>
      </c>
      <c r="G83" s="6">
        <f t="shared" si="14"/>
        <v>0</v>
      </c>
      <c r="H83" s="6"/>
      <c r="I83" s="6"/>
      <c r="J83" s="6"/>
      <c r="K83" s="6"/>
      <c r="L83" s="6">
        <f t="shared" si="15"/>
        <v>0</v>
      </c>
      <c r="M83" s="6">
        <f t="shared" si="16"/>
        <v>0</v>
      </c>
      <c r="N83" s="6"/>
      <c r="O83" s="6"/>
      <c r="P83" s="6"/>
      <c r="Q83" s="6"/>
      <c r="R83" s="6">
        <f t="shared" si="17"/>
        <v>0</v>
      </c>
      <c r="S83" s="6">
        <f t="shared" si="18"/>
        <v>0</v>
      </c>
      <c r="T83" s="6"/>
      <c r="U83" s="6"/>
      <c r="V83" s="6"/>
      <c r="W83" s="6"/>
      <c r="X83" s="6">
        <f t="shared" si="19"/>
        <v>0</v>
      </c>
    </row>
    <row r="84" spans="1:24" ht="15.75" hidden="1" customHeight="1" x14ac:dyDescent="0.25">
      <c r="A84" s="28"/>
      <c r="B84" s="19"/>
      <c r="C84" s="6"/>
      <c r="D84" s="32" t="s">
        <v>28</v>
      </c>
      <c r="E84" s="32"/>
      <c r="F84" s="54">
        <f t="shared" si="13"/>
        <v>0</v>
      </c>
      <c r="G84" s="6">
        <f t="shared" si="14"/>
        <v>0</v>
      </c>
      <c r="H84" s="6"/>
      <c r="I84" s="6"/>
      <c r="J84" s="6"/>
      <c r="K84" s="6"/>
      <c r="L84" s="6">
        <f t="shared" si="15"/>
        <v>0</v>
      </c>
      <c r="M84" s="6">
        <f t="shared" si="16"/>
        <v>0</v>
      </c>
      <c r="N84" s="6"/>
      <c r="O84" s="6"/>
      <c r="P84" s="6"/>
      <c r="Q84" s="6"/>
      <c r="R84" s="6">
        <f t="shared" si="17"/>
        <v>0</v>
      </c>
      <c r="S84" s="6">
        <f t="shared" si="18"/>
        <v>0</v>
      </c>
      <c r="T84" s="6"/>
      <c r="U84" s="6"/>
      <c r="V84" s="6"/>
      <c r="W84" s="6"/>
      <c r="X84" s="6">
        <f t="shared" si="19"/>
        <v>0</v>
      </c>
    </row>
    <row r="85" spans="1:24" ht="15.75" hidden="1" customHeight="1" x14ac:dyDescent="0.25">
      <c r="A85" s="28"/>
      <c r="B85" s="6"/>
      <c r="C85" s="6"/>
      <c r="D85" s="32" t="s">
        <v>27</v>
      </c>
      <c r="E85" s="32"/>
      <c r="F85" s="54">
        <f t="shared" si="13"/>
        <v>13.5</v>
      </c>
      <c r="G85" s="6">
        <f t="shared" si="14"/>
        <v>4.5</v>
      </c>
      <c r="H85" s="6">
        <v>4.5</v>
      </c>
      <c r="I85" s="6"/>
      <c r="J85" s="6"/>
      <c r="K85" s="6"/>
      <c r="L85" s="6">
        <f t="shared" si="15"/>
        <v>4.5</v>
      </c>
      <c r="M85" s="6">
        <f t="shared" si="16"/>
        <v>4.5</v>
      </c>
      <c r="N85" s="6">
        <v>4.5</v>
      </c>
      <c r="O85" s="6"/>
      <c r="P85" s="6"/>
      <c r="Q85" s="6"/>
      <c r="R85" s="6">
        <f t="shared" si="17"/>
        <v>4.5</v>
      </c>
      <c r="S85" s="6">
        <f t="shared" si="18"/>
        <v>4.5</v>
      </c>
      <c r="T85" s="6">
        <v>4.5</v>
      </c>
      <c r="U85" s="6"/>
      <c r="V85" s="6"/>
      <c r="W85" s="6"/>
      <c r="X85" s="6">
        <f t="shared" si="19"/>
        <v>4.5</v>
      </c>
    </row>
    <row r="86" spans="1:24" s="10" customFormat="1" ht="60" customHeight="1" x14ac:dyDescent="0.25">
      <c r="A86" s="12"/>
      <c r="B86" s="18" t="s">
        <v>101</v>
      </c>
      <c r="C86" s="14" t="s">
        <v>73</v>
      </c>
      <c r="D86" s="37" t="s">
        <v>52</v>
      </c>
      <c r="E86" s="35"/>
      <c r="F86" s="20">
        <f t="shared" ref="F86:X86" si="20">SUM(F87:F119)</f>
        <v>13285.7</v>
      </c>
      <c r="G86" s="20">
        <f t="shared" si="20"/>
        <v>4156.2999999999993</v>
      </c>
      <c r="H86" s="20">
        <f t="shared" si="20"/>
        <v>4156.2999999999993</v>
      </c>
      <c r="I86" s="20">
        <f t="shared" si="20"/>
        <v>0</v>
      </c>
      <c r="J86" s="20">
        <f t="shared" si="20"/>
        <v>50</v>
      </c>
      <c r="K86" s="20">
        <f t="shared" si="20"/>
        <v>0</v>
      </c>
      <c r="L86" s="20">
        <f t="shared" si="20"/>
        <v>4206.3</v>
      </c>
      <c r="M86" s="20">
        <f t="shared" si="20"/>
        <v>4489.7</v>
      </c>
      <c r="N86" s="20">
        <f t="shared" si="20"/>
        <v>4489.7</v>
      </c>
      <c r="O86" s="20">
        <f t="shared" si="20"/>
        <v>0</v>
      </c>
      <c r="P86" s="20">
        <f t="shared" si="20"/>
        <v>50</v>
      </c>
      <c r="Q86" s="20">
        <f t="shared" si="20"/>
        <v>0</v>
      </c>
      <c r="R86" s="20">
        <f t="shared" si="20"/>
        <v>4539.7</v>
      </c>
      <c r="S86" s="20">
        <f t="shared" si="20"/>
        <v>4489.7</v>
      </c>
      <c r="T86" s="20">
        <f t="shared" si="20"/>
        <v>4489.7</v>
      </c>
      <c r="U86" s="20">
        <f t="shared" si="20"/>
        <v>0</v>
      </c>
      <c r="V86" s="20">
        <f t="shared" si="20"/>
        <v>50</v>
      </c>
      <c r="W86" s="20">
        <f t="shared" si="20"/>
        <v>0</v>
      </c>
      <c r="X86" s="20">
        <f t="shared" si="20"/>
        <v>4539.7</v>
      </c>
    </row>
    <row r="87" spans="1:24" ht="15.75" hidden="1" customHeight="1" x14ac:dyDescent="0.25">
      <c r="A87" s="12"/>
      <c r="B87" s="16" t="s">
        <v>34</v>
      </c>
      <c r="C87" s="6"/>
      <c r="D87" s="32">
        <v>211</v>
      </c>
      <c r="E87" s="32"/>
      <c r="F87" s="6">
        <f>F19+F53</f>
        <v>6417.9</v>
      </c>
      <c r="G87" s="6">
        <f t="shared" ref="G87:X101" si="21">G19+G53</f>
        <v>2077.9</v>
      </c>
      <c r="H87" s="6">
        <f t="shared" si="21"/>
        <v>2077.9</v>
      </c>
      <c r="I87" s="6">
        <f t="shared" si="21"/>
        <v>0</v>
      </c>
      <c r="J87" s="6">
        <f t="shared" si="21"/>
        <v>0</v>
      </c>
      <c r="K87" s="6">
        <f t="shared" si="21"/>
        <v>0</v>
      </c>
      <c r="L87" s="6">
        <f t="shared" si="21"/>
        <v>2077.9</v>
      </c>
      <c r="M87" s="6">
        <f t="shared" si="21"/>
        <v>2170</v>
      </c>
      <c r="N87" s="6">
        <f t="shared" si="21"/>
        <v>2170</v>
      </c>
      <c r="O87" s="6">
        <f t="shared" si="21"/>
        <v>0</v>
      </c>
      <c r="P87" s="6">
        <f t="shared" si="21"/>
        <v>0</v>
      </c>
      <c r="Q87" s="6">
        <f t="shared" si="21"/>
        <v>0</v>
      </c>
      <c r="R87" s="6">
        <f t="shared" si="21"/>
        <v>2170</v>
      </c>
      <c r="S87" s="6">
        <f t="shared" si="21"/>
        <v>2170</v>
      </c>
      <c r="T87" s="6">
        <f t="shared" si="21"/>
        <v>2170</v>
      </c>
      <c r="U87" s="6">
        <f t="shared" si="21"/>
        <v>0</v>
      </c>
      <c r="V87" s="6">
        <f t="shared" si="21"/>
        <v>0</v>
      </c>
      <c r="W87" s="6">
        <f t="shared" si="21"/>
        <v>0</v>
      </c>
      <c r="X87" s="6">
        <f t="shared" si="21"/>
        <v>2170</v>
      </c>
    </row>
    <row r="88" spans="1:24" ht="15.75" hidden="1" customHeight="1" x14ac:dyDescent="0.25">
      <c r="A88" s="28"/>
      <c r="B88" s="19"/>
      <c r="C88" s="6"/>
      <c r="D88" s="32" t="s">
        <v>19</v>
      </c>
      <c r="E88" s="32"/>
      <c r="F88" s="6">
        <f t="shared" ref="F88:F109" si="22">F20+F54</f>
        <v>1516.6</v>
      </c>
      <c r="G88" s="6">
        <f t="shared" ref="G88:U88" si="23">G20+G54</f>
        <v>463.6</v>
      </c>
      <c r="H88" s="6">
        <f t="shared" si="23"/>
        <v>463.6</v>
      </c>
      <c r="I88" s="6">
        <f t="shared" si="23"/>
        <v>0</v>
      </c>
      <c r="J88" s="6">
        <f t="shared" si="23"/>
        <v>0</v>
      </c>
      <c r="K88" s="6">
        <f t="shared" si="23"/>
        <v>0</v>
      </c>
      <c r="L88" s="6">
        <f t="shared" si="23"/>
        <v>463.6</v>
      </c>
      <c r="M88" s="6">
        <f t="shared" si="23"/>
        <v>526.5</v>
      </c>
      <c r="N88" s="6">
        <f t="shared" si="23"/>
        <v>526.5</v>
      </c>
      <c r="O88" s="6">
        <f t="shared" si="23"/>
        <v>0</v>
      </c>
      <c r="P88" s="6">
        <f t="shared" si="23"/>
        <v>0</v>
      </c>
      <c r="Q88" s="6">
        <f t="shared" si="23"/>
        <v>0</v>
      </c>
      <c r="R88" s="6">
        <f t="shared" si="23"/>
        <v>526.5</v>
      </c>
      <c r="S88" s="6">
        <f t="shared" si="23"/>
        <v>526.5</v>
      </c>
      <c r="T88" s="6">
        <f t="shared" si="23"/>
        <v>526.5</v>
      </c>
      <c r="U88" s="6">
        <f t="shared" si="23"/>
        <v>0</v>
      </c>
      <c r="V88" s="6">
        <f t="shared" si="21"/>
        <v>0</v>
      </c>
      <c r="W88" s="6">
        <f t="shared" si="21"/>
        <v>0</v>
      </c>
      <c r="X88" s="6">
        <f t="shared" si="21"/>
        <v>526.5</v>
      </c>
    </row>
    <row r="89" spans="1:24" ht="15.75" hidden="1" customHeight="1" x14ac:dyDescent="0.25">
      <c r="A89" s="28"/>
      <c r="B89" s="19"/>
      <c r="C89" s="6"/>
      <c r="D89" s="32" t="s">
        <v>14</v>
      </c>
      <c r="E89" s="32"/>
      <c r="F89" s="6">
        <f t="shared" si="22"/>
        <v>0</v>
      </c>
      <c r="G89" s="6">
        <f t="shared" si="21"/>
        <v>0</v>
      </c>
      <c r="H89" s="6">
        <f t="shared" si="21"/>
        <v>0</v>
      </c>
      <c r="I89" s="6">
        <f t="shared" si="21"/>
        <v>0</v>
      </c>
      <c r="J89" s="6">
        <f t="shared" si="21"/>
        <v>0</v>
      </c>
      <c r="K89" s="6">
        <f t="shared" si="21"/>
        <v>0</v>
      </c>
      <c r="L89" s="6">
        <f t="shared" si="21"/>
        <v>0</v>
      </c>
      <c r="M89" s="6">
        <f t="shared" si="21"/>
        <v>0</v>
      </c>
      <c r="N89" s="6">
        <f t="shared" si="21"/>
        <v>0</v>
      </c>
      <c r="O89" s="6">
        <f t="shared" si="21"/>
        <v>0</v>
      </c>
      <c r="P89" s="6">
        <f t="shared" si="21"/>
        <v>0</v>
      </c>
      <c r="Q89" s="6">
        <f t="shared" si="21"/>
        <v>0</v>
      </c>
      <c r="R89" s="6">
        <f t="shared" si="21"/>
        <v>0</v>
      </c>
      <c r="S89" s="6">
        <f t="shared" si="21"/>
        <v>0</v>
      </c>
      <c r="T89" s="6">
        <f t="shared" si="21"/>
        <v>0</v>
      </c>
      <c r="U89" s="6">
        <f t="shared" si="21"/>
        <v>0</v>
      </c>
      <c r="V89" s="6">
        <f t="shared" si="21"/>
        <v>0</v>
      </c>
      <c r="W89" s="6">
        <f t="shared" si="21"/>
        <v>0</v>
      </c>
      <c r="X89" s="6">
        <f t="shared" si="21"/>
        <v>0</v>
      </c>
    </row>
    <row r="90" spans="1:24" ht="15.75" hidden="1" customHeight="1" x14ac:dyDescent="0.25">
      <c r="A90" s="28"/>
      <c r="B90" s="19"/>
      <c r="C90" s="6"/>
      <c r="D90" s="32" t="s">
        <v>53</v>
      </c>
      <c r="E90" s="32"/>
      <c r="F90" s="6">
        <f t="shared" si="22"/>
        <v>0</v>
      </c>
      <c r="G90" s="6">
        <f t="shared" si="21"/>
        <v>0</v>
      </c>
      <c r="H90" s="6">
        <f t="shared" si="21"/>
        <v>0</v>
      </c>
      <c r="I90" s="6">
        <f t="shared" si="21"/>
        <v>0</v>
      </c>
      <c r="J90" s="6">
        <f t="shared" si="21"/>
        <v>0</v>
      </c>
      <c r="K90" s="6">
        <f t="shared" si="21"/>
        <v>0</v>
      </c>
      <c r="L90" s="6">
        <f t="shared" si="21"/>
        <v>0</v>
      </c>
      <c r="M90" s="6">
        <f t="shared" si="21"/>
        <v>0</v>
      </c>
      <c r="N90" s="6">
        <f t="shared" si="21"/>
        <v>0</v>
      </c>
      <c r="O90" s="6">
        <f t="shared" si="21"/>
        <v>0</v>
      </c>
      <c r="P90" s="6">
        <f t="shared" si="21"/>
        <v>0</v>
      </c>
      <c r="Q90" s="6">
        <f t="shared" si="21"/>
        <v>0</v>
      </c>
      <c r="R90" s="6">
        <f t="shared" si="21"/>
        <v>0</v>
      </c>
      <c r="S90" s="6">
        <f t="shared" si="21"/>
        <v>0</v>
      </c>
      <c r="T90" s="6">
        <f t="shared" si="21"/>
        <v>0</v>
      </c>
      <c r="U90" s="6">
        <f t="shared" si="21"/>
        <v>0</v>
      </c>
      <c r="V90" s="6">
        <f t="shared" si="21"/>
        <v>0</v>
      </c>
      <c r="W90" s="6">
        <f t="shared" si="21"/>
        <v>0</v>
      </c>
      <c r="X90" s="6">
        <f t="shared" si="21"/>
        <v>0</v>
      </c>
    </row>
    <row r="91" spans="1:24" ht="15.75" hidden="1" customHeight="1" x14ac:dyDescent="0.25">
      <c r="A91" s="28"/>
      <c r="B91" s="19"/>
      <c r="C91" s="6"/>
      <c r="D91" s="32" t="s">
        <v>33</v>
      </c>
      <c r="E91" s="32"/>
      <c r="F91" s="6">
        <f t="shared" si="22"/>
        <v>0</v>
      </c>
      <c r="G91" s="6">
        <f t="shared" si="21"/>
        <v>0</v>
      </c>
      <c r="H91" s="6">
        <f t="shared" si="21"/>
        <v>0</v>
      </c>
      <c r="I91" s="6">
        <f t="shared" si="21"/>
        <v>0</v>
      </c>
      <c r="J91" s="6">
        <f t="shared" si="21"/>
        <v>0</v>
      </c>
      <c r="K91" s="6">
        <f t="shared" si="21"/>
        <v>0</v>
      </c>
      <c r="L91" s="6">
        <f t="shared" si="21"/>
        <v>0</v>
      </c>
      <c r="M91" s="6">
        <f t="shared" si="21"/>
        <v>0</v>
      </c>
      <c r="N91" s="6">
        <f t="shared" si="21"/>
        <v>0</v>
      </c>
      <c r="O91" s="6">
        <f t="shared" si="21"/>
        <v>0</v>
      </c>
      <c r="P91" s="6">
        <f t="shared" si="21"/>
        <v>0</v>
      </c>
      <c r="Q91" s="6">
        <f t="shared" si="21"/>
        <v>0</v>
      </c>
      <c r="R91" s="6">
        <f t="shared" si="21"/>
        <v>0</v>
      </c>
      <c r="S91" s="6">
        <f t="shared" si="21"/>
        <v>0</v>
      </c>
      <c r="T91" s="6">
        <f t="shared" si="21"/>
        <v>0</v>
      </c>
      <c r="U91" s="6">
        <f t="shared" si="21"/>
        <v>0</v>
      </c>
      <c r="V91" s="6">
        <f t="shared" si="21"/>
        <v>0</v>
      </c>
      <c r="W91" s="6">
        <f t="shared" si="21"/>
        <v>0</v>
      </c>
      <c r="X91" s="6">
        <f t="shared" si="21"/>
        <v>0</v>
      </c>
    </row>
    <row r="92" spans="1:24" ht="15.75" hidden="1" customHeight="1" x14ac:dyDescent="0.25">
      <c r="A92" s="28"/>
      <c r="B92" s="19"/>
      <c r="C92" s="6"/>
      <c r="D92" s="32" t="s">
        <v>29</v>
      </c>
      <c r="E92" s="32"/>
      <c r="F92" s="6">
        <f t="shared" si="22"/>
        <v>0</v>
      </c>
      <c r="G92" s="6">
        <f t="shared" si="21"/>
        <v>0</v>
      </c>
      <c r="H92" s="6">
        <f t="shared" si="21"/>
        <v>0</v>
      </c>
      <c r="I92" s="6">
        <f t="shared" si="21"/>
        <v>0</v>
      </c>
      <c r="J92" s="6">
        <f t="shared" si="21"/>
        <v>0</v>
      </c>
      <c r="K92" s="6">
        <f t="shared" si="21"/>
        <v>0</v>
      </c>
      <c r="L92" s="6">
        <f t="shared" si="21"/>
        <v>0</v>
      </c>
      <c r="M92" s="6">
        <f t="shared" si="21"/>
        <v>0</v>
      </c>
      <c r="N92" s="6">
        <f t="shared" si="21"/>
        <v>0</v>
      </c>
      <c r="O92" s="6">
        <f t="shared" si="21"/>
        <v>0</v>
      </c>
      <c r="P92" s="6">
        <f t="shared" si="21"/>
        <v>0</v>
      </c>
      <c r="Q92" s="6">
        <f t="shared" si="21"/>
        <v>0</v>
      </c>
      <c r="R92" s="6">
        <f t="shared" si="21"/>
        <v>0</v>
      </c>
      <c r="S92" s="6">
        <f t="shared" si="21"/>
        <v>0</v>
      </c>
      <c r="T92" s="6">
        <f t="shared" si="21"/>
        <v>0</v>
      </c>
      <c r="U92" s="6">
        <f t="shared" si="21"/>
        <v>0</v>
      </c>
      <c r="V92" s="6">
        <f t="shared" si="21"/>
        <v>0</v>
      </c>
      <c r="W92" s="6">
        <f t="shared" si="21"/>
        <v>0</v>
      </c>
      <c r="X92" s="6">
        <f t="shared" si="21"/>
        <v>0</v>
      </c>
    </row>
    <row r="93" spans="1:24" ht="15.75" hidden="1" customHeight="1" x14ac:dyDescent="0.25">
      <c r="A93" s="28"/>
      <c r="B93" s="19"/>
      <c r="C93" s="6"/>
      <c r="D93" s="32" t="s">
        <v>30</v>
      </c>
      <c r="E93" s="32"/>
      <c r="F93" s="6">
        <f t="shared" si="22"/>
        <v>0</v>
      </c>
      <c r="G93" s="6">
        <f t="shared" si="21"/>
        <v>0</v>
      </c>
      <c r="H93" s="6">
        <f t="shared" si="21"/>
        <v>0</v>
      </c>
      <c r="I93" s="6">
        <f t="shared" si="21"/>
        <v>0</v>
      </c>
      <c r="J93" s="6">
        <f t="shared" si="21"/>
        <v>0</v>
      </c>
      <c r="K93" s="6">
        <f t="shared" si="21"/>
        <v>0</v>
      </c>
      <c r="L93" s="6">
        <f t="shared" si="21"/>
        <v>0</v>
      </c>
      <c r="M93" s="6">
        <f t="shared" si="21"/>
        <v>0</v>
      </c>
      <c r="N93" s="6">
        <f t="shared" si="21"/>
        <v>0</v>
      </c>
      <c r="O93" s="6">
        <f t="shared" si="21"/>
        <v>0</v>
      </c>
      <c r="P93" s="6">
        <f t="shared" si="21"/>
        <v>0</v>
      </c>
      <c r="Q93" s="6">
        <f t="shared" si="21"/>
        <v>0</v>
      </c>
      <c r="R93" s="6">
        <f t="shared" si="21"/>
        <v>0</v>
      </c>
      <c r="S93" s="6">
        <f t="shared" si="21"/>
        <v>0</v>
      </c>
      <c r="T93" s="6">
        <f t="shared" si="21"/>
        <v>0</v>
      </c>
      <c r="U93" s="6">
        <f t="shared" si="21"/>
        <v>0</v>
      </c>
      <c r="V93" s="6">
        <f t="shared" si="21"/>
        <v>0</v>
      </c>
      <c r="W93" s="6">
        <f t="shared" si="21"/>
        <v>0</v>
      </c>
      <c r="X93" s="6">
        <f t="shared" si="21"/>
        <v>0</v>
      </c>
    </row>
    <row r="94" spans="1:24" ht="15.75" hidden="1" customHeight="1" x14ac:dyDescent="0.25">
      <c r="A94" s="28"/>
      <c r="B94" s="19"/>
      <c r="C94" s="6"/>
      <c r="D94" s="32">
        <v>213</v>
      </c>
      <c r="E94" s="32"/>
      <c r="F94" s="6">
        <f t="shared" si="22"/>
        <v>1895.5000000000002</v>
      </c>
      <c r="G94" s="6">
        <f t="shared" si="21"/>
        <v>613.70000000000005</v>
      </c>
      <c r="H94" s="6">
        <f t="shared" si="21"/>
        <v>613.70000000000005</v>
      </c>
      <c r="I94" s="6">
        <f t="shared" si="21"/>
        <v>0</v>
      </c>
      <c r="J94" s="6">
        <f t="shared" si="21"/>
        <v>0</v>
      </c>
      <c r="K94" s="6">
        <f t="shared" si="21"/>
        <v>0</v>
      </c>
      <c r="L94" s="6">
        <f t="shared" si="21"/>
        <v>613.70000000000005</v>
      </c>
      <c r="M94" s="6">
        <f t="shared" si="21"/>
        <v>640.9</v>
      </c>
      <c r="N94" s="6">
        <f t="shared" si="21"/>
        <v>640.9</v>
      </c>
      <c r="O94" s="6">
        <f t="shared" si="21"/>
        <v>0</v>
      </c>
      <c r="P94" s="6">
        <f t="shared" si="21"/>
        <v>0</v>
      </c>
      <c r="Q94" s="6">
        <f t="shared" si="21"/>
        <v>0</v>
      </c>
      <c r="R94" s="6">
        <f t="shared" si="21"/>
        <v>640.9</v>
      </c>
      <c r="S94" s="6">
        <f t="shared" si="21"/>
        <v>640.9</v>
      </c>
      <c r="T94" s="6">
        <f t="shared" si="21"/>
        <v>640.9</v>
      </c>
      <c r="U94" s="6">
        <f t="shared" si="21"/>
        <v>0</v>
      </c>
      <c r="V94" s="6">
        <f t="shared" si="21"/>
        <v>0</v>
      </c>
      <c r="W94" s="6">
        <f t="shared" si="21"/>
        <v>0</v>
      </c>
      <c r="X94" s="6">
        <f t="shared" si="21"/>
        <v>640.9</v>
      </c>
    </row>
    <row r="95" spans="1:24" ht="15.75" hidden="1" customHeight="1" x14ac:dyDescent="0.25">
      <c r="A95" s="28"/>
      <c r="B95" s="19"/>
      <c r="C95" s="6"/>
      <c r="D95" s="32">
        <v>221</v>
      </c>
      <c r="E95" s="32"/>
      <c r="F95" s="6">
        <f t="shared" si="22"/>
        <v>19.7</v>
      </c>
      <c r="G95" s="6">
        <f t="shared" si="21"/>
        <v>6.3</v>
      </c>
      <c r="H95" s="6">
        <f t="shared" si="21"/>
        <v>6.3</v>
      </c>
      <c r="I95" s="6">
        <f t="shared" si="21"/>
        <v>0</v>
      </c>
      <c r="J95" s="6">
        <f t="shared" si="21"/>
        <v>0</v>
      </c>
      <c r="K95" s="6">
        <f t="shared" si="21"/>
        <v>0</v>
      </c>
      <c r="L95" s="6">
        <f t="shared" si="21"/>
        <v>6.3</v>
      </c>
      <c r="M95" s="6">
        <f t="shared" si="21"/>
        <v>6.7</v>
      </c>
      <c r="N95" s="6">
        <f t="shared" si="21"/>
        <v>6.7</v>
      </c>
      <c r="O95" s="6">
        <f t="shared" si="21"/>
        <v>0</v>
      </c>
      <c r="P95" s="6">
        <f t="shared" si="21"/>
        <v>0</v>
      </c>
      <c r="Q95" s="6">
        <f t="shared" si="21"/>
        <v>0</v>
      </c>
      <c r="R95" s="6">
        <f t="shared" si="21"/>
        <v>6.7</v>
      </c>
      <c r="S95" s="6">
        <f t="shared" si="21"/>
        <v>6.7</v>
      </c>
      <c r="T95" s="6">
        <f t="shared" si="21"/>
        <v>6.7</v>
      </c>
      <c r="U95" s="6">
        <f t="shared" si="21"/>
        <v>0</v>
      </c>
      <c r="V95" s="6">
        <f t="shared" si="21"/>
        <v>0</v>
      </c>
      <c r="W95" s="6">
        <f t="shared" si="21"/>
        <v>0</v>
      </c>
      <c r="X95" s="6">
        <f t="shared" si="21"/>
        <v>6.7</v>
      </c>
    </row>
    <row r="96" spans="1:24" ht="15.75" hidden="1" customHeight="1" x14ac:dyDescent="0.25">
      <c r="A96" s="28"/>
      <c r="B96" s="19"/>
      <c r="C96" s="6"/>
      <c r="D96" s="32" t="s">
        <v>15</v>
      </c>
      <c r="E96" s="32"/>
      <c r="F96" s="6">
        <f t="shared" si="22"/>
        <v>190.5</v>
      </c>
      <c r="G96" s="6">
        <f t="shared" si="21"/>
        <v>62.1</v>
      </c>
      <c r="H96" s="6">
        <f t="shared" si="21"/>
        <v>62.1</v>
      </c>
      <c r="I96" s="6">
        <f t="shared" si="21"/>
        <v>0</v>
      </c>
      <c r="J96" s="6">
        <f t="shared" si="21"/>
        <v>0</v>
      </c>
      <c r="K96" s="6">
        <f t="shared" si="21"/>
        <v>0</v>
      </c>
      <c r="L96" s="6">
        <f t="shared" si="21"/>
        <v>62.1</v>
      </c>
      <c r="M96" s="6">
        <f t="shared" si="21"/>
        <v>64.2</v>
      </c>
      <c r="N96" s="6">
        <f t="shared" si="21"/>
        <v>64.2</v>
      </c>
      <c r="O96" s="6">
        <f t="shared" si="21"/>
        <v>0</v>
      </c>
      <c r="P96" s="6">
        <f t="shared" si="21"/>
        <v>0</v>
      </c>
      <c r="Q96" s="6">
        <f t="shared" si="21"/>
        <v>0</v>
      </c>
      <c r="R96" s="6">
        <f t="shared" si="21"/>
        <v>64.2</v>
      </c>
      <c r="S96" s="6">
        <f t="shared" si="21"/>
        <v>64.2</v>
      </c>
      <c r="T96" s="6">
        <f t="shared" si="21"/>
        <v>64.2</v>
      </c>
      <c r="U96" s="6">
        <f t="shared" si="21"/>
        <v>0</v>
      </c>
      <c r="V96" s="6">
        <f t="shared" si="21"/>
        <v>0</v>
      </c>
      <c r="W96" s="6">
        <f t="shared" si="21"/>
        <v>0</v>
      </c>
      <c r="X96" s="6">
        <f t="shared" si="21"/>
        <v>64.2</v>
      </c>
    </row>
    <row r="97" spans="1:24" ht="15.75" hidden="1" customHeight="1" x14ac:dyDescent="0.25">
      <c r="A97" s="28"/>
      <c r="B97" s="19"/>
      <c r="C97" s="6"/>
      <c r="D97" s="32" t="s">
        <v>16</v>
      </c>
      <c r="E97" s="32"/>
      <c r="F97" s="6">
        <f t="shared" si="22"/>
        <v>0</v>
      </c>
      <c r="G97" s="6">
        <f t="shared" si="21"/>
        <v>0</v>
      </c>
      <c r="H97" s="6">
        <f t="shared" si="21"/>
        <v>0</v>
      </c>
      <c r="I97" s="6">
        <f t="shared" si="21"/>
        <v>0</v>
      </c>
      <c r="J97" s="6">
        <f t="shared" si="21"/>
        <v>0</v>
      </c>
      <c r="K97" s="6">
        <f t="shared" si="21"/>
        <v>0</v>
      </c>
      <c r="L97" s="6">
        <f t="shared" si="21"/>
        <v>0</v>
      </c>
      <c r="M97" s="6">
        <f t="shared" si="21"/>
        <v>0</v>
      </c>
      <c r="N97" s="6">
        <f t="shared" si="21"/>
        <v>0</v>
      </c>
      <c r="O97" s="6">
        <f t="shared" si="21"/>
        <v>0</v>
      </c>
      <c r="P97" s="6">
        <f t="shared" si="21"/>
        <v>0</v>
      </c>
      <c r="Q97" s="6">
        <f t="shared" si="21"/>
        <v>0</v>
      </c>
      <c r="R97" s="6">
        <f t="shared" si="21"/>
        <v>0</v>
      </c>
      <c r="S97" s="6">
        <f t="shared" si="21"/>
        <v>0</v>
      </c>
      <c r="T97" s="6">
        <f t="shared" si="21"/>
        <v>0</v>
      </c>
      <c r="U97" s="6">
        <f t="shared" si="21"/>
        <v>0</v>
      </c>
      <c r="V97" s="6">
        <f t="shared" si="21"/>
        <v>0</v>
      </c>
      <c r="W97" s="6">
        <f t="shared" si="21"/>
        <v>0</v>
      </c>
      <c r="X97" s="6">
        <f t="shared" si="21"/>
        <v>0</v>
      </c>
    </row>
    <row r="98" spans="1:24" ht="15.75" hidden="1" customHeight="1" x14ac:dyDescent="0.25">
      <c r="A98" s="12"/>
      <c r="B98" s="15"/>
      <c r="C98" s="6"/>
      <c r="D98" s="32" t="s">
        <v>70</v>
      </c>
      <c r="E98" s="32"/>
      <c r="F98" s="6">
        <f t="shared" si="22"/>
        <v>696.5</v>
      </c>
      <c r="G98" s="6">
        <f t="shared" si="21"/>
        <v>203.7</v>
      </c>
      <c r="H98" s="6">
        <f t="shared" si="21"/>
        <v>203.7</v>
      </c>
      <c r="I98" s="6">
        <f t="shared" si="21"/>
        <v>0</v>
      </c>
      <c r="J98" s="6">
        <f t="shared" si="21"/>
        <v>0</v>
      </c>
      <c r="K98" s="6">
        <f t="shared" si="21"/>
        <v>0</v>
      </c>
      <c r="L98" s="6">
        <f t="shared" si="21"/>
        <v>203.7</v>
      </c>
      <c r="M98" s="6">
        <f t="shared" si="21"/>
        <v>246.4</v>
      </c>
      <c r="N98" s="6">
        <f t="shared" si="21"/>
        <v>246.4</v>
      </c>
      <c r="O98" s="6">
        <f t="shared" si="21"/>
        <v>0</v>
      </c>
      <c r="P98" s="6">
        <f t="shared" si="21"/>
        <v>0</v>
      </c>
      <c r="Q98" s="6">
        <f t="shared" si="21"/>
        <v>0</v>
      </c>
      <c r="R98" s="6">
        <f t="shared" si="21"/>
        <v>246.4</v>
      </c>
      <c r="S98" s="6">
        <f t="shared" si="21"/>
        <v>246.4</v>
      </c>
      <c r="T98" s="6">
        <f t="shared" si="21"/>
        <v>246.4</v>
      </c>
      <c r="U98" s="6">
        <f t="shared" si="21"/>
        <v>0</v>
      </c>
      <c r="V98" s="6">
        <f t="shared" si="21"/>
        <v>0</v>
      </c>
      <c r="W98" s="6">
        <f t="shared" si="21"/>
        <v>0</v>
      </c>
      <c r="X98" s="6">
        <f t="shared" si="21"/>
        <v>246.4</v>
      </c>
    </row>
    <row r="99" spans="1:24" ht="15.75" hidden="1" customHeight="1" x14ac:dyDescent="0.25">
      <c r="A99" s="12"/>
      <c r="B99" s="15"/>
      <c r="C99" s="6"/>
      <c r="D99" s="32" t="s">
        <v>71</v>
      </c>
      <c r="E99" s="32"/>
      <c r="F99" s="6">
        <f t="shared" si="22"/>
        <v>263.8</v>
      </c>
      <c r="G99" s="6">
        <f t="shared" si="21"/>
        <v>77.2</v>
      </c>
      <c r="H99" s="6">
        <f t="shared" si="21"/>
        <v>77.2</v>
      </c>
      <c r="I99" s="6">
        <f t="shared" si="21"/>
        <v>0</v>
      </c>
      <c r="J99" s="6">
        <f t="shared" si="21"/>
        <v>0</v>
      </c>
      <c r="K99" s="6">
        <f t="shared" si="21"/>
        <v>0</v>
      </c>
      <c r="L99" s="6">
        <f t="shared" si="21"/>
        <v>77.2</v>
      </c>
      <c r="M99" s="6">
        <f t="shared" si="21"/>
        <v>93.3</v>
      </c>
      <c r="N99" s="6">
        <f t="shared" si="21"/>
        <v>93.3</v>
      </c>
      <c r="O99" s="6">
        <f t="shared" si="21"/>
        <v>0</v>
      </c>
      <c r="P99" s="6">
        <f t="shared" si="21"/>
        <v>0</v>
      </c>
      <c r="Q99" s="6">
        <f t="shared" si="21"/>
        <v>0</v>
      </c>
      <c r="R99" s="6">
        <f t="shared" si="21"/>
        <v>93.3</v>
      </c>
      <c r="S99" s="6">
        <f t="shared" si="21"/>
        <v>93.3</v>
      </c>
      <c r="T99" s="6">
        <f t="shared" si="21"/>
        <v>93.3</v>
      </c>
      <c r="U99" s="6">
        <f t="shared" si="21"/>
        <v>0</v>
      </c>
      <c r="V99" s="6">
        <f t="shared" si="21"/>
        <v>0</v>
      </c>
      <c r="W99" s="6">
        <f t="shared" si="21"/>
        <v>0</v>
      </c>
      <c r="X99" s="6">
        <f t="shared" si="21"/>
        <v>93.3</v>
      </c>
    </row>
    <row r="100" spans="1:24" ht="15.75" hidden="1" customHeight="1" x14ac:dyDescent="0.25">
      <c r="A100" s="12"/>
      <c r="B100" s="15"/>
      <c r="C100" s="6"/>
      <c r="D100" s="32" t="s">
        <v>72</v>
      </c>
      <c r="E100" s="32"/>
      <c r="F100" s="6">
        <f t="shared" si="22"/>
        <v>222.5</v>
      </c>
      <c r="G100" s="6">
        <f t="shared" si="21"/>
        <v>65.099999999999994</v>
      </c>
      <c r="H100" s="6">
        <f t="shared" si="21"/>
        <v>65.099999999999994</v>
      </c>
      <c r="I100" s="6">
        <f t="shared" si="21"/>
        <v>0</v>
      </c>
      <c r="J100" s="6">
        <f t="shared" si="21"/>
        <v>0</v>
      </c>
      <c r="K100" s="6">
        <f t="shared" si="21"/>
        <v>0</v>
      </c>
      <c r="L100" s="6">
        <f t="shared" si="21"/>
        <v>65.099999999999994</v>
      </c>
      <c r="M100" s="6">
        <f t="shared" si="21"/>
        <v>78.7</v>
      </c>
      <c r="N100" s="6">
        <f t="shared" si="21"/>
        <v>78.7</v>
      </c>
      <c r="O100" s="6">
        <f t="shared" si="21"/>
        <v>0</v>
      </c>
      <c r="P100" s="6">
        <f t="shared" si="21"/>
        <v>0</v>
      </c>
      <c r="Q100" s="6">
        <f t="shared" si="21"/>
        <v>0</v>
      </c>
      <c r="R100" s="6">
        <f t="shared" si="21"/>
        <v>78.7</v>
      </c>
      <c r="S100" s="6">
        <f t="shared" si="21"/>
        <v>78.7</v>
      </c>
      <c r="T100" s="6">
        <f t="shared" si="21"/>
        <v>78.7</v>
      </c>
      <c r="U100" s="6">
        <f t="shared" si="21"/>
        <v>0</v>
      </c>
      <c r="V100" s="6">
        <f t="shared" si="21"/>
        <v>0</v>
      </c>
      <c r="W100" s="6">
        <f t="shared" si="21"/>
        <v>0</v>
      </c>
      <c r="X100" s="6">
        <f t="shared" si="21"/>
        <v>78.7</v>
      </c>
    </row>
    <row r="101" spans="1:24" ht="15.75" hidden="1" customHeight="1" x14ac:dyDescent="0.25">
      <c r="A101" s="28"/>
      <c r="B101" s="19"/>
      <c r="C101" s="6"/>
      <c r="D101" s="32">
        <v>224</v>
      </c>
      <c r="E101" s="32"/>
      <c r="F101" s="6">
        <f t="shared" si="22"/>
        <v>0</v>
      </c>
      <c r="G101" s="6">
        <f t="shared" si="21"/>
        <v>0</v>
      </c>
      <c r="H101" s="6">
        <f t="shared" si="21"/>
        <v>0</v>
      </c>
      <c r="I101" s="6">
        <f t="shared" si="21"/>
        <v>0</v>
      </c>
      <c r="J101" s="6">
        <f t="shared" si="21"/>
        <v>0</v>
      </c>
      <c r="K101" s="6">
        <f t="shared" si="21"/>
        <v>0</v>
      </c>
      <c r="L101" s="6">
        <f t="shared" si="21"/>
        <v>0</v>
      </c>
      <c r="M101" s="6">
        <f t="shared" si="21"/>
        <v>0</v>
      </c>
      <c r="N101" s="6">
        <f t="shared" si="21"/>
        <v>0</v>
      </c>
      <c r="O101" s="6">
        <f t="shared" si="21"/>
        <v>0</v>
      </c>
      <c r="P101" s="6">
        <f t="shared" si="21"/>
        <v>0</v>
      </c>
      <c r="Q101" s="6">
        <f t="shared" si="21"/>
        <v>0</v>
      </c>
      <c r="R101" s="6">
        <f t="shared" si="21"/>
        <v>0</v>
      </c>
      <c r="S101" s="6">
        <f t="shared" si="21"/>
        <v>0</v>
      </c>
      <c r="T101" s="6">
        <f t="shared" si="21"/>
        <v>0</v>
      </c>
      <c r="U101" s="6">
        <f t="shared" si="21"/>
        <v>0</v>
      </c>
      <c r="V101" s="6">
        <f t="shared" si="21"/>
        <v>0</v>
      </c>
      <c r="W101" s="6">
        <f t="shared" si="21"/>
        <v>0</v>
      </c>
      <c r="X101" s="6">
        <f t="shared" si="21"/>
        <v>0</v>
      </c>
    </row>
    <row r="102" spans="1:24" ht="15.75" hidden="1" customHeight="1" x14ac:dyDescent="0.25">
      <c r="A102" s="28"/>
      <c r="B102" s="19"/>
      <c r="C102" s="6"/>
      <c r="D102" s="32" t="s">
        <v>20</v>
      </c>
      <c r="E102" s="32"/>
      <c r="F102" s="6">
        <f t="shared" si="22"/>
        <v>392.9</v>
      </c>
      <c r="G102" s="6">
        <f t="shared" ref="G102:X109" si="24">G34+G68</f>
        <v>126.1</v>
      </c>
      <c r="H102" s="6">
        <f t="shared" si="24"/>
        <v>126.1</v>
      </c>
      <c r="I102" s="6">
        <f t="shared" si="24"/>
        <v>0</v>
      </c>
      <c r="J102" s="6">
        <f t="shared" si="24"/>
        <v>0</v>
      </c>
      <c r="K102" s="6">
        <f t="shared" si="24"/>
        <v>0</v>
      </c>
      <c r="L102" s="6">
        <f t="shared" si="24"/>
        <v>126.1</v>
      </c>
      <c r="M102" s="6">
        <f t="shared" si="24"/>
        <v>133.4</v>
      </c>
      <c r="N102" s="6">
        <f t="shared" si="24"/>
        <v>133.4</v>
      </c>
      <c r="O102" s="6">
        <f t="shared" si="24"/>
        <v>0</v>
      </c>
      <c r="P102" s="6">
        <f t="shared" si="24"/>
        <v>0</v>
      </c>
      <c r="Q102" s="6">
        <f t="shared" si="24"/>
        <v>0</v>
      </c>
      <c r="R102" s="6">
        <f t="shared" si="24"/>
        <v>133.4</v>
      </c>
      <c r="S102" s="6">
        <f t="shared" si="24"/>
        <v>133.4</v>
      </c>
      <c r="T102" s="6">
        <f t="shared" si="24"/>
        <v>133.4</v>
      </c>
      <c r="U102" s="6">
        <f t="shared" si="24"/>
        <v>0</v>
      </c>
      <c r="V102" s="6">
        <f t="shared" si="24"/>
        <v>0</v>
      </c>
      <c r="W102" s="6">
        <f t="shared" si="24"/>
        <v>0</v>
      </c>
      <c r="X102" s="6">
        <f t="shared" si="24"/>
        <v>133.4</v>
      </c>
    </row>
    <row r="103" spans="1:24" ht="15.75" hidden="1" customHeight="1" x14ac:dyDescent="0.25">
      <c r="A103" s="28"/>
      <c r="B103" s="19"/>
      <c r="C103" s="6"/>
      <c r="D103" s="32" t="s">
        <v>21</v>
      </c>
      <c r="E103" s="32"/>
      <c r="F103" s="6">
        <f t="shared" si="22"/>
        <v>0</v>
      </c>
      <c r="G103" s="6">
        <f t="shared" si="24"/>
        <v>0</v>
      </c>
      <c r="H103" s="6">
        <f t="shared" si="24"/>
        <v>0</v>
      </c>
      <c r="I103" s="6">
        <f t="shared" si="24"/>
        <v>0</v>
      </c>
      <c r="J103" s="6">
        <f t="shared" si="24"/>
        <v>0</v>
      </c>
      <c r="K103" s="6">
        <f t="shared" si="24"/>
        <v>0</v>
      </c>
      <c r="L103" s="6">
        <f t="shared" si="24"/>
        <v>0</v>
      </c>
      <c r="M103" s="6">
        <f t="shared" si="24"/>
        <v>0</v>
      </c>
      <c r="N103" s="6">
        <f t="shared" si="24"/>
        <v>0</v>
      </c>
      <c r="O103" s="6">
        <f t="shared" si="24"/>
        <v>0</v>
      </c>
      <c r="P103" s="6">
        <f t="shared" si="24"/>
        <v>0</v>
      </c>
      <c r="Q103" s="6">
        <f t="shared" si="24"/>
        <v>0</v>
      </c>
      <c r="R103" s="6">
        <f t="shared" si="24"/>
        <v>0</v>
      </c>
      <c r="S103" s="6">
        <f t="shared" si="24"/>
        <v>0</v>
      </c>
      <c r="T103" s="6">
        <f t="shared" si="24"/>
        <v>0</v>
      </c>
      <c r="U103" s="6">
        <f t="shared" si="24"/>
        <v>0</v>
      </c>
      <c r="V103" s="6">
        <f t="shared" si="24"/>
        <v>0</v>
      </c>
      <c r="W103" s="6">
        <f t="shared" si="24"/>
        <v>0</v>
      </c>
      <c r="X103" s="6">
        <f t="shared" si="24"/>
        <v>0</v>
      </c>
    </row>
    <row r="104" spans="1:24" ht="15.75" hidden="1" customHeight="1" x14ac:dyDescent="0.25">
      <c r="A104" s="28"/>
      <c r="B104" s="19"/>
      <c r="C104" s="6"/>
      <c r="D104" s="32" t="s">
        <v>31</v>
      </c>
      <c r="E104" s="32"/>
      <c r="F104" s="6">
        <f t="shared" si="22"/>
        <v>0</v>
      </c>
      <c r="G104" s="6">
        <f t="shared" si="24"/>
        <v>0</v>
      </c>
      <c r="H104" s="6">
        <f t="shared" si="24"/>
        <v>0</v>
      </c>
      <c r="I104" s="6">
        <f t="shared" si="24"/>
        <v>0</v>
      </c>
      <c r="J104" s="6">
        <f t="shared" si="24"/>
        <v>0</v>
      </c>
      <c r="K104" s="6">
        <f t="shared" si="24"/>
        <v>0</v>
      </c>
      <c r="L104" s="6">
        <f t="shared" si="24"/>
        <v>0</v>
      </c>
      <c r="M104" s="6">
        <f t="shared" si="24"/>
        <v>0</v>
      </c>
      <c r="N104" s="6">
        <f t="shared" si="24"/>
        <v>0</v>
      </c>
      <c r="O104" s="6">
        <f t="shared" si="24"/>
        <v>0</v>
      </c>
      <c r="P104" s="6">
        <f t="shared" si="24"/>
        <v>0</v>
      </c>
      <c r="Q104" s="6">
        <f t="shared" si="24"/>
        <v>0</v>
      </c>
      <c r="R104" s="6">
        <f t="shared" si="24"/>
        <v>0</v>
      </c>
      <c r="S104" s="6">
        <f t="shared" si="24"/>
        <v>0</v>
      </c>
      <c r="T104" s="6">
        <f t="shared" si="24"/>
        <v>0</v>
      </c>
      <c r="U104" s="6">
        <f t="shared" si="24"/>
        <v>0</v>
      </c>
      <c r="V104" s="6">
        <f t="shared" si="24"/>
        <v>0</v>
      </c>
      <c r="W104" s="6">
        <f t="shared" si="24"/>
        <v>0</v>
      </c>
      <c r="X104" s="6">
        <f t="shared" si="24"/>
        <v>0</v>
      </c>
    </row>
    <row r="105" spans="1:24" ht="15.75" hidden="1" customHeight="1" x14ac:dyDescent="0.25">
      <c r="A105" s="28"/>
      <c r="B105" s="19"/>
      <c r="C105" s="6"/>
      <c r="D105" s="32" t="s">
        <v>32</v>
      </c>
      <c r="E105" s="32"/>
      <c r="F105" s="6">
        <f t="shared" si="22"/>
        <v>0</v>
      </c>
      <c r="G105" s="6">
        <f t="shared" si="24"/>
        <v>0</v>
      </c>
      <c r="H105" s="6">
        <f t="shared" si="24"/>
        <v>0</v>
      </c>
      <c r="I105" s="6">
        <f t="shared" si="24"/>
        <v>0</v>
      </c>
      <c r="J105" s="6">
        <f t="shared" si="24"/>
        <v>0</v>
      </c>
      <c r="K105" s="6">
        <f t="shared" si="24"/>
        <v>0</v>
      </c>
      <c r="L105" s="6">
        <f t="shared" si="24"/>
        <v>0</v>
      </c>
      <c r="M105" s="6">
        <f t="shared" si="24"/>
        <v>0</v>
      </c>
      <c r="N105" s="6">
        <f t="shared" si="24"/>
        <v>0</v>
      </c>
      <c r="O105" s="6">
        <f t="shared" si="24"/>
        <v>0</v>
      </c>
      <c r="P105" s="6">
        <f t="shared" si="24"/>
        <v>0</v>
      </c>
      <c r="Q105" s="6">
        <f t="shared" si="24"/>
        <v>0</v>
      </c>
      <c r="R105" s="6">
        <f t="shared" si="24"/>
        <v>0</v>
      </c>
      <c r="S105" s="6">
        <f t="shared" si="24"/>
        <v>0</v>
      </c>
      <c r="T105" s="6">
        <f t="shared" si="24"/>
        <v>0</v>
      </c>
      <c r="U105" s="6">
        <f t="shared" si="24"/>
        <v>0</v>
      </c>
      <c r="V105" s="6">
        <f t="shared" si="24"/>
        <v>0</v>
      </c>
      <c r="W105" s="6">
        <f t="shared" si="24"/>
        <v>0</v>
      </c>
      <c r="X105" s="6">
        <f t="shared" si="24"/>
        <v>0</v>
      </c>
    </row>
    <row r="106" spans="1:24" ht="15.75" hidden="1" customHeight="1" x14ac:dyDescent="0.25">
      <c r="A106" s="28"/>
      <c r="B106" s="19"/>
      <c r="C106" s="6"/>
      <c r="D106" s="32" t="s">
        <v>22</v>
      </c>
      <c r="E106" s="32"/>
      <c r="F106" s="6">
        <f t="shared" si="22"/>
        <v>13.5</v>
      </c>
      <c r="G106" s="6">
        <f t="shared" si="24"/>
        <v>12.5</v>
      </c>
      <c r="H106" s="6">
        <f t="shared" si="24"/>
        <v>12.5</v>
      </c>
      <c r="I106" s="6">
        <f t="shared" si="24"/>
        <v>0</v>
      </c>
      <c r="J106" s="6">
        <f t="shared" si="24"/>
        <v>0</v>
      </c>
      <c r="K106" s="6">
        <f t="shared" si="24"/>
        <v>0</v>
      </c>
      <c r="L106" s="6">
        <f t="shared" si="24"/>
        <v>12.5</v>
      </c>
      <c r="M106" s="6">
        <f t="shared" si="24"/>
        <v>0.5</v>
      </c>
      <c r="N106" s="6">
        <f t="shared" si="24"/>
        <v>0.5</v>
      </c>
      <c r="O106" s="6">
        <f t="shared" si="24"/>
        <v>0</v>
      </c>
      <c r="P106" s="6">
        <f t="shared" si="24"/>
        <v>0</v>
      </c>
      <c r="Q106" s="6">
        <f t="shared" si="24"/>
        <v>0</v>
      </c>
      <c r="R106" s="6">
        <f t="shared" si="24"/>
        <v>0.5</v>
      </c>
      <c r="S106" s="6">
        <f t="shared" si="24"/>
        <v>0.5</v>
      </c>
      <c r="T106" s="6">
        <f t="shared" si="24"/>
        <v>0.5</v>
      </c>
      <c r="U106" s="6">
        <f t="shared" si="24"/>
        <v>0</v>
      </c>
      <c r="V106" s="6">
        <f t="shared" si="24"/>
        <v>0</v>
      </c>
      <c r="W106" s="6">
        <f t="shared" si="24"/>
        <v>0</v>
      </c>
      <c r="X106" s="6">
        <f t="shared" si="24"/>
        <v>0.5</v>
      </c>
    </row>
    <row r="107" spans="1:24" ht="15.75" hidden="1" customHeight="1" x14ac:dyDescent="0.25">
      <c r="A107" s="28"/>
      <c r="B107" s="19"/>
      <c r="C107" s="6"/>
      <c r="D107" s="32" t="s">
        <v>17</v>
      </c>
      <c r="E107" s="32"/>
      <c r="F107" s="6">
        <f t="shared" si="22"/>
        <v>0</v>
      </c>
      <c r="G107" s="6">
        <f t="shared" si="24"/>
        <v>0</v>
      </c>
      <c r="H107" s="6">
        <f t="shared" si="24"/>
        <v>0</v>
      </c>
      <c r="I107" s="6">
        <f t="shared" si="24"/>
        <v>0</v>
      </c>
      <c r="J107" s="6">
        <f t="shared" si="24"/>
        <v>0</v>
      </c>
      <c r="K107" s="6">
        <f t="shared" si="24"/>
        <v>0</v>
      </c>
      <c r="L107" s="6">
        <f t="shared" si="24"/>
        <v>0</v>
      </c>
      <c r="M107" s="6">
        <f t="shared" si="24"/>
        <v>0</v>
      </c>
      <c r="N107" s="6">
        <f t="shared" si="24"/>
        <v>0</v>
      </c>
      <c r="O107" s="6">
        <f t="shared" si="24"/>
        <v>0</v>
      </c>
      <c r="P107" s="6">
        <f t="shared" si="24"/>
        <v>0</v>
      </c>
      <c r="Q107" s="6">
        <f t="shared" si="24"/>
        <v>0</v>
      </c>
      <c r="R107" s="6">
        <f t="shared" si="24"/>
        <v>0</v>
      </c>
      <c r="S107" s="6">
        <f t="shared" si="24"/>
        <v>0</v>
      </c>
      <c r="T107" s="6">
        <f t="shared" si="24"/>
        <v>0</v>
      </c>
      <c r="U107" s="6">
        <f t="shared" si="24"/>
        <v>0</v>
      </c>
      <c r="V107" s="6">
        <f t="shared" si="24"/>
        <v>0</v>
      </c>
      <c r="W107" s="6">
        <f t="shared" si="24"/>
        <v>0</v>
      </c>
      <c r="X107" s="6">
        <f t="shared" si="24"/>
        <v>0</v>
      </c>
    </row>
    <row r="108" spans="1:24" ht="15.75" hidden="1" customHeight="1" x14ac:dyDescent="0.25">
      <c r="A108" s="28"/>
      <c r="B108" s="19"/>
      <c r="C108" s="6"/>
      <c r="D108" s="32" t="s">
        <v>23</v>
      </c>
      <c r="E108" s="32"/>
      <c r="F108" s="6">
        <f t="shared" si="22"/>
        <v>1062.3000000000002</v>
      </c>
      <c r="G108" s="6">
        <f t="shared" si="24"/>
        <v>300.10000000000002</v>
      </c>
      <c r="H108" s="6">
        <f t="shared" si="24"/>
        <v>300.10000000000002</v>
      </c>
      <c r="I108" s="6">
        <f t="shared" si="24"/>
        <v>0</v>
      </c>
      <c r="J108" s="6">
        <f t="shared" si="24"/>
        <v>0</v>
      </c>
      <c r="K108" s="6">
        <f t="shared" si="24"/>
        <v>0</v>
      </c>
      <c r="L108" s="6">
        <f t="shared" si="24"/>
        <v>300.10000000000002</v>
      </c>
      <c r="M108" s="6">
        <f t="shared" si="24"/>
        <v>381.1</v>
      </c>
      <c r="N108" s="6">
        <f t="shared" si="24"/>
        <v>381.1</v>
      </c>
      <c r="O108" s="6">
        <f t="shared" si="24"/>
        <v>0</v>
      </c>
      <c r="P108" s="6">
        <f t="shared" si="24"/>
        <v>0</v>
      </c>
      <c r="Q108" s="6">
        <f t="shared" si="24"/>
        <v>0</v>
      </c>
      <c r="R108" s="6">
        <f t="shared" si="24"/>
        <v>381.1</v>
      </c>
      <c r="S108" s="6">
        <f t="shared" si="24"/>
        <v>381.1</v>
      </c>
      <c r="T108" s="6">
        <f t="shared" si="24"/>
        <v>381.1</v>
      </c>
      <c r="U108" s="6">
        <f t="shared" si="24"/>
        <v>0</v>
      </c>
      <c r="V108" s="6">
        <f t="shared" si="24"/>
        <v>0</v>
      </c>
      <c r="W108" s="6">
        <f t="shared" si="24"/>
        <v>0</v>
      </c>
      <c r="X108" s="6">
        <f t="shared" si="24"/>
        <v>381.1</v>
      </c>
    </row>
    <row r="109" spans="1:24" ht="15.75" hidden="1" customHeight="1" x14ac:dyDescent="0.25">
      <c r="A109" s="28"/>
      <c r="B109" s="19"/>
      <c r="C109" s="6"/>
      <c r="D109" s="32" t="s">
        <v>10</v>
      </c>
      <c r="E109" s="32"/>
      <c r="F109" s="6">
        <f t="shared" si="22"/>
        <v>0</v>
      </c>
      <c r="G109" s="6">
        <f t="shared" si="24"/>
        <v>0</v>
      </c>
      <c r="H109" s="6">
        <f t="shared" si="24"/>
        <v>0</v>
      </c>
      <c r="I109" s="6">
        <f t="shared" si="24"/>
        <v>0</v>
      </c>
      <c r="J109" s="6">
        <f t="shared" si="24"/>
        <v>0</v>
      </c>
      <c r="K109" s="6">
        <f t="shared" si="24"/>
        <v>0</v>
      </c>
      <c r="L109" s="6">
        <f t="shared" si="24"/>
        <v>0</v>
      </c>
      <c r="M109" s="6">
        <f t="shared" si="24"/>
        <v>0</v>
      </c>
      <c r="N109" s="6">
        <f t="shared" si="24"/>
        <v>0</v>
      </c>
      <c r="O109" s="6">
        <f t="shared" si="24"/>
        <v>0</v>
      </c>
      <c r="P109" s="6">
        <f t="shared" si="24"/>
        <v>0</v>
      </c>
      <c r="Q109" s="6">
        <f t="shared" si="24"/>
        <v>0</v>
      </c>
      <c r="R109" s="6">
        <f t="shared" si="24"/>
        <v>0</v>
      </c>
      <c r="S109" s="6">
        <f t="shared" si="24"/>
        <v>0</v>
      </c>
      <c r="T109" s="6">
        <f t="shared" si="24"/>
        <v>0</v>
      </c>
      <c r="U109" s="6">
        <f t="shared" si="24"/>
        <v>0</v>
      </c>
      <c r="V109" s="6">
        <f t="shared" si="24"/>
        <v>0</v>
      </c>
      <c r="W109" s="6">
        <f t="shared" si="24"/>
        <v>0</v>
      </c>
      <c r="X109" s="6">
        <f t="shared" si="24"/>
        <v>0</v>
      </c>
    </row>
    <row r="110" spans="1:24" ht="15.75" hidden="1" customHeight="1" x14ac:dyDescent="0.25">
      <c r="A110" s="28"/>
      <c r="B110" s="19"/>
      <c r="C110" s="6"/>
      <c r="D110" s="32" t="s">
        <v>18</v>
      </c>
      <c r="E110" s="32"/>
      <c r="F110" s="6">
        <f>F42+F76+F15</f>
        <v>23.1</v>
      </c>
      <c r="G110" s="6">
        <f t="shared" ref="G110:X110" si="25">G42+G76+G15</f>
        <v>0</v>
      </c>
      <c r="H110" s="6">
        <f t="shared" si="25"/>
        <v>0</v>
      </c>
      <c r="I110" s="6">
        <f t="shared" si="25"/>
        <v>0</v>
      </c>
      <c r="J110" s="6">
        <f t="shared" si="25"/>
        <v>7.7</v>
      </c>
      <c r="K110" s="6">
        <f t="shared" si="25"/>
        <v>0</v>
      </c>
      <c r="L110" s="6">
        <f t="shared" si="25"/>
        <v>7.7</v>
      </c>
      <c r="M110" s="6">
        <f t="shared" si="25"/>
        <v>0</v>
      </c>
      <c r="N110" s="6">
        <f t="shared" si="25"/>
        <v>0</v>
      </c>
      <c r="O110" s="6">
        <f t="shared" si="25"/>
        <v>0</v>
      </c>
      <c r="P110" s="6">
        <f t="shared" si="25"/>
        <v>7.7</v>
      </c>
      <c r="Q110" s="6">
        <f t="shared" si="25"/>
        <v>0</v>
      </c>
      <c r="R110" s="6">
        <f t="shared" si="25"/>
        <v>7.7</v>
      </c>
      <c r="S110" s="6">
        <f t="shared" si="25"/>
        <v>0</v>
      </c>
      <c r="T110" s="6">
        <f t="shared" si="25"/>
        <v>0</v>
      </c>
      <c r="U110" s="6">
        <f t="shared" si="25"/>
        <v>0</v>
      </c>
      <c r="V110" s="6">
        <f t="shared" si="25"/>
        <v>7.7</v>
      </c>
      <c r="W110" s="6">
        <f t="shared" si="25"/>
        <v>0</v>
      </c>
      <c r="X110" s="6">
        <f t="shared" si="25"/>
        <v>7.7</v>
      </c>
    </row>
    <row r="111" spans="1:24" ht="15.75" hidden="1" customHeight="1" x14ac:dyDescent="0.25">
      <c r="A111" s="28"/>
      <c r="B111" s="19"/>
      <c r="C111" s="6"/>
      <c r="D111" s="32" t="s">
        <v>24</v>
      </c>
      <c r="E111" s="32"/>
      <c r="F111" s="6">
        <f>F43+F77</f>
        <v>134.69999999999999</v>
      </c>
      <c r="G111" s="6">
        <f t="shared" ref="G111:X111" si="26">G43+G77</f>
        <v>44.9</v>
      </c>
      <c r="H111" s="6">
        <f t="shared" si="26"/>
        <v>44.9</v>
      </c>
      <c r="I111" s="6">
        <f t="shared" si="26"/>
        <v>0</v>
      </c>
      <c r="J111" s="6">
        <f t="shared" si="26"/>
        <v>0</v>
      </c>
      <c r="K111" s="6">
        <f t="shared" si="26"/>
        <v>0</v>
      </c>
      <c r="L111" s="6">
        <f t="shared" si="26"/>
        <v>44.9</v>
      </c>
      <c r="M111" s="6">
        <f t="shared" si="26"/>
        <v>44.9</v>
      </c>
      <c r="N111" s="6">
        <f t="shared" si="26"/>
        <v>44.9</v>
      </c>
      <c r="O111" s="6">
        <f t="shared" si="26"/>
        <v>0</v>
      </c>
      <c r="P111" s="6">
        <f t="shared" si="26"/>
        <v>0</v>
      </c>
      <c r="Q111" s="6">
        <f t="shared" si="26"/>
        <v>0</v>
      </c>
      <c r="R111" s="6">
        <f t="shared" si="26"/>
        <v>44.9</v>
      </c>
      <c r="S111" s="6">
        <f t="shared" si="26"/>
        <v>44.9</v>
      </c>
      <c r="T111" s="6">
        <f t="shared" si="26"/>
        <v>44.9</v>
      </c>
      <c r="U111" s="6">
        <f t="shared" si="26"/>
        <v>0</v>
      </c>
      <c r="V111" s="6">
        <f t="shared" si="26"/>
        <v>0</v>
      </c>
      <c r="W111" s="6">
        <f t="shared" si="26"/>
        <v>0</v>
      </c>
      <c r="X111" s="6">
        <f t="shared" si="26"/>
        <v>44.9</v>
      </c>
    </row>
    <row r="112" spans="1:24" ht="15.75" hidden="1" customHeight="1" x14ac:dyDescent="0.25">
      <c r="A112" s="28"/>
      <c r="B112" s="19"/>
      <c r="C112" s="6"/>
      <c r="D112" s="32">
        <v>262</v>
      </c>
      <c r="E112" s="32"/>
      <c r="F112" s="6">
        <f>F44+F78</f>
        <v>0</v>
      </c>
      <c r="G112" s="6">
        <f t="shared" ref="G112:X112" si="27">G44+G78</f>
        <v>0</v>
      </c>
      <c r="H112" s="6">
        <f t="shared" si="27"/>
        <v>0</v>
      </c>
      <c r="I112" s="6">
        <f t="shared" si="27"/>
        <v>0</v>
      </c>
      <c r="J112" s="6">
        <f t="shared" si="27"/>
        <v>0</v>
      </c>
      <c r="K112" s="6">
        <f t="shared" si="27"/>
        <v>0</v>
      </c>
      <c r="L112" s="6">
        <f t="shared" si="27"/>
        <v>0</v>
      </c>
      <c r="M112" s="6">
        <f t="shared" si="27"/>
        <v>0</v>
      </c>
      <c r="N112" s="6">
        <f t="shared" si="27"/>
        <v>0</v>
      </c>
      <c r="O112" s="6">
        <f t="shared" si="27"/>
        <v>0</v>
      </c>
      <c r="P112" s="6">
        <f t="shared" si="27"/>
        <v>0</v>
      </c>
      <c r="Q112" s="6">
        <f t="shared" si="27"/>
        <v>0</v>
      </c>
      <c r="R112" s="6">
        <f t="shared" si="27"/>
        <v>0</v>
      </c>
      <c r="S112" s="6">
        <f t="shared" si="27"/>
        <v>0</v>
      </c>
      <c r="T112" s="6">
        <f t="shared" si="27"/>
        <v>0</v>
      </c>
      <c r="U112" s="6">
        <f t="shared" si="27"/>
        <v>0</v>
      </c>
      <c r="V112" s="6">
        <f t="shared" si="27"/>
        <v>0</v>
      </c>
      <c r="W112" s="6">
        <f t="shared" si="27"/>
        <v>0</v>
      </c>
      <c r="X112" s="6">
        <f t="shared" si="27"/>
        <v>0</v>
      </c>
    </row>
    <row r="113" spans="1:24" ht="15.75" hidden="1" customHeight="1" x14ac:dyDescent="0.25">
      <c r="A113" s="28"/>
      <c r="B113" s="19"/>
      <c r="C113" s="6"/>
      <c r="D113" s="32" t="s">
        <v>25</v>
      </c>
      <c r="E113" s="32"/>
      <c r="F113" s="6">
        <f>F45+F79</f>
        <v>0</v>
      </c>
      <c r="G113" s="6">
        <f t="shared" ref="G113:X113" si="28">G45+G79</f>
        <v>0</v>
      </c>
      <c r="H113" s="6">
        <f t="shared" si="28"/>
        <v>0</v>
      </c>
      <c r="I113" s="6">
        <f t="shared" si="28"/>
        <v>0</v>
      </c>
      <c r="J113" s="6">
        <f t="shared" si="28"/>
        <v>0</v>
      </c>
      <c r="K113" s="6">
        <f t="shared" si="28"/>
        <v>0</v>
      </c>
      <c r="L113" s="6">
        <f t="shared" si="28"/>
        <v>0</v>
      </c>
      <c r="M113" s="6">
        <f t="shared" si="28"/>
        <v>0</v>
      </c>
      <c r="N113" s="6">
        <f t="shared" si="28"/>
        <v>0</v>
      </c>
      <c r="O113" s="6">
        <f t="shared" si="28"/>
        <v>0</v>
      </c>
      <c r="P113" s="6">
        <f t="shared" si="28"/>
        <v>0</v>
      </c>
      <c r="Q113" s="6">
        <f t="shared" si="28"/>
        <v>0</v>
      </c>
      <c r="R113" s="6">
        <f t="shared" si="28"/>
        <v>0</v>
      </c>
      <c r="S113" s="6">
        <f t="shared" si="28"/>
        <v>0</v>
      </c>
      <c r="T113" s="6">
        <f t="shared" si="28"/>
        <v>0</v>
      </c>
      <c r="U113" s="6">
        <f t="shared" si="28"/>
        <v>0</v>
      </c>
      <c r="V113" s="6">
        <f t="shared" si="28"/>
        <v>0</v>
      </c>
      <c r="W113" s="6">
        <f t="shared" si="28"/>
        <v>0</v>
      </c>
      <c r="X113" s="6">
        <f t="shared" si="28"/>
        <v>0</v>
      </c>
    </row>
    <row r="114" spans="1:24" ht="15.75" hidden="1" customHeight="1" x14ac:dyDescent="0.25">
      <c r="A114" s="28"/>
      <c r="B114" s="19"/>
      <c r="C114" s="6"/>
      <c r="D114" s="32" t="s">
        <v>11</v>
      </c>
      <c r="E114" s="32"/>
      <c r="F114" s="6">
        <f>F46+F80+F16</f>
        <v>117</v>
      </c>
      <c r="G114" s="6">
        <f t="shared" ref="G114:X114" si="29">G46+G80+G16</f>
        <v>0</v>
      </c>
      <c r="H114" s="6">
        <f t="shared" si="29"/>
        <v>0</v>
      </c>
      <c r="I114" s="6">
        <f t="shared" si="29"/>
        <v>0</v>
      </c>
      <c r="J114" s="6">
        <f t="shared" si="29"/>
        <v>39</v>
      </c>
      <c r="K114" s="6">
        <f t="shared" si="29"/>
        <v>0</v>
      </c>
      <c r="L114" s="6">
        <f t="shared" si="29"/>
        <v>39</v>
      </c>
      <c r="M114" s="6">
        <f t="shared" si="29"/>
        <v>0</v>
      </c>
      <c r="N114" s="6">
        <f t="shared" si="29"/>
        <v>0</v>
      </c>
      <c r="O114" s="6">
        <f t="shared" si="29"/>
        <v>0</v>
      </c>
      <c r="P114" s="6">
        <f t="shared" si="29"/>
        <v>39</v>
      </c>
      <c r="Q114" s="6">
        <f t="shared" si="29"/>
        <v>0</v>
      </c>
      <c r="R114" s="6">
        <f t="shared" si="29"/>
        <v>39</v>
      </c>
      <c r="S114" s="6">
        <f t="shared" si="29"/>
        <v>0</v>
      </c>
      <c r="T114" s="6">
        <f t="shared" si="29"/>
        <v>0</v>
      </c>
      <c r="U114" s="6">
        <f t="shared" si="29"/>
        <v>0</v>
      </c>
      <c r="V114" s="6">
        <f t="shared" si="29"/>
        <v>39</v>
      </c>
      <c r="W114" s="6">
        <f t="shared" si="29"/>
        <v>0</v>
      </c>
      <c r="X114" s="6">
        <f t="shared" si="29"/>
        <v>39</v>
      </c>
    </row>
    <row r="115" spans="1:24" ht="15.75" hidden="1" customHeight="1" x14ac:dyDescent="0.25">
      <c r="A115" s="28"/>
      <c r="B115" s="19"/>
      <c r="C115" s="6"/>
      <c r="D115" s="32" t="s">
        <v>13</v>
      </c>
      <c r="E115" s="32"/>
      <c r="F115" s="6">
        <f>F47+F81</f>
        <v>0</v>
      </c>
      <c r="G115" s="6">
        <f t="shared" ref="G115:X115" si="30">G47+G81</f>
        <v>0</v>
      </c>
      <c r="H115" s="6">
        <f t="shared" si="30"/>
        <v>0</v>
      </c>
      <c r="I115" s="6">
        <f t="shared" si="30"/>
        <v>0</v>
      </c>
      <c r="J115" s="6">
        <f t="shared" si="30"/>
        <v>0</v>
      </c>
      <c r="K115" s="6">
        <f t="shared" si="30"/>
        <v>0</v>
      </c>
      <c r="L115" s="6">
        <f t="shared" si="30"/>
        <v>0</v>
      </c>
      <c r="M115" s="6">
        <f t="shared" si="30"/>
        <v>0</v>
      </c>
      <c r="N115" s="6">
        <f t="shared" si="30"/>
        <v>0</v>
      </c>
      <c r="O115" s="6">
        <f t="shared" si="30"/>
        <v>0</v>
      </c>
      <c r="P115" s="6">
        <f t="shared" si="30"/>
        <v>0</v>
      </c>
      <c r="Q115" s="6">
        <f t="shared" si="30"/>
        <v>0</v>
      </c>
      <c r="R115" s="6">
        <f t="shared" si="30"/>
        <v>0</v>
      </c>
      <c r="S115" s="6">
        <f t="shared" si="30"/>
        <v>0</v>
      </c>
      <c r="T115" s="6">
        <f t="shared" si="30"/>
        <v>0</v>
      </c>
      <c r="U115" s="6">
        <f t="shared" si="30"/>
        <v>0</v>
      </c>
      <c r="V115" s="6">
        <f t="shared" si="30"/>
        <v>0</v>
      </c>
      <c r="W115" s="6">
        <f t="shared" si="30"/>
        <v>0</v>
      </c>
      <c r="X115" s="6">
        <f t="shared" si="30"/>
        <v>0</v>
      </c>
    </row>
    <row r="116" spans="1:24" ht="15.75" hidden="1" customHeight="1" x14ac:dyDescent="0.25">
      <c r="A116" s="28"/>
      <c r="B116" s="19"/>
      <c r="C116" s="6"/>
      <c r="D116" s="32" t="s">
        <v>12</v>
      </c>
      <c r="E116" s="32"/>
      <c r="F116" s="6">
        <f>F48+F82+F17</f>
        <v>177.9</v>
      </c>
      <c r="G116" s="6">
        <f t="shared" ref="G116:X116" si="31">G48+G82+G17</f>
        <v>56</v>
      </c>
      <c r="H116" s="6">
        <f t="shared" si="31"/>
        <v>56</v>
      </c>
      <c r="I116" s="6">
        <f t="shared" si="31"/>
        <v>0</v>
      </c>
      <c r="J116" s="6">
        <f t="shared" si="31"/>
        <v>3.3</v>
      </c>
      <c r="K116" s="6">
        <f t="shared" si="31"/>
        <v>0</v>
      </c>
      <c r="L116" s="6">
        <f t="shared" si="31"/>
        <v>59.3</v>
      </c>
      <c r="M116" s="6">
        <f t="shared" si="31"/>
        <v>56</v>
      </c>
      <c r="N116" s="6">
        <f t="shared" si="31"/>
        <v>56</v>
      </c>
      <c r="O116" s="6">
        <f t="shared" si="31"/>
        <v>0</v>
      </c>
      <c r="P116" s="6">
        <f t="shared" si="31"/>
        <v>3.3</v>
      </c>
      <c r="Q116" s="6">
        <f t="shared" si="31"/>
        <v>0</v>
      </c>
      <c r="R116" s="6">
        <f t="shared" si="31"/>
        <v>59.3</v>
      </c>
      <c r="S116" s="6">
        <f t="shared" si="31"/>
        <v>56</v>
      </c>
      <c r="T116" s="6">
        <f t="shared" si="31"/>
        <v>56</v>
      </c>
      <c r="U116" s="6">
        <f t="shared" si="31"/>
        <v>0</v>
      </c>
      <c r="V116" s="6">
        <f t="shared" si="31"/>
        <v>3.3</v>
      </c>
      <c r="W116" s="6">
        <f t="shared" si="31"/>
        <v>0</v>
      </c>
      <c r="X116" s="6">
        <f t="shared" si="31"/>
        <v>59.3</v>
      </c>
    </row>
    <row r="117" spans="1:24" ht="15.75" hidden="1" customHeight="1" x14ac:dyDescent="0.25">
      <c r="A117" s="28"/>
      <c r="B117" s="19"/>
      <c r="C117" s="6"/>
      <c r="D117" s="32" t="s">
        <v>26</v>
      </c>
      <c r="E117" s="32"/>
      <c r="F117" s="6">
        <f>F49+F83</f>
        <v>0</v>
      </c>
      <c r="G117" s="6">
        <f t="shared" ref="G117:X117" si="32">G49+G83</f>
        <v>0</v>
      </c>
      <c r="H117" s="6">
        <f t="shared" si="32"/>
        <v>0</v>
      </c>
      <c r="I117" s="6">
        <f t="shared" si="32"/>
        <v>0</v>
      </c>
      <c r="J117" s="6">
        <f t="shared" si="32"/>
        <v>0</v>
      </c>
      <c r="K117" s="6">
        <f t="shared" si="32"/>
        <v>0</v>
      </c>
      <c r="L117" s="6">
        <f t="shared" si="32"/>
        <v>0</v>
      </c>
      <c r="M117" s="6">
        <f t="shared" si="32"/>
        <v>0</v>
      </c>
      <c r="N117" s="6">
        <f t="shared" si="32"/>
        <v>0</v>
      </c>
      <c r="O117" s="6">
        <f t="shared" si="32"/>
        <v>0</v>
      </c>
      <c r="P117" s="6">
        <f t="shared" si="32"/>
        <v>0</v>
      </c>
      <c r="Q117" s="6">
        <f t="shared" si="32"/>
        <v>0</v>
      </c>
      <c r="R117" s="6">
        <f t="shared" si="32"/>
        <v>0</v>
      </c>
      <c r="S117" s="6">
        <f t="shared" si="32"/>
        <v>0</v>
      </c>
      <c r="T117" s="6">
        <f t="shared" si="32"/>
        <v>0</v>
      </c>
      <c r="U117" s="6">
        <f t="shared" si="32"/>
        <v>0</v>
      </c>
      <c r="V117" s="6">
        <f t="shared" si="32"/>
        <v>0</v>
      </c>
      <c r="W117" s="6">
        <f t="shared" si="32"/>
        <v>0</v>
      </c>
      <c r="X117" s="6">
        <f t="shared" si="32"/>
        <v>0</v>
      </c>
    </row>
    <row r="118" spans="1:24" ht="15.75" hidden="1" customHeight="1" x14ac:dyDescent="0.25">
      <c r="A118" s="28"/>
      <c r="B118" s="19"/>
      <c r="C118" s="6"/>
      <c r="D118" s="32" t="s">
        <v>28</v>
      </c>
      <c r="E118" s="32"/>
      <c r="F118" s="6">
        <f>F50+F84</f>
        <v>0</v>
      </c>
      <c r="G118" s="6">
        <f t="shared" ref="G118:X119" si="33">G50+G84</f>
        <v>0</v>
      </c>
      <c r="H118" s="6">
        <f t="shared" si="33"/>
        <v>0</v>
      </c>
      <c r="I118" s="6">
        <f t="shared" si="33"/>
        <v>0</v>
      </c>
      <c r="J118" s="6">
        <f t="shared" si="33"/>
        <v>0</v>
      </c>
      <c r="K118" s="6">
        <f t="shared" si="33"/>
        <v>0</v>
      </c>
      <c r="L118" s="6">
        <f t="shared" si="33"/>
        <v>0</v>
      </c>
      <c r="M118" s="6">
        <f t="shared" si="33"/>
        <v>0</v>
      </c>
      <c r="N118" s="6">
        <f t="shared" si="33"/>
        <v>0</v>
      </c>
      <c r="O118" s="6">
        <f t="shared" si="33"/>
        <v>0</v>
      </c>
      <c r="P118" s="6">
        <f t="shared" si="33"/>
        <v>0</v>
      </c>
      <c r="Q118" s="6">
        <f t="shared" si="33"/>
        <v>0</v>
      </c>
      <c r="R118" s="6">
        <f t="shared" si="33"/>
        <v>0</v>
      </c>
      <c r="S118" s="6">
        <f t="shared" si="33"/>
        <v>0</v>
      </c>
      <c r="T118" s="6">
        <f t="shared" si="33"/>
        <v>0</v>
      </c>
      <c r="U118" s="6">
        <f t="shared" si="33"/>
        <v>0</v>
      </c>
      <c r="V118" s="6">
        <f t="shared" si="33"/>
        <v>0</v>
      </c>
      <c r="W118" s="6">
        <f t="shared" si="33"/>
        <v>0</v>
      </c>
      <c r="X118" s="6">
        <f t="shared" si="33"/>
        <v>0</v>
      </c>
    </row>
    <row r="119" spans="1:24" ht="15.75" hidden="1" customHeight="1" x14ac:dyDescent="0.25">
      <c r="A119" s="28"/>
      <c r="B119" s="6"/>
      <c r="C119" s="6"/>
      <c r="D119" s="32" t="s">
        <v>27</v>
      </c>
      <c r="E119" s="32"/>
      <c r="F119" s="6">
        <f>F51+F85</f>
        <v>141.30000000000001</v>
      </c>
      <c r="G119" s="6">
        <f t="shared" si="33"/>
        <v>47.1</v>
      </c>
      <c r="H119" s="6">
        <f t="shared" si="33"/>
        <v>47.1</v>
      </c>
      <c r="I119" s="6">
        <f t="shared" si="33"/>
        <v>0</v>
      </c>
      <c r="J119" s="6">
        <f t="shared" si="33"/>
        <v>0</v>
      </c>
      <c r="K119" s="6">
        <f t="shared" si="33"/>
        <v>0</v>
      </c>
      <c r="L119" s="6">
        <f t="shared" si="33"/>
        <v>47.1</v>
      </c>
      <c r="M119" s="6">
        <f t="shared" si="33"/>
        <v>47.1</v>
      </c>
      <c r="N119" s="6">
        <f t="shared" si="33"/>
        <v>47.1</v>
      </c>
      <c r="O119" s="6">
        <f t="shared" si="33"/>
        <v>0</v>
      </c>
      <c r="P119" s="6">
        <f t="shared" si="33"/>
        <v>0</v>
      </c>
      <c r="Q119" s="6">
        <f t="shared" si="33"/>
        <v>0</v>
      </c>
      <c r="R119" s="6">
        <f t="shared" si="33"/>
        <v>47.1</v>
      </c>
      <c r="S119" s="6">
        <f t="shared" si="33"/>
        <v>47.1</v>
      </c>
      <c r="T119" s="6">
        <f t="shared" si="33"/>
        <v>47.1</v>
      </c>
      <c r="U119" s="6">
        <f t="shared" si="33"/>
        <v>0</v>
      </c>
      <c r="V119" s="6">
        <f t="shared" si="33"/>
        <v>0</v>
      </c>
      <c r="W119" s="6">
        <f t="shared" si="33"/>
        <v>0</v>
      </c>
      <c r="X119" s="6">
        <f t="shared" si="33"/>
        <v>47.1</v>
      </c>
    </row>
    <row r="120" spans="1:24" s="43" customFormat="1" ht="24.75" customHeight="1" x14ac:dyDescent="0.25">
      <c r="A120" s="237" t="s">
        <v>89</v>
      </c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  <c r="L120" s="237"/>
      <c r="M120" s="237"/>
      <c r="N120" s="237"/>
      <c r="O120" s="237"/>
      <c r="P120" s="237"/>
      <c r="Q120" s="237"/>
      <c r="R120" s="237"/>
      <c r="S120" s="237"/>
      <c r="T120" s="237"/>
      <c r="U120" s="237"/>
      <c r="V120" s="237"/>
      <c r="W120" s="237"/>
      <c r="X120" s="237"/>
    </row>
    <row r="121" spans="1:24" s="10" customFormat="1" ht="46.5" customHeight="1" x14ac:dyDescent="0.25">
      <c r="A121" s="30">
        <v>1</v>
      </c>
      <c r="B121" s="17" t="s">
        <v>60</v>
      </c>
      <c r="C121" s="65" t="s">
        <v>73</v>
      </c>
      <c r="D121" s="35" t="s">
        <v>13</v>
      </c>
      <c r="E121" s="21">
        <v>81600</v>
      </c>
      <c r="F121" s="50">
        <f>L121+R121+X121</f>
        <v>0</v>
      </c>
      <c r="G121" s="20">
        <f>H121+I121</f>
        <v>0</v>
      </c>
      <c r="H121" s="20"/>
      <c r="I121" s="20"/>
      <c r="J121" s="20"/>
      <c r="K121" s="20"/>
      <c r="L121" s="20">
        <f>G121+J121+K121</f>
        <v>0</v>
      </c>
      <c r="M121" s="20">
        <f>N121+O121</f>
        <v>0</v>
      </c>
      <c r="N121" s="20"/>
      <c r="O121" s="20"/>
      <c r="P121" s="20"/>
      <c r="Q121" s="20"/>
      <c r="R121" s="20">
        <f>M121+P121+Q121</f>
        <v>0</v>
      </c>
      <c r="S121" s="20">
        <f>T121+U121</f>
        <v>0</v>
      </c>
      <c r="T121" s="20"/>
      <c r="U121" s="20"/>
      <c r="V121" s="20"/>
      <c r="W121" s="20"/>
      <c r="X121" s="20">
        <f>S121+V121+W121</f>
        <v>0</v>
      </c>
    </row>
    <row r="122" spans="1:24" s="10" customFormat="1" ht="46.5" customHeight="1" x14ac:dyDescent="0.25">
      <c r="A122" s="30" t="s">
        <v>42</v>
      </c>
      <c r="B122" s="17" t="s">
        <v>82</v>
      </c>
      <c r="C122" s="65" t="s">
        <v>73</v>
      </c>
      <c r="D122" s="35" t="s">
        <v>32</v>
      </c>
      <c r="E122" s="21">
        <v>81400</v>
      </c>
      <c r="F122" s="50">
        <f>L122+R122+X122</f>
        <v>3300</v>
      </c>
      <c r="G122" s="20">
        <f>H122+I122</f>
        <v>0</v>
      </c>
      <c r="H122" s="20"/>
      <c r="I122" s="20"/>
      <c r="J122" s="20"/>
      <c r="K122" s="20"/>
      <c r="L122" s="20">
        <f>G122+J122+K122</f>
        <v>0</v>
      </c>
      <c r="M122" s="20">
        <f>N122+O122</f>
        <v>0</v>
      </c>
      <c r="N122" s="20"/>
      <c r="O122" s="20"/>
      <c r="P122" s="20"/>
      <c r="Q122" s="20"/>
      <c r="R122" s="20">
        <f>M122+P122+Q122</f>
        <v>0</v>
      </c>
      <c r="S122" s="20">
        <f>T122+U122</f>
        <v>3300</v>
      </c>
      <c r="T122" s="20">
        <v>3300</v>
      </c>
      <c r="U122" s="20"/>
      <c r="V122" s="20"/>
      <c r="W122" s="20"/>
      <c r="X122" s="20">
        <f>S122+V122+W122</f>
        <v>3300</v>
      </c>
    </row>
    <row r="123" spans="1:24" s="10" customFormat="1" ht="21.75" customHeight="1" x14ac:dyDescent="0.25">
      <c r="A123" s="30"/>
      <c r="B123" s="18" t="s">
        <v>0</v>
      </c>
      <c r="C123" s="20"/>
      <c r="D123" s="35"/>
      <c r="E123" s="35"/>
      <c r="F123" s="20">
        <f>SUM(F124:F156)</f>
        <v>16585.7</v>
      </c>
      <c r="G123" s="20">
        <f t="shared" ref="G123:L123" si="34">SUM(G124:G160)</f>
        <v>4156.2999999999993</v>
      </c>
      <c r="H123" s="20">
        <f>SUM(H124:H160)</f>
        <v>4156.2999999999993</v>
      </c>
      <c r="I123" s="20">
        <f t="shared" si="34"/>
        <v>0</v>
      </c>
      <c r="J123" s="20">
        <f t="shared" si="34"/>
        <v>50</v>
      </c>
      <c r="K123" s="20">
        <f t="shared" si="34"/>
        <v>0</v>
      </c>
      <c r="L123" s="20">
        <f t="shared" si="34"/>
        <v>4206.3</v>
      </c>
      <c r="M123" s="20">
        <f t="shared" ref="M123:X123" si="35">SUM(M124:M160)</f>
        <v>4489.7</v>
      </c>
      <c r="N123" s="20">
        <f t="shared" si="35"/>
        <v>4489.7</v>
      </c>
      <c r="O123" s="20">
        <f t="shared" si="35"/>
        <v>0</v>
      </c>
      <c r="P123" s="20">
        <f t="shared" si="35"/>
        <v>50</v>
      </c>
      <c r="Q123" s="20">
        <f t="shared" si="35"/>
        <v>0</v>
      </c>
      <c r="R123" s="20">
        <f t="shared" si="35"/>
        <v>4539.7</v>
      </c>
      <c r="S123" s="20">
        <f t="shared" si="35"/>
        <v>7789.7000000000007</v>
      </c>
      <c r="T123" s="20">
        <f t="shared" si="35"/>
        <v>7789.7000000000007</v>
      </c>
      <c r="U123" s="20">
        <f t="shared" si="35"/>
        <v>0</v>
      </c>
      <c r="V123" s="20">
        <f t="shared" si="35"/>
        <v>50</v>
      </c>
      <c r="W123" s="20">
        <f t="shared" si="35"/>
        <v>0</v>
      </c>
      <c r="X123" s="20">
        <f t="shared" si="35"/>
        <v>7839.7000000000007</v>
      </c>
    </row>
    <row r="124" spans="1:24" hidden="1" x14ac:dyDescent="0.25">
      <c r="A124" s="12"/>
      <c r="B124" s="42"/>
      <c r="C124" s="45"/>
      <c r="D124" s="32">
        <v>211</v>
      </c>
      <c r="E124" s="64"/>
      <c r="F124" s="6">
        <f>F87</f>
        <v>6417.9</v>
      </c>
      <c r="G124" s="6">
        <f t="shared" ref="G124:X138" si="36">G87</f>
        <v>2077.9</v>
      </c>
      <c r="H124" s="6">
        <f t="shared" si="36"/>
        <v>2077.9</v>
      </c>
      <c r="I124" s="6">
        <f t="shared" si="36"/>
        <v>0</v>
      </c>
      <c r="J124" s="6">
        <f t="shared" si="36"/>
        <v>0</v>
      </c>
      <c r="K124" s="6">
        <f t="shared" si="36"/>
        <v>0</v>
      </c>
      <c r="L124" s="6">
        <f t="shared" si="36"/>
        <v>2077.9</v>
      </c>
      <c r="M124" s="6">
        <f t="shared" si="36"/>
        <v>2170</v>
      </c>
      <c r="N124" s="6">
        <f t="shared" si="36"/>
        <v>2170</v>
      </c>
      <c r="O124" s="6">
        <f t="shared" si="36"/>
        <v>0</v>
      </c>
      <c r="P124" s="6">
        <f t="shared" si="36"/>
        <v>0</v>
      </c>
      <c r="Q124" s="6">
        <f t="shared" si="36"/>
        <v>0</v>
      </c>
      <c r="R124" s="6">
        <f t="shared" si="36"/>
        <v>2170</v>
      </c>
      <c r="S124" s="6">
        <f t="shared" si="36"/>
        <v>2170</v>
      </c>
      <c r="T124" s="6">
        <f t="shared" si="36"/>
        <v>2170</v>
      </c>
      <c r="U124" s="6">
        <f t="shared" si="36"/>
        <v>0</v>
      </c>
      <c r="V124" s="6">
        <f t="shared" si="36"/>
        <v>0</v>
      </c>
      <c r="W124" s="6">
        <f t="shared" si="36"/>
        <v>0</v>
      </c>
      <c r="X124" s="6">
        <f t="shared" si="36"/>
        <v>2170</v>
      </c>
    </row>
    <row r="125" spans="1:24" ht="18" hidden="1" customHeight="1" x14ac:dyDescent="0.25">
      <c r="A125" s="12"/>
      <c r="B125" s="42"/>
      <c r="C125" s="42"/>
      <c r="D125" s="32" t="s">
        <v>19</v>
      </c>
      <c r="E125" s="51"/>
      <c r="F125" s="6">
        <f t="shared" ref="F125:F140" si="37">F88</f>
        <v>1516.6</v>
      </c>
      <c r="G125" s="6">
        <f t="shared" ref="G125:U125" si="38">G88</f>
        <v>463.6</v>
      </c>
      <c r="H125" s="6">
        <f t="shared" si="38"/>
        <v>463.6</v>
      </c>
      <c r="I125" s="6">
        <f t="shared" si="38"/>
        <v>0</v>
      </c>
      <c r="J125" s="6">
        <f t="shared" si="38"/>
        <v>0</v>
      </c>
      <c r="K125" s="6">
        <f t="shared" si="38"/>
        <v>0</v>
      </c>
      <c r="L125" s="6">
        <f t="shared" si="38"/>
        <v>463.6</v>
      </c>
      <c r="M125" s="6">
        <f t="shared" si="38"/>
        <v>526.5</v>
      </c>
      <c r="N125" s="6">
        <f t="shared" si="38"/>
        <v>526.5</v>
      </c>
      <c r="O125" s="6">
        <f t="shared" si="38"/>
        <v>0</v>
      </c>
      <c r="P125" s="6">
        <f t="shared" si="38"/>
        <v>0</v>
      </c>
      <c r="Q125" s="6">
        <f t="shared" si="38"/>
        <v>0</v>
      </c>
      <c r="R125" s="6">
        <f t="shared" si="38"/>
        <v>526.5</v>
      </c>
      <c r="S125" s="6">
        <f t="shared" si="38"/>
        <v>526.5</v>
      </c>
      <c r="T125" s="6">
        <f t="shared" si="38"/>
        <v>526.5</v>
      </c>
      <c r="U125" s="6">
        <f t="shared" si="38"/>
        <v>0</v>
      </c>
      <c r="V125" s="6">
        <f t="shared" si="36"/>
        <v>0</v>
      </c>
      <c r="W125" s="6">
        <f t="shared" si="36"/>
        <v>0</v>
      </c>
      <c r="X125" s="6">
        <f t="shared" si="36"/>
        <v>526.5</v>
      </c>
    </row>
    <row r="126" spans="1:24" hidden="1" x14ac:dyDescent="0.25">
      <c r="A126" s="12"/>
      <c r="B126" s="42"/>
      <c r="C126" s="45"/>
      <c r="D126" s="32" t="s">
        <v>14</v>
      </c>
      <c r="E126" s="64"/>
      <c r="F126" s="6">
        <f t="shared" si="37"/>
        <v>0</v>
      </c>
      <c r="G126" s="6">
        <f t="shared" si="36"/>
        <v>0</v>
      </c>
      <c r="H126" s="6">
        <f t="shared" si="36"/>
        <v>0</v>
      </c>
      <c r="I126" s="6">
        <f t="shared" si="36"/>
        <v>0</v>
      </c>
      <c r="J126" s="6">
        <f t="shared" si="36"/>
        <v>0</v>
      </c>
      <c r="K126" s="6">
        <f t="shared" si="36"/>
        <v>0</v>
      </c>
      <c r="L126" s="6">
        <f t="shared" si="36"/>
        <v>0</v>
      </c>
      <c r="M126" s="6">
        <f t="shared" si="36"/>
        <v>0</v>
      </c>
      <c r="N126" s="6">
        <f t="shared" si="36"/>
        <v>0</v>
      </c>
      <c r="O126" s="6">
        <f t="shared" si="36"/>
        <v>0</v>
      </c>
      <c r="P126" s="6">
        <f t="shared" si="36"/>
        <v>0</v>
      </c>
      <c r="Q126" s="6">
        <f t="shared" si="36"/>
        <v>0</v>
      </c>
      <c r="R126" s="6">
        <f t="shared" si="36"/>
        <v>0</v>
      </c>
      <c r="S126" s="6">
        <f t="shared" si="36"/>
        <v>0</v>
      </c>
      <c r="T126" s="6">
        <f t="shared" si="36"/>
        <v>0</v>
      </c>
      <c r="U126" s="6">
        <f t="shared" si="36"/>
        <v>0</v>
      </c>
      <c r="V126" s="6">
        <f t="shared" si="36"/>
        <v>0</v>
      </c>
      <c r="W126" s="6">
        <f t="shared" si="36"/>
        <v>0</v>
      </c>
      <c r="X126" s="6">
        <f t="shared" si="36"/>
        <v>0</v>
      </c>
    </row>
    <row r="127" spans="1:24" hidden="1" x14ac:dyDescent="0.25">
      <c r="A127" s="12"/>
      <c r="B127" s="42"/>
      <c r="C127" s="45"/>
      <c r="D127" s="32" t="s">
        <v>53</v>
      </c>
      <c r="E127" s="64"/>
      <c r="F127" s="6">
        <f t="shared" si="37"/>
        <v>0</v>
      </c>
      <c r="G127" s="6">
        <f t="shared" si="36"/>
        <v>0</v>
      </c>
      <c r="H127" s="6">
        <f t="shared" si="36"/>
        <v>0</v>
      </c>
      <c r="I127" s="6">
        <f t="shared" si="36"/>
        <v>0</v>
      </c>
      <c r="J127" s="6">
        <f t="shared" si="36"/>
        <v>0</v>
      </c>
      <c r="K127" s="6">
        <f t="shared" si="36"/>
        <v>0</v>
      </c>
      <c r="L127" s="6">
        <f t="shared" si="36"/>
        <v>0</v>
      </c>
      <c r="M127" s="6">
        <f t="shared" si="36"/>
        <v>0</v>
      </c>
      <c r="N127" s="6">
        <f t="shared" si="36"/>
        <v>0</v>
      </c>
      <c r="O127" s="6">
        <f t="shared" si="36"/>
        <v>0</v>
      </c>
      <c r="P127" s="6">
        <f t="shared" si="36"/>
        <v>0</v>
      </c>
      <c r="Q127" s="6">
        <f t="shared" si="36"/>
        <v>0</v>
      </c>
      <c r="R127" s="6">
        <f t="shared" si="36"/>
        <v>0</v>
      </c>
      <c r="S127" s="6">
        <f t="shared" si="36"/>
        <v>0</v>
      </c>
      <c r="T127" s="6">
        <f t="shared" si="36"/>
        <v>0</v>
      </c>
      <c r="U127" s="6">
        <f t="shared" si="36"/>
        <v>0</v>
      </c>
      <c r="V127" s="6">
        <f t="shared" si="36"/>
        <v>0</v>
      </c>
      <c r="W127" s="6">
        <f t="shared" si="36"/>
        <v>0</v>
      </c>
      <c r="X127" s="6">
        <f t="shared" si="36"/>
        <v>0</v>
      </c>
    </row>
    <row r="128" spans="1:24" hidden="1" x14ac:dyDescent="0.25">
      <c r="A128" s="12"/>
      <c r="B128" s="42"/>
      <c r="C128" s="45"/>
      <c r="D128" s="32" t="s">
        <v>33</v>
      </c>
      <c r="E128" s="64"/>
      <c r="F128" s="6">
        <f t="shared" si="37"/>
        <v>0</v>
      </c>
      <c r="G128" s="6">
        <f t="shared" si="36"/>
        <v>0</v>
      </c>
      <c r="H128" s="6">
        <f t="shared" si="36"/>
        <v>0</v>
      </c>
      <c r="I128" s="6">
        <f t="shared" si="36"/>
        <v>0</v>
      </c>
      <c r="J128" s="6">
        <f t="shared" si="36"/>
        <v>0</v>
      </c>
      <c r="K128" s="6">
        <f t="shared" si="36"/>
        <v>0</v>
      </c>
      <c r="L128" s="6">
        <f t="shared" si="36"/>
        <v>0</v>
      </c>
      <c r="M128" s="6">
        <f t="shared" si="36"/>
        <v>0</v>
      </c>
      <c r="N128" s="6">
        <f t="shared" si="36"/>
        <v>0</v>
      </c>
      <c r="O128" s="6">
        <f t="shared" si="36"/>
        <v>0</v>
      </c>
      <c r="P128" s="6">
        <f t="shared" si="36"/>
        <v>0</v>
      </c>
      <c r="Q128" s="6">
        <f t="shared" si="36"/>
        <v>0</v>
      </c>
      <c r="R128" s="6">
        <f t="shared" si="36"/>
        <v>0</v>
      </c>
      <c r="S128" s="6">
        <f t="shared" si="36"/>
        <v>0</v>
      </c>
      <c r="T128" s="6">
        <f t="shared" si="36"/>
        <v>0</v>
      </c>
      <c r="U128" s="6">
        <f t="shared" si="36"/>
        <v>0</v>
      </c>
      <c r="V128" s="6">
        <f t="shared" si="36"/>
        <v>0</v>
      </c>
      <c r="W128" s="6">
        <f t="shared" si="36"/>
        <v>0</v>
      </c>
      <c r="X128" s="6">
        <f t="shared" si="36"/>
        <v>0</v>
      </c>
    </row>
    <row r="129" spans="1:24" hidden="1" x14ac:dyDescent="0.25">
      <c r="A129" s="12"/>
      <c r="B129" s="42"/>
      <c r="C129" s="45"/>
      <c r="D129" s="32" t="s">
        <v>29</v>
      </c>
      <c r="E129" s="64"/>
      <c r="F129" s="6">
        <f t="shared" si="37"/>
        <v>0</v>
      </c>
      <c r="G129" s="6">
        <f t="shared" si="36"/>
        <v>0</v>
      </c>
      <c r="H129" s="6">
        <f t="shared" si="36"/>
        <v>0</v>
      </c>
      <c r="I129" s="6">
        <f t="shared" si="36"/>
        <v>0</v>
      </c>
      <c r="J129" s="6">
        <f t="shared" si="36"/>
        <v>0</v>
      </c>
      <c r="K129" s="6">
        <f t="shared" si="36"/>
        <v>0</v>
      </c>
      <c r="L129" s="6">
        <f t="shared" si="36"/>
        <v>0</v>
      </c>
      <c r="M129" s="6">
        <f t="shared" si="36"/>
        <v>0</v>
      </c>
      <c r="N129" s="6">
        <f t="shared" si="36"/>
        <v>0</v>
      </c>
      <c r="O129" s="6">
        <f t="shared" si="36"/>
        <v>0</v>
      </c>
      <c r="P129" s="6">
        <f t="shared" si="36"/>
        <v>0</v>
      </c>
      <c r="Q129" s="6">
        <f t="shared" si="36"/>
        <v>0</v>
      </c>
      <c r="R129" s="6">
        <f t="shared" si="36"/>
        <v>0</v>
      </c>
      <c r="S129" s="6">
        <f t="shared" si="36"/>
        <v>0</v>
      </c>
      <c r="T129" s="6">
        <f t="shared" si="36"/>
        <v>0</v>
      </c>
      <c r="U129" s="6">
        <f t="shared" si="36"/>
        <v>0</v>
      </c>
      <c r="V129" s="6">
        <f t="shared" si="36"/>
        <v>0</v>
      </c>
      <c r="W129" s="6">
        <f t="shared" si="36"/>
        <v>0</v>
      </c>
      <c r="X129" s="6">
        <f t="shared" si="36"/>
        <v>0</v>
      </c>
    </row>
    <row r="130" spans="1:24" hidden="1" x14ac:dyDescent="0.25">
      <c r="A130" s="12"/>
      <c r="B130" s="42"/>
      <c r="C130" s="45"/>
      <c r="D130" s="32" t="s">
        <v>30</v>
      </c>
      <c r="E130" s="64"/>
      <c r="F130" s="6">
        <f t="shared" si="37"/>
        <v>0</v>
      </c>
      <c r="G130" s="6">
        <f t="shared" si="36"/>
        <v>0</v>
      </c>
      <c r="H130" s="6">
        <f t="shared" si="36"/>
        <v>0</v>
      </c>
      <c r="I130" s="6">
        <f t="shared" si="36"/>
        <v>0</v>
      </c>
      <c r="J130" s="6">
        <f t="shared" si="36"/>
        <v>0</v>
      </c>
      <c r="K130" s="6">
        <f t="shared" si="36"/>
        <v>0</v>
      </c>
      <c r="L130" s="6">
        <f t="shared" si="36"/>
        <v>0</v>
      </c>
      <c r="M130" s="6">
        <f t="shared" si="36"/>
        <v>0</v>
      </c>
      <c r="N130" s="6">
        <f t="shared" si="36"/>
        <v>0</v>
      </c>
      <c r="O130" s="6">
        <f t="shared" si="36"/>
        <v>0</v>
      </c>
      <c r="P130" s="6">
        <f t="shared" si="36"/>
        <v>0</v>
      </c>
      <c r="Q130" s="6">
        <f t="shared" si="36"/>
        <v>0</v>
      </c>
      <c r="R130" s="6">
        <f t="shared" si="36"/>
        <v>0</v>
      </c>
      <c r="S130" s="6">
        <f t="shared" si="36"/>
        <v>0</v>
      </c>
      <c r="T130" s="6">
        <f t="shared" si="36"/>
        <v>0</v>
      </c>
      <c r="U130" s="6">
        <f t="shared" si="36"/>
        <v>0</v>
      </c>
      <c r="V130" s="6">
        <f t="shared" si="36"/>
        <v>0</v>
      </c>
      <c r="W130" s="6">
        <f t="shared" si="36"/>
        <v>0</v>
      </c>
      <c r="X130" s="6">
        <f t="shared" si="36"/>
        <v>0</v>
      </c>
    </row>
    <row r="131" spans="1:24" hidden="1" x14ac:dyDescent="0.25">
      <c r="A131" s="12"/>
      <c r="B131" s="42"/>
      <c r="C131" s="45"/>
      <c r="D131" s="32">
        <v>213</v>
      </c>
      <c r="E131" s="64"/>
      <c r="F131" s="6">
        <f t="shared" si="37"/>
        <v>1895.5000000000002</v>
      </c>
      <c r="G131" s="6">
        <f t="shared" si="36"/>
        <v>613.70000000000005</v>
      </c>
      <c r="H131" s="6">
        <f t="shared" si="36"/>
        <v>613.70000000000005</v>
      </c>
      <c r="I131" s="6">
        <f t="shared" si="36"/>
        <v>0</v>
      </c>
      <c r="J131" s="6">
        <f t="shared" si="36"/>
        <v>0</v>
      </c>
      <c r="K131" s="6">
        <f t="shared" si="36"/>
        <v>0</v>
      </c>
      <c r="L131" s="6">
        <f t="shared" si="36"/>
        <v>613.70000000000005</v>
      </c>
      <c r="M131" s="6">
        <f t="shared" si="36"/>
        <v>640.9</v>
      </c>
      <c r="N131" s="6">
        <f t="shared" si="36"/>
        <v>640.9</v>
      </c>
      <c r="O131" s="6">
        <f t="shared" si="36"/>
        <v>0</v>
      </c>
      <c r="P131" s="6">
        <f t="shared" si="36"/>
        <v>0</v>
      </c>
      <c r="Q131" s="6">
        <f t="shared" si="36"/>
        <v>0</v>
      </c>
      <c r="R131" s="6">
        <f t="shared" si="36"/>
        <v>640.9</v>
      </c>
      <c r="S131" s="6">
        <f t="shared" si="36"/>
        <v>640.9</v>
      </c>
      <c r="T131" s="6">
        <f t="shared" si="36"/>
        <v>640.9</v>
      </c>
      <c r="U131" s="6">
        <f t="shared" si="36"/>
        <v>0</v>
      </c>
      <c r="V131" s="6">
        <f t="shared" si="36"/>
        <v>0</v>
      </c>
      <c r="W131" s="6">
        <f t="shared" si="36"/>
        <v>0</v>
      </c>
      <c r="X131" s="6">
        <f t="shared" si="36"/>
        <v>640.9</v>
      </c>
    </row>
    <row r="132" spans="1:24" hidden="1" x14ac:dyDescent="0.25">
      <c r="A132" s="12"/>
      <c r="B132" s="42"/>
      <c r="C132" s="45"/>
      <c r="D132" s="32">
        <v>221</v>
      </c>
      <c r="E132" s="64"/>
      <c r="F132" s="6">
        <f t="shared" si="37"/>
        <v>19.7</v>
      </c>
      <c r="G132" s="6">
        <f t="shared" si="36"/>
        <v>6.3</v>
      </c>
      <c r="H132" s="6">
        <f t="shared" si="36"/>
        <v>6.3</v>
      </c>
      <c r="I132" s="6">
        <f t="shared" si="36"/>
        <v>0</v>
      </c>
      <c r="J132" s="6">
        <f t="shared" si="36"/>
        <v>0</v>
      </c>
      <c r="K132" s="6">
        <f t="shared" si="36"/>
        <v>0</v>
      </c>
      <c r="L132" s="6">
        <f t="shared" si="36"/>
        <v>6.3</v>
      </c>
      <c r="M132" s="6">
        <f t="shared" si="36"/>
        <v>6.7</v>
      </c>
      <c r="N132" s="6">
        <f t="shared" si="36"/>
        <v>6.7</v>
      </c>
      <c r="O132" s="6">
        <f t="shared" si="36"/>
        <v>0</v>
      </c>
      <c r="P132" s="6">
        <f t="shared" si="36"/>
        <v>0</v>
      </c>
      <c r="Q132" s="6">
        <f t="shared" si="36"/>
        <v>0</v>
      </c>
      <c r="R132" s="6">
        <f t="shared" si="36"/>
        <v>6.7</v>
      </c>
      <c r="S132" s="6">
        <f t="shared" si="36"/>
        <v>6.7</v>
      </c>
      <c r="T132" s="6">
        <f t="shared" si="36"/>
        <v>6.7</v>
      </c>
      <c r="U132" s="6">
        <f t="shared" si="36"/>
        <v>0</v>
      </c>
      <c r="V132" s="6">
        <f t="shared" si="36"/>
        <v>0</v>
      </c>
      <c r="W132" s="6">
        <f t="shared" si="36"/>
        <v>0</v>
      </c>
      <c r="X132" s="6">
        <f t="shared" si="36"/>
        <v>6.7</v>
      </c>
    </row>
    <row r="133" spans="1:24" hidden="1" x14ac:dyDescent="0.25">
      <c r="A133" s="12"/>
      <c r="B133" s="42"/>
      <c r="C133" s="45"/>
      <c r="D133" s="32" t="s">
        <v>15</v>
      </c>
      <c r="E133" s="64"/>
      <c r="F133" s="6">
        <f t="shared" si="37"/>
        <v>190.5</v>
      </c>
      <c r="G133" s="6">
        <f t="shared" si="36"/>
        <v>62.1</v>
      </c>
      <c r="H133" s="6">
        <f t="shared" si="36"/>
        <v>62.1</v>
      </c>
      <c r="I133" s="6">
        <f t="shared" si="36"/>
        <v>0</v>
      </c>
      <c r="J133" s="6">
        <f t="shared" si="36"/>
        <v>0</v>
      </c>
      <c r="K133" s="6">
        <f t="shared" si="36"/>
        <v>0</v>
      </c>
      <c r="L133" s="6">
        <f t="shared" si="36"/>
        <v>62.1</v>
      </c>
      <c r="M133" s="6">
        <f t="shared" si="36"/>
        <v>64.2</v>
      </c>
      <c r="N133" s="6">
        <f t="shared" si="36"/>
        <v>64.2</v>
      </c>
      <c r="O133" s="6">
        <f t="shared" si="36"/>
        <v>0</v>
      </c>
      <c r="P133" s="6">
        <f t="shared" si="36"/>
        <v>0</v>
      </c>
      <c r="Q133" s="6">
        <f t="shared" si="36"/>
        <v>0</v>
      </c>
      <c r="R133" s="6">
        <f t="shared" si="36"/>
        <v>64.2</v>
      </c>
      <c r="S133" s="6">
        <f t="shared" si="36"/>
        <v>64.2</v>
      </c>
      <c r="T133" s="6">
        <f t="shared" si="36"/>
        <v>64.2</v>
      </c>
      <c r="U133" s="6">
        <f t="shared" si="36"/>
        <v>0</v>
      </c>
      <c r="V133" s="6">
        <f t="shared" si="36"/>
        <v>0</v>
      </c>
      <c r="W133" s="6">
        <f t="shared" si="36"/>
        <v>0</v>
      </c>
      <c r="X133" s="6">
        <f t="shared" si="36"/>
        <v>64.2</v>
      </c>
    </row>
    <row r="134" spans="1:24" hidden="1" x14ac:dyDescent="0.25">
      <c r="A134" s="12"/>
      <c r="B134" s="42"/>
      <c r="C134" s="45"/>
      <c r="D134" s="32" t="s">
        <v>16</v>
      </c>
      <c r="E134" s="64"/>
      <c r="F134" s="6">
        <f t="shared" si="37"/>
        <v>0</v>
      </c>
      <c r="G134" s="6">
        <f t="shared" si="36"/>
        <v>0</v>
      </c>
      <c r="H134" s="6">
        <f t="shared" si="36"/>
        <v>0</v>
      </c>
      <c r="I134" s="6">
        <f t="shared" si="36"/>
        <v>0</v>
      </c>
      <c r="J134" s="6">
        <f t="shared" si="36"/>
        <v>0</v>
      </c>
      <c r="K134" s="6">
        <f t="shared" si="36"/>
        <v>0</v>
      </c>
      <c r="L134" s="6">
        <f t="shared" si="36"/>
        <v>0</v>
      </c>
      <c r="M134" s="6">
        <f t="shared" si="36"/>
        <v>0</v>
      </c>
      <c r="N134" s="6">
        <f t="shared" si="36"/>
        <v>0</v>
      </c>
      <c r="O134" s="6">
        <f t="shared" si="36"/>
        <v>0</v>
      </c>
      <c r="P134" s="6">
        <f t="shared" si="36"/>
        <v>0</v>
      </c>
      <c r="Q134" s="6">
        <f t="shared" si="36"/>
        <v>0</v>
      </c>
      <c r="R134" s="6">
        <f t="shared" si="36"/>
        <v>0</v>
      </c>
      <c r="S134" s="6">
        <f t="shared" si="36"/>
        <v>0</v>
      </c>
      <c r="T134" s="6">
        <f t="shared" si="36"/>
        <v>0</v>
      </c>
      <c r="U134" s="6">
        <f t="shared" si="36"/>
        <v>0</v>
      </c>
      <c r="V134" s="6">
        <f t="shared" si="36"/>
        <v>0</v>
      </c>
      <c r="W134" s="6">
        <f t="shared" si="36"/>
        <v>0</v>
      </c>
      <c r="X134" s="6">
        <f t="shared" si="36"/>
        <v>0</v>
      </c>
    </row>
    <row r="135" spans="1:24" hidden="1" x14ac:dyDescent="0.25">
      <c r="A135" s="12"/>
      <c r="B135" s="42"/>
      <c r="C135" s="45"/>
      <c r="D135" s="32" t="s">
        <v>70</v>
      </c>
      <c r="E135" s="64"/>
      <c r="F135" s="6">
        <f t="shared" si="37"/>
        <v>696.5</v>
      </c>
      <c r="G135" s="6">
        <f t="shared" si="36"/>
        <v>203.7</v>
      </c>
      <c r="H135" s="6">
        <f t="shared" si="36"/>
        <v>203.7</v>
      </c>
      <c r="I135" s="6">
        <f t="shared" si="36"/>
        <v>0</v>
      </c>
      <c r="J135" s="6">
        <f t="shared" si="36"/>
        <v>0</v>
      </c>
      <c r="K135" s="6">
        <f t="shared" si="36"/>
        <v>0</v>
      </c>
      <c r="L135" s="6">
        <f t="shared" si="36"/>
        <v>203.7</v>
      </c>
      <c r="M135" s="6">
        <f t="shared" si="36"/>
        <v>246.4</v>
      </c>
      <c r="N135" s="6">
        <f t="shared" si="36"/>
        <v>246.4</v>
      </c>
      <c r="O135" s="6">
        <f t="shared" si="36"/>
        <v>0</v>
      </c>
      <c r="P135" s="6">
        <f t="shared" si="36"/>
        <v>0</v>
      </c>
      <c r="Q135" s="6">
        <f t="shared" si="36"/>
        <v>0</v>
      </c>
      <c r="R135" s="6">
        <f t="shared" si="36"/>
        <v>246.4</v>
      </c>
      <c r="S135" s="6">
        <f t="shared" si="36"/>
        <v>246.4</v>
      </c>
      <c r="T135" s="6">
        <f t="shared" si="36"/>
        <v>246.4</v>
      </c>
      <c r="U135" s="6">
        <f t="shared" si="36"/>
        <v>0</v>
      </c>
      <c r="V135" s="6">
        <f t="shared" si="36"/>
        <v>0</v>
      </c>
      <c r="W135" s="6">
        <f t="shared" si="36"/>
        <v>0</v>
      </c>
      <c r="X135" s="6">
        <f t="shared" si="36"/>
        <v>246.4</v>
      </c>
    </row>
    <row r="136" spans="1:24" hidden="1" x14ac:dyDescent="0.25">
      <c r="A136" s="12"/>
      <c r="B136" s="42"/>
      <c r="C136" s="45"/>
      <c r="D136" s="32" t="s">
        <v>71</v>
      </c>
      <c r="E136" s="64"/>
      <c r="F136" s="6">
        <f t="shared" si="37"/>
        <v>263.8</v>
      </c>
      <c r="G136" s="6">
        <f t="shared" si="36"/>
        <v>77.2</v>
      </c>
      <c r="H136" s="6">
        <f t="shared" si="36"/>
        <v>77.2</v>
      </c>
      <c r="I136" s="6">
        <f t="shared" si="36"/>
        <v>0</v>
      </c>
      <c r="J136" s="6">
        <f t="shared" si="36"/>
        <v>0</v>
      </c>
      <c r="K136" s="6">
        <f t="shared" si="36"/>
        <v>0</v>
      </c>
      <c r="L136" s="6">
        <f t="shared" si="36"/>
        <v>77.2</v>
      </c>
      <c r="M136" s="6">
        <f t="shared" si="36"/>
        <v>93.3</v>
      </c>
      <c r="N136" s="6">
        <f t="shared" si="36"/>
        <v>93.3</v>
      </c>
      <c r="O136" s="6">
        <f t="shared" si="36"/>
        <v>0</v>
      </c>
      <c r="P136" s="6">
        <f t="shared" si="36"/>
        <v>0</v>
      </c>
      <c r="Q136" s="6">
        <f t="shared" si="36"/>
        <v>0</v>
      </c>
      <c r="R136" s="6">
        <f t="shared" si="36"/>
        <v>93.3</v>
      </c>
      <c r="S136" s="6">
        <f t="shared" si="36"/>
        <v>93.3</v>
      </c>
      <c r="T136" s="6">
        <f t="shared" si="36"/>
        <v>93.3</v>
      </c>
      <c r="U136" s="6">
        <f t="shared" si="36"/>
        <v>0</v>
      </c>
      <c r="V136" s="6">
        <f t="shared" si="36"/>
        <v>0</v>
      </c>
      <c r="W136" s="6">
        <f t="shared" si="36"/>
        <v>0</v>
      </c>
      <c r="X136" s="6">
        <f t="shared" si="36"/>
        <v>93.3</v>
      </c>
    </row>
    <row r="137" spans="1:24" hidden="1" x14ac:dyDescent="0.25">
      <c r="A137" s="12"/>
      <c r="B137" s="42"/>
      <c r="C137" s="45"/>
      <c r="D137" s="32" t="s">
        <v>72</v>
      </c>
      <c r="E137" s="64"/>
      <c r="F137" s="6">
        <f t="shared" si="37"/>
        <v>222.5</v>
      </c>
      <c r="G137" s="6">
        <f t="shared" si="36"/>
        <v>65.099999999999994</v>
      </c>
      <c r="H137" s="6">
        <f t="shared" si="36"/>
        <v>65.099999999999994</v>
      </c>
      <c r="I137" s="6">
        <f t="shared" si="36"/>
        <v>0</v>
      </c>
      <c r="J137" s="6">
        <f t="shared" si="36"/>
        <v>0</v>
      </c>
      <c r="K137" s="6">
        <f t="shared" si="36"/>
        <v>0</v>
      </c>
      <c r="L137" s="6">
        <f t="shared" si="36"/>
        <v>65.099999999999994</v>
      </c>
      <c r="M137" s="6">
        <f t="shared" si="36"/>
        <v>78.7</v>
      </c>
      <c r="N137" s="6">
        <f t="shared" si="36"/>
        <v>78.7</v>
      </c>
      <c r="O137" s="6">
        <f t="shared" si="36"/>
        <v>0</v>
      </c>
      <c r="P137" s="6">
        <f t="shared" si="36"/>
        <v>0</v>
      </c>
      <c r="Q137" s="6">
        <f t="shared" si="36"/>
        <v>0</v>
      </c>
      <c r="R137" s="6">
        <f t="shared" si="36"/>
        <v>78.7</v>
      </c>
      <c r="S137" s="6">
        <f t="shared" si="36"/>
        <v>78.7</v>
      </c>
      <c r="T137" s="6">
        <f t="shared" si="36"/>
        <v>78.7</v>
      </c>
      <c r="U137" s="6">
        <f t="shared" si="36"/>
        <v>0</v>
      </c>
      <c r="V137" s="6">
        <f t="shared" si="36"/>
        <v>0</v>
      </c>
      <c r="W137" s="6">
        <f t="shared" si="36"/>
        <v>0</v>
      </c>
      <c r="X137" s="6">
        <f t="shared" si="36"/>
        <v>78.7</v>
      </c>
    </row>
    <row r="138" spans="1:24" hidden="1" x14ac:dyDescent="0.25">
      <c r="A138" s="12"/>
      <c r="B138" s="42"/>
      <c r="C138" s="45"/>
      <c r="D138" s="32">
        <v>224</v>
      </c>
      <c r="E138" s="64"/>
      <c r="F138" s="6">
        <f t="shared" si="37"/>
        <v>0</v>
      </c>
      <c r="G138" s="6">
        <f t="shared" si="36"/>
        <v>0</v>
      </c>
      <c r="H138" s="6">
        <f t="shared" si="36"/>
        <v>0</v>
      </c>
      <c r="I138" s="6">
        <f t="shared" si="36"/>
        <v>0</v>
      </c>
      <c r="J138" s="6">
        <f t="shared" si="36"/>
        <v>0</v>
      </c>
      <c r="K138" s="6">
        <f t="shared" si="36"/>
        <v>0</v>
      </c>
      <c r="L138" s="6">
        <f t="shared" si="36"/>
        <v>0</v>
      </c>
      <c r="M138" s="6">
        <f t="shared" si="36"/>
        <v>0</v>
      </c>
      <c r="N138" s="6">
        <f t="shared" si="36"/>
        <v>0</v>
      </c>
      <c r="O138" s="6">
        <f t="shared" si="36"/>
        <v>0</v>
      </c>
      <c r="P138" s="6">
        <f t="shared" si="36"/>
        <v>0</v>
      </c>
      <c r="Q138" s="6">
        <f t="shared" si="36"/>
        <v>0</v>
      </c>
      <c r="R138" s="6">
        <f t="shared" si="36"/>
        <v>0</v>
      </c>
      <c r="S138" s="6">
        <f t="shared" si="36"/>
        <v>0</v>
      </c>
      <c r="T138" s="6">
        <f t="shared" si="36"/>
        <v>0</v>
      </c>
      <c r="U138" s="6">
        <f t="shared" si="36"/>
        <v>0</v>
      </c>
      <c r="V138" s="6">
        <f t="shared" si="36"/>
        <v>0</v>
      </c>
      <c r="W138" s="6">
        <f t="shared" si="36"/>
        <v>0</v>
      </c>
      <c r="X138" s="6">
        <f t="shared" si="36"/>
        <v>0</v>
      </c>
    </row>
    <row r="139" spans="1:24" hidden="1" x14ac:dyDescent="0.25">
      <c r="A139" s="12"/>
      <c r="B139" s="42"/>
      <c r="C139" s="45"/>
      <c r="D139" s="32" t="s">
        <v>20</v>
      </c>
      <c r="E139" s="64"/>
      <c r="F139" s="6">
        <f t="shared" si="37"/>
        <v>392.9</v>
      </c>
      <c r="G139" s="6">
        <f t="shared" ref="G139:X140" si="39">G102</f>
        <v>126.1</v>
      </c>
      <c r="H139" s="6">
        <f t="shared" si="39"/>
        <v>126.1</v>
      </c>
      <c r="I139" s="6">
        <f t="shared" si="39"/>
        <v>0</v>
      </c>
      <c r="J139" s="6">
        <f t="shared" si="39"/>
        <v>0</v>
      </c>
      <c r="K139" s="6">
        <f t="shared" si="39"/>
        <v>0</v>
      </c>
      <c r="L139" s="6">
        <f t="shared" si="39"/>
        <v>126.1</v>
      </c>
      <c r="M139" s="6">
        <f t="shared" si="39"/>
        <v>133.4</v>
      </c>
      <c r="N139" s="6">
        <f t="shared" si="39"/>
        <v>133.4</v>
      </c>
      <c r="O139" s="6">
        <f t="shared" si="39"/>
        <v>0</v>
      </c>
      <c r="P139" s="6">
        <f t="shared" si="39"/>
        <v>0</v>
      </c>
      <c r="Q139" s="6">
        <f t="shared" si="39"/>
        <v>0</v>
      </c>
      <c r="R139" s="6">
        <f t="shared" si="39"/>
        <v>133.4</v>
      </c>
      <c r="S139" s="6">
        <f t="shared" si="39"/>
        <v>133.4</v>
      </c>
      <c r="T139" s="6">
        <f t="shared" si="39"/>
        <v>133.4</v>
      </c>
      <c r="U139" s="6">
        <f t="shared" si="39"/>
        <v>0</v>
      </c>
      <c r="V139" s="6">
        <f t="shared" si="39"/>
        <v>0</v>
      </c>
      <c r="W139" s="6">
        <f t="shared" si="39"/>
        <v>0</v>
      </c>
      <c r="X139" s="6">
        <f t="shared" si="39"/>
        <v>133.4</v>
      </c>
    </row>
    <row r="140" spans="1:24" hidden="1" x14ac:dyDescent="0.25">
      <c r="A140" s="12"/>
      <c r="B140" s="42"/>
      <c r="C140" s="45"/>
      <c r="D140" s="32" t="s">
        <v>21</v>
      </c>
      <c r="E140" s="64"/>
      <c r="F140" s="6">
        <f t="shared" si="37"/>
        <v>0</v>
      </c>
      <c r="G140" s="6">
        <f t="shared" si="39"/>
        <v>0</v>
      </c>
      <c r="H140" s="6">
        <f t="shared" si="39"/>
        <v>0</v>
      </c>
      <c r="I140" s="6">
        <f t="shared" si="39"/>
        <v>0</v>
      </c>
      <c r="J140" s="6">
        <f t="shared" si="39"/>
        <v>0</v>
      </c>
      <c r="K140" s="6">
        <f t="shared" si="39"/>
        <v>0</v>
      </c>
      <c r="L140" s="6">
        <f t="shared" si="39"/>
        <v>0</v>
      </c>
      <c r="M140" s="6">
        <f t="shared" si="39"/>
        <v>0</v>
      </c>
      <c r="N140" s="6">
        <f t="shared" si="39"/>
        <v>0</v>
      </c>
      <c r="O140" s="6">
        <f t="shared" si="39"/>
        <v>0</v>
      </c>
      <c r="P140" s="6">
        <f t="shared" si="39"/>
        <v>0</v>
      </c>
      <c r="Q140" s="6">
        <f t="shared" si="39"/>
        <v>0</v>
      </c>
      <c r="R140" s="6">
        <f t="shared" si="39"/>
        <v>0</v>
      </c>
      <c r="S140" s="6">
        <f t="shared" si="39"/>
        <v>0</v>
      </c>
      <c r="T140" s="6">
        <f t="shared" si="39"/>
        <v>0</v>
      </c>
      <c r="U140" s="6">
        <f t="shared" si="39"/>
        <v>0</v>
      </c>
      <c r="V140" s="6">
        <f t="shared" si="39"/>
        <v>0</v>
      </c>
      <c r="W140" s="6">
        <f t="shared" si="39"/>
        <v>0</v>
      </c>
      <c r="X140" s="6">
        <f t="shared" si="39"/>
        <v>0</v>
      </c>
    </row>
    <row r="141" spans="1:24" hidden="1" x14ac:dyDescent="0.25">
      <c r="A141" s="12"/>
      <c r="B141" s="42"/>
      <c r="C141" s="45"/>
      <c r="D141" s="32" t="s">
        <v>31</v>
      </c>
      <c r="E141" s="64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</row>
    <row r="142" spans="1:24" hidden="1" x14ac:dyDescent="0.25">
      <c r="A142" s="12"/>
      <c r="B142" s="42"/>
      <c r="C142" s="45"/>
      <c r="D142" s="32" t="s">
        <v>32</v>
      </c>
      <c r="E142" s="64"/>
      <c r="F142" s="6">
        <f>F122</f>
        <v>3300</v>
      </c>
      <c r="G142" s="6">
        <f t="shared" ref="G142:X142" si="40">G122</f>
        <v>0</v>
      </c>
      <c r="H142" s="6">
        <f t="shared" si="40"/>
        <v>0</v>
      </c>
      <c r="I142" s="6">
        <f t="shared" si="40"/>
        <v>0</v>
      </c>
      <c r="J142" s="6">
        <f t="shared" si="40"/>
        <v>0</v>
      </c>
      <c r="K142" s="6">
        <f t="shared" si="40"/>
        <v>0</v>
      </c>
      <c r="L142" s="6">
        <f t="shared" si="40"/>
        <v>0</v>
      </c>
      <c r="M142" s="6">
        <f t="shared" si="40"/>
        <v>0</v>
      </c>
      <c r="N142" s="6">
        <f t="shared" si="40"/>
        <v>0</v>
      </c>
      <c r="O142" s="6">
        <f t="shared" si="40"/>
        <v>0</v>
      </c>
      <c r="P142" s="6">
        <f t="shared" si="40"/>
        <v>0</v>
      </c>
      <c r="Q142" s="6">
        <f t="shared" si="40"/>
        <v>0</v>
      </c>
      <c r="R142" s="6">
        <f t="shared" si="40"/>
        <v>0</v>
      </c>
      <c r="S142" s="6">
        <f t="shared" si="40"/>
        <v>3300</v>
      </c>
      <c r="T142" s="6">
        <f t="shared" si="40"/>
        <v>3300</v>
      </c>
      <c r="U142" s="6">
        <f t="shared" si="40"/>
        <v>0</v>
      </c>
      <c r="V142" s="6">
        <f t="shared" si="40"/>
        <v>0</v>
      </c>
      <c r="W142" s="6">
        <f t="shared" si="40"/>
        <v>0</v>
      </c>
      <c r="X142" s="6">
        <f t="shared" si="40"/>
        <v>3300</v>
      </c>
    </row>
    <row r="143" spans="1:24" hidden="1" x14ac:dyDescent="0.25">
      <c r="A143" s="12"/>
      <c r="B143" s="42"/>
      <c r="C143" s="45"/>
      <c r="D143" s="32" t="s">
        <v>22</v>
      </c>
      <c r="E143" s="64"/>
      <c r="F143" s="6">
        <f t="shared" ref="F143:F151" si="41">F106</f>
        <v>13.5</v>
      </c>
      <c r="G143" s="6">
        <f t="shared" ref="G143:X151" si="42">G106</f>
        <v>12.5</v>
      </c>
      <c r="H143" s="6">
        <f t="shared" si="42"/>
        <v>12.5</v>
      </c>
      <c r="I143" s="6">
        <f t="shared" si="42"/>
        <v>0</v>
      </c>
      <c r="J143" s="6">
        <f t="shared" si="42"/>
        <v>0</v>
      </c>
      <c r="K143" s="6">
        <f t="shared" si="42"/>
        <v>0</v>
      </c>
      <c r="L143" s="6">
        <f t="shared" si="42"/>
        <v>12.5</v>
      </c>
      <c r="M143" s="6">
        <f t="shared" si="42"/>
        <v>0.5</v>
      </c>
      <c r="N143" s="6">
        <f t="shared" si="42"/>
        <v>0.5</v>
      </c>
      <c r="O143" s="6">
        <f t="shared" si="42"/>
        <v>0</v>
      </c>
      <c r="P143" s="6">
        <f t="shared" si="42"/>
        <v>0</v>
      </c>
      <c r="Q143" s="6">
        <f t="shared" si="42"/>
        <v>0</v>
      </c>
      <c r="R143" s="6">
        <f t="shared" si="42"/>
        <v>0.5</v>
      </c>
      <c r="S143" s="6">
        <f t="shared" si="42"/>
        <v>0.5</v>
      </c>
      <c r="T143" s="6">
        <f t="shared" si="42"/>
        <v>0.5</v>
      </c>
      <c r="U143" s="6">
        <f t="shared" si="42"/>
        <v>0</v>
      </c>
      <c r="V143" s="6">
        <f t="shared" si="42"/>
        <v>0</v>
      </c>
      <c r="W143" s="6">
        <f t="shared" si="42"/>
        <v>0</v>
      </c>
      <c r="X143" s="6">
        <f t="shared" si="42"/>
        <v>0.5</v>
      </c>
    </row>
    <row r="144" spans="1:24" hidden="1" x14ac:dyDescent="0.25">
      <c r="A144" s="12"/>
      <c r="B144" s="42"/>
      <c r="C144" s="45"/>
      <c r="D144" s="32" t="s">
        <v>17</v>
      </c>
      <c r="E144" s="64"/>
      <c r="F144" s="6">
        <f t="shared" si="41"/>
        <v>0</v>
      </c>
      <c r="G144" s="6">
        <f t="shared" si="42"/>
        <v>0</v>
      </c>
      <c r="H144" s="6">
        <f t="shared" si="42"/>
        <v>0</v>
      </c>
      <c r="I144" s="6">
        <f t="shared" si="42"/>
        <v>0</v>
      </c>
      <c r="J144" s="6">
        <f t="shared" si="42"/>
        <v>0</v>
      </c>
      <c r="K144" s="6">
        <f t="shared" si="42"/>
        <v>0</v>
      </c>
      <c r="L144" s="6">
        <f t="shared" si="42"/>
        <v>0</v>
      </c>
      <c r="M144" s="6">
        <f t="shared" si="42"/>
        <v>0</v>
      </c>
      <c r="N144" s="6">
        <f t="shared" si="42"/>
        <v>0</v>
      </c>
      <c r="O144" s="6">
        <f t="shared" si="42"/>
        <v>0</v>
      </c>
      <c r="P144" s="6">
        <f t="shared" si="42"/>
        <v>0</v>
      </c>
      <c r="Q144" s="6">
        <f t="shared" si="42"/>
        <v>0</v>
      </c>
      <c r="R144" s="6">
        <f t="shared" si="42"/>
        <v>0</v>
      </c>
      <c r="S144" s="6">
        <f t="shared" si="42"/>
        <v>0</v>
      </c>
      <c r="T144" s="6">
        <f t="shared" si="42"/>
        <v>0</v>
      </c>
      <c r="U144" s="6">
        <f t="shared" si="42"/>
        <v>0</v>
      </c>
      <c r="V144" s="6">
        <f t="shared" si="42"/>
        <v>0</v>
      </c>
      <c r="W144" s="6">
        <f t="shared" si="42"/>
        <v>0</v>
      </c>
      <c r="X144" s="6">
        <f t="shared" si="42"/>
        <v>0</v>
      </c>
    </row>
    <row r="145" spans="1:24" hidden="1" x14ac:dyDescent="0.25">
      <c r="A145" s="12"/>
      <c r="B145" s="42"/>
      <c r="C145" s="45"/>
      <c r="D145" s="32" t="s">
        <v>23</v>
      </c>
      <c r="E145" s="64"/>
      <c r="F145" s="6">
        <f t="shared" si="41"/>
        <v>1062.3000000000002</v>
      </c>
      <c r="G145" s="6">
        <f t="shared" si="42"/>
        <v>300.10000000000002</v>
      </c>
      <c r="H145" s="6">
        <f t="shared" si="42"/>
        <v>300.10000000000002</v>
      </c>
      <c r="I145" s="6">
        <f t="shared" si="42"/>
        <v>0</v>
      </c>
      <c r="J145" s="6">
        <f t="shared" si="42"/>
        <v>0</v>
      </c>
      <c r="K145" s="6">
        <f t="shared" si="42"/>
        <v>0</v>
      </c>
      <c r="L145" s="6">
        <f t="shared" si="42"/>
        <v>300.10000000000002</v>
      </c>
      <c r="M145" s="6">
        <f t="shared" si="42"/>
        <v>381.1</v>
      </c>
      <c r="N145" s="6">
        <f t="shared" si="42"/>
        <v>381.1</v>
      </c>
      <c r="O145" s="6">
        <f t="shared" si="42"/>
        <v>0</v>
      </c>
      <c r="P145" s="6">
        <f t="shared" si="42"/>
        <v>0</v>
      </c>
      <c r="Q145" s="6">
        <f t="shared" si="42"/>
        <v>0</v>
      </c>
      <c r="R145" s="6">
        <f t="shared" si="42"/>
        <v>381.1</v>
      </c>
      <c r="S145" s="6">
        <f t="shared" si="42"/>
        <v>381.1</v>
      </c>
      <c r="T145" s="6">
        <f t="shared" si="42"/>
        <v>381.1</v>
      </c>
      <c r="U145" s="6">
        <f t="shared" si="42"/>
        <v>0</v>
      </c>
      <c r="V145" s="6">
        <f t="shared" si="42"/>
        <v>0</v>
      </c>
      <c r="W145" s="6">
        <f t="shared" si="42"/>
        <v>0</v>
      </c>
      <c r="X145" s="6">
        <f t="shared" si="42"/>
        <v>381.1</v>
      </c>
    </row>
    <row r="146" spans="1:24" hidden="1" x14ac:dyDescent="0.25">
      <c r="A146" s="12"/>
      <c r="B146" s="42"/>
      <c r="C146" s="45"/>
      <c r="D146" s="32" t="s">
        <v>10</v>
      </c>
      <c r="E146" s="64"/>
      <c r="F146" s="6">
        <f t="shared" si="41"/>
        <v>0</v>
      </c>
      <c r="G146" s="6">
        <f t="shared" si="42"/>
        <v>0</v>
      </c>
      <c r="H146" s="6">
        <f t="shared" si="42"/>
        <v>0</v>
      </c>
      <c r="I146" s="6">
        <f t="shared" si="42"/>
        <v>0</v>
      </c>
      <c r="J146" s="6">
        <f t="shared" si="42"/>
        <v>0</v>
      </c>
      <c r="K146" s="6">
        <f t="shared" si="42"/>
        <v>0</v>
      </c>
      <c r="L146" s="6">
        <f t="shared" si="42"/>
        <v>0</v>
      </c>
      <c r="M146" s="6">
        <f t="shared" si="42"/>
        <v>0</v>
      </c>
      <c r="N146" s="6">
        <f t="shared" si="42"/>
        <v>0</v>
      </c>
      <c r="O146" s="6">
        <f t="shared" si="42"/>
        <v>0</v>
      </c>
      <c r="P146" s="6">
        <f t="shared" si="42"/>
        <v>0</v>
      </c>
      <c r="Q146" s="6">
        <f t="shared" si="42"/>
        <v>0</v>
      </c>
      <c r="R146" s="6">
        <f t="shared" si="42"/>
        <v>0</v>
      </c>
      <c r="S146" s="6">
        <f t="shared" si="42"/>
        <v>0</v>
      </c>
      <c r="T146" s="6">
        <f t="shared" si="42"/>
        <v>0</v>
      </c>
      <c r="U146" s="6">
        <f t="shared" si="42"/>
        <v>0</v>
      </c>
      <c r="V146" s="6">
        <f t="shared" si="42"/>
        <v>0</v>
      </c>
      <c r="W146" s="6">
        <f t="shared" si="42"/>
        <v>0</v>
      </c>
      <c r="X146" s="6">
        <f t="shared" si="42"/>
        <v>0</v>
      </c>
    </row>
    <row r="147" spans="1:24" hidden="1" x14ac:dyDescent="0.25">
      <c r="A147" s="12"/>
      <c r="B147" s="42"/>
      <c r="C147" s="45"/>
      <c r="D147" s="32" t="s">
        <v>18</v>
      </c>
      <c r="E147" s="64"/>
      <c r="F147" s="6">
        <f t="shared" si="41"/>
        <v>23.1</v>
      </c>
      <c r="G147" s="6">
        <f t="shared" si="42"/>
        <v>0</v>
      </c>
      <c r="H147" s="6">
        <f t="shared" si="42"/>
        <v>0</v>
      </c>
      <c r="I147" s="6">
        <f t="shared" si="42"/>
        <v>0</v>
      </c>
      <c r="J147" s="6">
        <f t="shared" si="42"/>
        <v>7.7</v>
      </c>
      <c r="K147" s="6">
        <f t="shared" si="42"/>
        <v>0</v>
      </c>
      <c r="L147" s="6">
        <f t="shared" si="42"/>
        <v>7.7</v>
      </c>
      <c r="M147" s="6">
        <f t="shared" si="42"/>
        <v>0</v>
      </c>
      <c r="N147" s="6">
        <f t="shared" si="42"/>
        <v>0</v>
      </c>
      <c r="O147" s="6">
        <f t="shared" si="42"/>
        <v>0</v>
      </c>
      <c r="P147" s="6">
        <f t="shared" si="42"/>
        <v>7.7</v>
      </c>
      <c r="Q147" s="6">
        <f t="shared" si="42"/>
        <v>0</v>
      </c>
      <c r="R147" s="6">
        <f t="shared" si="42"/>
        <v>7.7</v>
      </c>
      <c r="S147" s="6">
        <f t="shared" si="42"/>
        <v>0</v>
      </c>
      <c r="T147" s="6">
        <f t="shared" si="42"/>
        <v>0</v>
      </c>
      <c r="U147" s="6">
        <f t="shared" si="42"/>
        <v>0</v>
      </c>
      <c r="V147" s="6">
        <f t="shared" si="42"/>
        <v>7.7</v>
      </c>
      <c r="W147" s="6">
        <f t="shared" si="42"/>
        <v>0</v>
      </c>
      <c r="X147" s="6">
        <f t="shared" si="42"/>
        <v>7.7</v>
      </c>
    </row>
    <row r="148" spans="1:24" hidden="1" x14ac:dyDescent="0.25">
      <c r="A148" s="12"/>
      <c r="B148" s="42"/>
      <c r="C148" s="45"/>
      <c r="D148" s="32" t="s">
        <v>24</v>
      </c>
      <c r="E148" s="64"/>
      <c r="F148" s="6">
        <f t="shared" si="41"/>
        <v>134.69999999999999</v>
      </c>
      <c r="G148" s="6">
        <f t="shared" si="42"/>
        <v>44.9</v>
      </c>
      <c r="H148" s="6">
        <f t="shared" si="42"/>
        <v>44.9</v>
      </c>
      <c r="I148" s="6">
        <f t="shared" si="42"/>
        <v>0</v>
      </c>
      <c r="J148" s="6">
        <f t="shared" si="42"/>
        <v>0</v>
      </c>
      <c r="K148" s="6">
        <f t="shared" si="42"/>
        <v>0</v>
      </c>
      <c r="L148" s="6">
        <f t="shared" si="42"/>
        <v>44.9</v>
      </c>
      <c r="M148" s="6">
        <f t="shared" si="42"/>
        <v>44.9</v>
      </c>
      <c r="N148" s="6">
        <f t="shared" si="42"/>
        <v>44.9</v>
      </c>
      <c r="O148" s="6">
        <f t="shared" si="42"/>
        <v>0</v>
      </c>
      <c r="P148" s="6">
        <f t="shared" si="42"/>
        <v>0</v>
      </c>
      <c r="Q148" s="6">
        <f t="shared" si="42"/>
        <v>0</v>
      </c>
      <c r="R148" s="6">
        <f t="shared" si="42"/>
        <v>44.9</v>
      </c>
      <c r="S148" s="6">
        <f t="shared" si="42"/>
        <v>44.9</v>
      </c>
      <c r="T148" s="6">
        <f t="shared" si="42"/>
        <v>44.9</v>
      </c>
      <c r="U148" s="6">
        <f t="shared" si="42"/>
        <v>0</v>
      </c>
      <c r="V148" s="6">
        <f t="shared" si="42"/>
        <v>0</v>
      </c>
      <c r="W148" s="6">
        <f t="shared" si="42"/>
        <v>0</v>
      </c>
      <c r="X148" s="6">
        <f t="shared" si="42"/>
        <v>44.9</v>
      </c>
    </row>
    <row r="149" spans="1:24" hidden="1" x14ac:dyDescent="0.25">
      <c r="A149" s="12"/>
      <c r="B149" s="42"/>
      <c r="C149" s="45"/>
      <c r="D149" s="32">
        <v>262</v>
      </c>
      <c r="E149" s="64"/>
      <c r="F149" s="6">
        <f t="shared" si="41"/>
        <v>0</v>
      </c>
      <c r="G149" s="6">
        <f t="shared" si="42"/>
        <v>0</v>
      </c>
      <c r="H149" s="6">
        <f t="shared" si="42"/>
        <v>0</v>
      </c>
      <c r="I149" s="6">
        <f t="shared" si="42"/>
        <v>0</v>
      </c>
      <c r="J149" s="6">
        <f t="shared" si="42"/>
        <v>0</v>
      </c>
      <c r="K149" s="6">
        <f t="shared" si="42"/>
        <v>0</v>
      </c>
      <c r="L149" s="6">
        <f t="shared" si="42"/>
        <v>0</v>
      </c>
      <c r="M149" s="6">
        <f t="shared" si="42"/>
        <v>0</v>
      </c>
      <c r="N149" s="6">
        <f t="shared" si="42"/>
        <v>0</v>
      </c>
      <c r="O149" s="6">
        <f t="shared" si="42"/>
        <v>0</v>
      </c>
      <c r="P149" s="6">
        <f t="shared" si="42"/>
        <v>0</v>
      </c>
      <c r="Q149" s="6">
        <f t="shared" si="42"/>
        <v>0</v>
      </c>
      <c r="R149" s="6">
        <f t="shared" si="42"/>
        <v>0</v>
      </c>
      <c r="S149" s="6">
        <f t="shared" si="42"/>
        <v>0</v>
      </c>
      <c r="T149" s="6">
        <f t="shared" si="42"/>
        <v>0</v>
      </c>
      <c r="U149" s="6">
        <f t="shared" si="42"/>
        <v>0</v>
      </c>
      <c r="V149" s="6">
        <f t="shared" si="42"/>
        <v>0</v>
      </c>
      <c r="W149" s="6">
        <f t="shared" si="42"/>
        <v>0</v>
      </c>
      <c r="X149" s="6">
        <f t="shared" si="42"/>
        <v>0</v>
      </c>
    </row>
    <row r="150" spans="1:24" hidden="1" x14ac:dyDescent="0.25">
      <c r="A150" s="12"/>
      <c r="B150" s="42"/>
      <c r="C150" s="45"/>
      <c r="D150" s="32" t="s">
        <v>25</v>
      </c>
      <c r="E150" s="64"/>
      <c r="F150" s="6">
        <f t="shared" si="41"/>
        <v>0</v>
      </c>
      <c r="G150" s="6">
        <f t="shared" si="42"/>
        <v>0</v>
      </c>
      <c r="H150" s="6">
        <f t="shared" si="42"/>
        <v>0</v>
      </c>
      <c r="I150" s="6">
        <f t="shared" si="42"/>
        <v>0</v>
      </c>
      <c r="J150" s="6">
        <f t="shared" si="42"/>
        <v>0</v>
      </c>
      <c r="K150" s="6">
        <f t="shared" si="42"/>
        <v>0</v>
      </c>
      <c r="L150" s="6">
        <f t="shared" si="42"/>
        <v>0</v>
      </c>
      <c r="M150" s="6">
        <f t="shared" si="42"/>
        <v>0</v>
      </c>
      <c r="N150" s="6">
        <f t="shared" si="42"/>
        <v>0</v>
      </c>
      <c r="O150" s="6">
        <f t="shared" si="42"/>
        <v>0</v>
      </c>
      <c r="P150" s="6">
        <f t="shared" si="42"/>
        <v>0</v>
      </c>
      <c r="Q150" s="6">
        <f t="shared" si="42"/>
        <v>0</v>
      </c>
      <c r="R150" s="6">
        <f t="shared" si="42"/>
        <v>0</v>
      </c>
      <c r="S150" s="6">
        <f t="shared" si="42"/>
        <v>0</v>
      </c>
      <c r="T150" s="6">
        <f t="shared" si="42"/>
        <v>0</v>
      </c>
      <c r="U150" s="6">
        <f t="shared" si="42"/>
        <v>0</v>
      </c>
      <c r="V150" s="6">
        <f t="shared" si="42"/>
        <v>0</v>
      </c>
      <c r="W150" s="6">
        <f t="shared" si="42"/>
        <v>0</v>
      </c>
      <c r="X150" s="6">
        <f t="shared" si="42"/>
        <v>0</v>
      </c>
    </row>
    <row r="151" spans="1:24" hidden="1" x14ac:dyDescent="0.25">
      <c r="A151" s="12"/>
      <c r="B151" s="42"/>
      <c r="C151" s="45"/>
      <c r="D151" s="32" t="s">
        <v>11</v>
      </c>
      <c r="E151" s="64"/>
      <c r="F151" s="6">
        <f t="shared" si="41"/>
        <v>117</v>
      </c>
      <c r="G151" s="6">
        <f t="shared" si="42"/>
        <v>0</v>
      </c>
      <c r="H151" s="6">
        <f t="shared" si="42"/>
        <v>0</v>
      </c>
      <c r="I151" s="6">
        <f t="shared" si="42"/>
        <v>0</v>
      </c>
      <c r="J151" s="6">
        <f t="shared" si="42"/>
        <v>39</v>
      </c>
      <c r="K151" s="6">
        <f t="shared" si="42"/>
        <v>0</v>
      </c>
      <c r="L151" s="6">
        <f t="shared" si="42"/>
        <v>39</v>
      </c>
      <c r="M151" s="6">
        <f t="shared" si="42"/>
        <v>0</v>
      </c>
      <c r="N151" s="6">
        <f t="shared" si="42"/>
        <v>0</v>
      </c>
      <c r="O151" s="6">
        <f t="shared" si="42"/>
        <v>0</v>
      </c>
      <c r="P151" s="6">
        <f t="shared" si="42"/>
        <v>39</v>
      </c>
      <c r="Q151" s="6">
        <f t="shared" si="42"/>
        <v>0</v>
      </c>
      <c r="R151" s="6">
        <f t="shared" si="42"/>
        <v>39</v>
      </c>
      <c r="S151" s="6">
        <f t="shared" si="42"/>
        <v>0</v>
      </c>
      <c r="T151" s="6">
        <f t="shared" si="42"/>
        <v>0</v>
      </c>
      <c r="U151" s="6">
        <f t="shared" si="42"/>
        <v>0</v>
      </c>
      <c r="V151" s="6">
        <f t="shared" si="42"/>
        <v>39</v>
      </c>
      <c r="W151" s="6">
        <f t="shared" si="42"/>
        <v>0</v>
      </c>
      <c r="X151" s="6">
        <f t="shared" si="42"/>
        <v>39</v>
      </c>
    </row>
    <row r="152" spans="1:24" hidden="1" x14ac:dyDescent="0.25">
      <c r="A152" s="12"/>
      <c r="B152" s="42"/>
      <c r="C152" s="45"/>
      <c r="D152" s="32" t="s">
        <v>13</v>
      </c>
      <c r="E152" s="64"/>
      <c r="F152" s="6">
        <f>F115+F121</f>
        <v>0</v>
      </c>
      <c r="G152" s="6">
        <f t="shared" ref="G152:X152" si="43">G115+G121</f>
        <v>0</v>
      </c>
      <c r="H152" s="6">
        <f t="shared" si="43"/>
        <v>0</v>
      </c>
      <c r="I152" s="6">
        <f t="shared" si="43"/>
        <v>0</v>
      </c>
      <c r="J152" s="6">
        <f t="shared" si="43"/>
        <v>0</v>
      </c>
      <c r="K152" s="6">
        <f t="shared" si="43"/>
        <v>0</v>
      </c>
      <c r="L152" s="6">
        <f t="shared" si="43"/>
        <v>0</v>
      </c>
      <c r="M152" s="6">
        <f t="shared" si="43"/>
        <v>0</v>
      </c>
      <c r="N152" s="6">
        <f t="shared" si="43"/>
        <v>0</v>
      </c>
      <c r="O152" s="6">
        <f t="shared" si="43"/>
        <v>0</v>
      </c>
      <c r="P152" s="6">
        <f t="shared" si="43"/>
        <v>0</v>
      </c>
      <c r="Q152" s="6">
        <f t="shared" si="43"/>
        <v>0</v>
      </c>
      <c r="R152" s="6">
        <f t="shared" si="43"/>
        <v>0</v>
      </c>
      <c r="S152" s="6">
        <f t="shared" si="43"/>
        <v>0</v>
      </c>
      <c r="T152" s="6">
        <f t="shared" si="43"/>
        <v>0</v>
      </c>
      <c r="U152" s="6">
        <f t="shared" si="43"/>
        <v>0</v>
      </c>
      <c r="V152" s="6">
        <f t="shared" si="43"/>
        <v>0</v>
      </c>
      <c r="W152" s="6">
        <f t="shared" si="43"/>
        <v>0</v>
      </c>
      <c r="X152" s="6">
        <f t="shared" si="43"/>
        <v>0</v>
      </c>
    </row>
    <row r="153" spans="1:24" hidden="1" x14ac:dyDescent="0.25">
      <c r="A153" s="12"/>
      <c r="B153" s="42"/>
      <c r="C153" s="45"/>
      <c r="D153" s="32" t="s">
        <v>12</v>
      </c>
      <c r="E153" s="64"/>
      <c r="F153" s="6">
        <f>F116</f>
        <v>177.9</v>
      </c>
      <c r="G153" s="6">
        <f t="shared" ref="G153:X153" si="44">G116</f>
        <v>56</v>
      </c>
      <c r="H153" s="6">
        <f t="shared" si="44"/>
        <v>56</v>
      </c>
      <c r="I153" s="6">
        <f t="shared" si="44"/>
        <v>0</v>
      </c>
      <c r="J153" s="6">
        <f t="shared" si="44"/>
        <v>3.3</v>
      </c>
      <c r="K153" s="6">
        <f t="shared" si="44"/>
        <v>0</v>
      </c>
      <c r="L153" s="6">
        <f t="shared" si="44"/>
        <v>59.3</v>
      </c>
      <c r="M153" s="6">
        <f t="shared" si="44"/>
        <v>56</v>
      </c>
      <c r="N153" s="6">
        <f t="shared" si="44"/>
        <v>56</v>
      </c>
      <c r="O153" s="6">
        <f t="shared" si="44"/>
        <v>0</v>
      </c>
      <c r="P153" s="6">
        <f t="shared" si="44"/>
        <v>3.3</v>
      </c>
      <c r="Q153" s="6">
        <f t="shared" si="44"/>
        <v>0</v>
      </c>
      <c r="R153" s="6">
        <f t="shared" si="44"/>
        <v>59.3</v>
      </c>
      <c r="S153" s="6">
        <f t="shared" si="44"/>
        <v>56</v>
      </c>
      <c r="T153" s="6">
        <f t="shared" si="44"/>
        <v>56</v>
      </c>
      <c r="U153" s="6">
        <f t="shared" si="44"/>
        <v>0</v>
      </c>
      <c r="V153" s="6">
        <f t="shared" si="44"/>
        <v>3.3</v>
      </c>
      <c r="W153" s="6">
        <f t="shared" si="44"/>
        <v>0</v>
      </c>
      <c r="X153" s="6">
        <f t="shared" si="44"/>
        <v>59.3</v>
      </c>
    </row>
    <row r="154" spans="1:24" hidden="1" x14ac:dyDescent="0.25">
      <c r="A154" s="12"/>
      <c r="B154" s="42"/>
      <c r="C154" s="45"/>
      <c r="D154" s="32" t="s">
        <v>26</v>
      </c>
      <c r="E154" s="64"/>
      <c r="F154" s="6">
        <f>F117</f>
        <v>0</v>
      </c>
      <c r="G154" s="6">
        <f t="shared" ref="G154:X154" si="45">G117</f>
        <v>0</v>
      </c>
      <c r="H154" s="6">
        <f t="shared" si="45"/>
        <v>0</v>
      </c>
      <c r="I154" s="6">
        <f t="shared" si="45"/>
        <v>0</v>
      </c>
      <c r="J154" s="6">
        <f t="shared" si="45"/>
        <v>0</v>
      </c>
      <c r="K154" s="6">
        <f t="shared" si="45"/>
        <v>0</v>
      </c>
      <c r="L154" s="6">
        <f t="shared" si="45"/>
        <v>0</v>
      </c>
      <c r="M154" s="6">
        <f t="shared" si="45"/>
        <v>0</v>
      </c>
      <c r="N154" s="6">
        <f t="shared" si="45"/>
        <v>0</v>
      </c>
      <c r="O154" s="6">
        <f t="shared" si="45"/>
        <v>0</v>
      </c>
      <c r="P154" s="6">
        <f t="shared" si="45"/>
        <v>0</v>
      </c>
      <c r="Q154" s="6">
        <f t="shared" si="45"/>
        <v>0</v>
      </c>
      <c r="R154" s="6">
        <f t="shared" si="45"/>
        <v>0</v>
      </c>
      <c r="S154" s="6">
        <f t="shared" si="45"/>
        <v>0</v>
      </c>
      <c r="T154" s="6">
        <f t="shared" si="45"/>
        <v>0</v>
      </c>
      <c r="U154" s="6">
        <f t="shared" si="45"/>
        <v>0</v>
      </c>
      <c r="V154" s="6">
        <f t="shared" si="45"/>
        <v>0</v>
      </c>
      <c r="W154" s="6">
        <f t="shared" si="45"/>
        <v>0</v>
      </c>
      <c r="X154" s="6">
        <f t="shared" si="45"/>
        <v>0</v>
      </c>
    </row>
    <row r="155" spans="1:24" hidden="1" x14ac:dyDescent="0.25">
      <c r="A155" s="12"/>
      <c r="B155" s="42"/>
      <c r="C155" s="45"/>
      <c r="D155" s="32" t="s">
        <v>28</v>
      </c>
      <c r="E155" s="64"/>
      <c r="F155" s="6">
        <f>F118</f>
        <v>0</v>
      </c>
      <c r="G155" s="6">
        <f t="shared" ref="G155:X155" si="46">G118</f>
        <v>0</v>
      </c>
      <c r="H155" s="6">
        <f t="shared" si="46"/>
        <v>0</v>
      </c>
      <c r="I155" s="6">
        <f t="shared" si="46"/>
        <v>0</v>
      </c>
      <c r="J155" s="6">
        <f t="shared" si="46"/>
        <v>0</v>
      </c>
      <c r="K155" s="6">
        <f t="shared" si="46"/>
        <v>0</v>
      </c>
      <c r="L155" s="6">
        <f t="shared" si="46"/>
        <v>0</v>
      </c>
      <c r="M155" s="6">
        <f t="shared" si="46"/>
        <v>0</v>
      </c>
      <c r="N155" s="6">
        <f t="shared" si="46"/>
        <v>0</v>
      </c>
      <c r="O155" s="6">
        <f t="shared" si="46"/>
        <v>0</v>
      </c>
      <c r="P155" s="6">
        <f t="shared" si="46"/>
        <v>0</v>
      </c>
      <c r="Q155" s="6">
        <f t="shared" si="46"/>
        <v>0</v>
      </c>
      <c r="R155" s="6">
        <f t="shared" si="46"/>
        <v>0</v>
      </c>
      <c r="S155" s="6">
        <f t="shared" si="46"/>
        <v>0</v>
      </c>
      <c r="T155" s="6">
        <f t="shared" si="46"/>
        <v>0</v>
      </c>
      <c r="U155" s="6">
        <f t="shared" si="46"/>
        <v>0</v>
      </c>
      <c r="V155" s="6">
        <f t="shared" si="46"/>
        <v>0</v>
      </c>
      <c r="W155" s="6">
        <f t="shared" si="46"/>
        <v>0</v>
      </c>
      <c r="X155" s="6">
        <f t="shared" si="46"/>
        <v>0</v>
      </c>
    </row>
    <row r="156" spans="1:24" hidden="1" x14ac:dyDescent="0.25">
      <c r="A156" s="12"/>
      <c r="B156" s="42"/>
      <c r="C156" s="45"/>
      <c r="D156" s="32" t="s">
        <v>27</v>
      </c>
      <c r="E156" s="64"/>
      <c r="F156" s="6">
        <f>F119</f>
        <v>141.30000000000001</v>
      </c>
      <c r="G156" s="6">
        <f t="shared" ref="G156:X156" si="47">G119</f>
        <v>47.1</v>
      </c>
      <c r="H156" s="6">
        <f t="shared" si="47"/>
        <v>47.1</v>
      </c>
      <c r="I156" s="6">
        <f t="shared" si="47"/>
        <v>0</v>
      </c>
      <c r="J156" s="6">
        <f t="shared" si="47"/>
        <v>0</v>
      </c>
      <c r="K156" s="6">
        <f t="shared" si="47"/>
        <v>0</v>
      </c>
      <c r="L156" s="6">
        <f t="shared" si="47"/>
        <v>47.1</v>
      </c>
      <c r="M156" s="6">
        <f t="shared" si="47"/>
        <v>47.1</v>
      </c>
      <c r="N156" s="6">
        <f t="shared" si="47"/>
        <v>47.1</v>
      </c>
      <c r="O156" s="6">
        <f t="shared" si="47"/>
        <v>0</v>
      </c>
      <c r="P156" s="6">
        <f t="shared" si="47"/>
        <v>0</v>
      </c>
      <c r="Q156" s="6">
        <f t="shared" si="47"/>
        <v>0</v>
      </c>
      <c r="R156" s="6">
        <f t="shared" si="47"/>
        <v>47.1</v>
      </c>
      <c r="S156" s="6">
        <f t="shared" si="47"/>
        <v>47.1</v>
      </c>
      <c r="T156" s="6">
        <f t="shared" si="47"/>
        <v>47.1</v>
      </c>
      <c r="U156" s="6">
        <f t="shared" si="47"/>
        <v>0</v>
      </c>
      <c r="V156" s="6">
        <f t="shared" si="47"/>
        <v>0</v>
      </c>
      <c r="W156" s="6">
        <f t="shared" si="47"/>
        <v>0</v>
      </c>
      <c r="X156" s="6">
        <f t="shared" si="47"/>
        <v>47.1</v>
      </c>
    </row>
    <row r="157" spans="1:24" x14ac:dyDescent="0.25">
      <c r="A157" s="130"/>
      <c r="B157" s="131"/>
      <c r="C157" s="132"/>
      <c r="D157" s="133"/>
      <c r="E157" s="134"/>
      <c r="F157" s="129"/>
      <c r="G157" s="129"/>
      <c r="H157" s="129"/>
      <c r="I157" s="129"/>
      <c r="J157" s="129"/>
      <c r="K157" s="129"/>
      <c r="L157" s="129"/>
      <c r="M157" s="129"/>
      <c r="N157" s="129"/>
      <c r="O157" s="129"/>
      <c r="P157" s="129"/>
      <c r="Q157" s="129"/>
      <c r="R157" s="129"/>
      <c r="S157" s="129"/>
      <c r="T157" s="129"/>
      <c r="U157" s="129"/>
      <c r="V157" s="129"/>
      <c r="W157" s="129"/>
      <c r="X157" s="129"/>
    </row>
    <row r="158" spans="1:24" x14ac:dyDescent="0.25">
      <c r="A158" s="130"/>
      <c r="B158" s="131"/>
      <c r="C158" s="132"/>
      <c r="D158" s="133"/>
      <c r="E158" s="134"/>
      <c r="F158" s="129"/>
      <c r="G158" s="129"/>
      <c r="H158" s="129"/>
      <c r="I158" s="129"/>
      <c r="J158" s="129"/>
      <c r="K158" s="129"/>
      <c r="L158" s="129"/>
      <c r="M158" s="129"/>
      <c r="N158" s="129"/>
      <c r="O158" s="129"/>
      <c r="P158" s="129"/>
      <c r="Q158" s="129"/>
      <c r="R158" s="129"/>
      <c r="S158" s="129"/>
      <c r="T158" s="129"/>
      <c r="U158" s="129"/>
      <c r="V158" s="129"/>
      <c r="W158" s="129"/>
      <c r="X158" s="129"/>
    </row>
    <row r="162" spans="2:24" ht="18" x14ac:dyDescent="0.25">
      <c r="B162" s="117" t="s">
        <v>54</v>
      </c>
      <c r="U162" s="118" t="s">
        <v>207</v>
      </c>
    </row>
    <row r="163" spans="2:24" x14ac:dyDescent="0.25"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</row>
    <row r="164" spans="2:24" x14ac:dyDescent="0.25"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</row>
    <row r="166" spans="2:24" x14ac:dyDescent="0.25"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</row>
    <row r="167" spans="2:24" x14ac:dyDescent="0.25"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</row>
  </sheetData>
  <mergeCells count="29">
    <mergeCell ref="R1:X1"/>
    <mergeCell ref="R3:X3"/>
    <mergeCell ref="A5:X5"/>
    <mergeCell ref="A7:A9"/>
    <mergeCell ref="B7:B9"/>
    <mergeCell ref="G8:I8"/>
    <mergeCell ref="G7:L7"/>
    <mergeCell ref="W8:W9"/>
    <mergeCell ref="X8:X9"/>
    <mergeCell ref="R2:X2"/>
    <mergeCell ref="S7:X7"/>
    <mergeCell ref="S8:U8"/>
    <mergeCell ref="V8:V9"/>
    <mergeCell ref="F7:F8"/>
    <mergeCell ref="M7:R7"/>
    <mergeCell ref="M8:O8"/>
    <mergeCell ref="A120:X120"/>
    <mergeCell ref="A11:X11"/>
    <mergeCell ref="B12:X12"/>
    <mergeCell ref="C7:C9"/>
    <mergeCell ref="D7:D9"/>
    <mergeCell ref="E7:E9"/>
    <mergeCell ref="K8:K9"/>
    <mergeCell ref="J8:J9"/>
    <mergeCell ref="L8:L9"/>
    <mergeCell ref="B13:X13"/>
    <mergeCell ref="P8:P9"/>
    <mergeCell ref="Q8:Q9"/>
    <mergeCell ref="R8:R9"/>
  </mergeCells>
  <pageMargins left="0.31496062992125984" right="0.15748031496062992" top="0.43307086614173229" bottom="0.16" header="0.51181102362204722" footer="0.19685039370078741"/>
  <pageSetup paperSize="9" scale="42" fitToHeight="3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43"/>
  <sheetViews>
    <sheetView workbookViewId="0">
      <selection activeCell="P42" sqref="P42"/>
    </sheetView>
  </sheetViews>
  <sheetFormatPr defaultRowHeight="13.2" x14ac:dyDescent="0.25"/>
  <cols>
    <col min="11" max="11" width="11.109375" bestFit="1" customWidth="1"/>
  </cols>
  <sheetData>
    <row r="43" spans="11:11" x14ac:dyDescent="0.25">
      <c r="K43" s="66">
        <f>'2.1 (Снежногорск)'!H86+'Прил. 2 УК'!G490</f>
        <v>309310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view="pageBreakPreview" zoomScale="115" zoomScaleNormal="100" zoomScaleSheetLayoutView="115" workbookViewId="0">
      <pane xSplit="3" ySplit="9" topLeftCell="D19" activePane="bottomRight" state="frozen"/>
      <selection pane="topRight" activeCell="D1" sqref="D1"/>
      <selection pane="bottomLeft" activeCell="A11" sqref="A11"/>
      <selection pane="bottomRight" activeCell="M26" sqref="M26:M30"/>
    </sheetView>
  </sheetViews>
  <sheetFormatPr defaultRowHeight="13.2" x14ac:dyDescent="0.25"/>
  <cols>
    <col min="1" max="1" width="5" style="95" customWidth="1"/>
    <col min="2" max="2" width="38.88671875" style="95" customWidth="1"/>
    <col min="3" max="3" width="17.44140625" style="95" customWidth="1"/>
    <col min="4" max="4" width="7.6640625" style="95" customWidth="1"/>
    <col min="5" max="5" width="9" style="95" customWidth="1"/>
    <col min="6" max="6" width="8.33203125" style="95" customWidth="1"/>
    <col min="7" max="9" width="7.6640625" style="95" customWidth="1"/>
    <col min="10" max="10" width="11" style="95" customWidth="1"/>
    <col min="11" max="12" width="9.109375" style="95" customWidth="1"/>
    <col min="13" max="13" width="11.88671875" style="95" customWidth="1"/>
  </cols>
  <sheetData>
    <row r="1" spans="1:15" ht="17.25" customHeight="1" x14ac:dyDescent="0.25">
      <c r="D1" s="3"/>
      <c r="E1" s="3"/>
      <c r="F1" s="3"/>
      <c r="G1" s="3"/>
      <c r="H1" s="135" t="s">
        <v>213</v>
      </c>
      <c r="I1" s="3"/>
      <c r="J1" s="3"/>
      <c r="K1" s="3"/>
      <c r="L1" s="3"/>
      <c r="M1" s="3"/>
    </row>
    <row r="2" spans="1:15" ht="13.5" customHeight="1" x14ac:dyDescent="0.25">
      <c r="D2" s="3"/>
      <c r="E2" s="3"/>
      <c r="F2" s="74"/>
      <c r="H2" s="250" t="s">
        <v>215</v>
      </c>
      <c r="I2" s="250"/>
      <c r="J2" s="250"/>
      <c r="K2" s="250"/>
      <c r="L2" s="250"/>
      <c r="M2" s="250"/>
    </row>
    <row r="3" spans="1:15" ht="15" customHeight="1" x14ac:dyDescent="0.25">
      <c r="D3" s="1"/>
      <c r="E3" s="1"/>
      <c r="F3" s="1"/>
      <c r="G3" s="1"/>
      <c r="H3" s="250"/>
      <c r="I3" s="250"/>
      <c r="J3" s="250"/>
      <c r="K3" s="250"/>
      <c r="L3" s="250"/>
      <c r="M3" s="250"/>
    </row>
    <row r="4" spans="1:15" ht="41.25" customHeight="1" x14ac:dyDescent="0.3">
      <c r="A4" s="256" t="s">
        <v>129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75"/>
      <c r="O4" s="75"/>
    </row>
    <row r="6" spans="1:15" ht="40.5" customHeight="1" x14ac:dyDescent="0.25">
      <c r="A6" s="257" t="s">
        <v>36</v>
      </c>
      <c r="B6" s="257" t="s">
        <v>130</v>
      </c>
      <c r="C6" s="257" t="s">
        <v>131</v>
      </c>
      <c r="D6" s="251" t="s">
        <v>132</v>
      </c>
      <c r="E6" s="260"/>
      <c r="F6" s="260"/>
      <c r="G6" s="260"/>
      <c r="H6" s="260"/>
      <c r="I6" s="252"/>
      <c r="J6" s="261" t="s">
        <v>133</v>
      </c>
      <c r="K6" s="262"/>
      <c r="L6" s="263"/>
      <c r="M6" s="257" t="s">
        <v>134</v>
      </c>
      <c r="N6" s="77"/>
      <c r="O6" s="77"/>
    </row>
    <row r="7" spans="1:15" x14ac:dyDescent="0.25">
      <c r="A7" s="258"/>
      <c r="B7" s="258"/>
      <c r="C7" s="258"/>
      <c r="D7" s="251" t="s">
        <v>135</v>
      </c>
      <c r="E7" s="252"/>
      <c r="F7" s="251" t="s">
        <v>136</v>
      </c>
      <c r="G7" s="252"/>
      <c r="H7" s="251" t="s">
        <v>137</v>
      </c>
      <c r="I7" s="252"/>
      <c r="J7" s="78" t="s">
        <v>138</v>
      </c>
      <c r="K7" s="78" t="s">
        <v>139</v>
      </c>
      <c r="L7" s="78" t="s">
        <v>140</v>
      </c>
      <c r="M7" s="258"/>
    </row>
    <row r="8" spans="1:15" x14ac:dyDescent="0.25">
      <c r="A8" s="259"/>
      <c r="B8" s="259"/>
      <c r="C8" s="259"/>
      <c r="D8" s="78" t="s">
        <v>141</v>
      </c>
      <c r="E8" s="78" t="s">
        <v>142</v>
      </c>
      <c r="F8" s="76" t="s">
        <v>141</v>
      </c>
      <c r="G8" s="78" t="s">
        <v>142</v>
      </c>
      <c r="H8" s="78" t="s">
        <v>141</v>
      </c>
      <c r="I8" s="78" t="s">
        <v>143</v>
      </c>
      <c r="J8" s="78" t="s">
        <v>141</v>
      </c>
      <c r="K8" s="78" t="s">
        <v>141</v>
      </c>
      <c r="L8" s="79" t="s">
        <v>141</v>
      </c>
      <c r="M8" s="259"/>
    </row>
    <row r="9" spans="1:15" x14ac:dyDescent="0.25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  <c r="I9" s="78">
        <v>9</v>
      </c>
      <c r="J9" s="78">
        <v>10</v>
      </c>
      <c r="K9" s="78">
        <v>11</v>
      </c>
      <c r="L9" s="78">
        <v>12</v>
      </c>
      <c r="M9" s="78">
        <v>13</v>
      </c>
      <c r="N9" s="75"/>
    </row>
    <row r="10" spans="1:15" ht="39.75" customHeight="1" x14ac:dyDescent="0.25">
      <c r="A10" s="80">
        <v>1</v>
      </c>
      <c r="B10" s="81" t="s">
        <v>144</v>
      </c>
      <c r="C10" s="82"/>
      <c r="D10" s="78"/>
      <c r="E10" s="78"/>
      <c r="F10" s="76"/>
      <c r="G10" s="78"/>
      <c r="H10" s="78"/>
      <c r="I10" s="78"/>
      <c r="J10" s="78"/>
      <c r="K10" s="78"/>
      <c r="L10" s="78"/>
      <c r="M10" s="116"/>
    </row>
    <row r="11" spans="1:15" ht="57" customHeight="1" x14ac:dyDescent="0.25">
      <c r="A11" s="78" t="s">
        <v>38</v>
      </c>
      <c r="B11" s="83" t="s">
        <v>145</v>
      </c>
      <c r="C11" s="82" t="s">
        <v>146</v>
      </c>
      <c r="D11" s="78"/>
      <c r="E11" s="78"/>
      <c r="F11" s="76"/>
      <c r="G11" s="78"/>
      <c r="H11" s="116"/>
      <c r="I11" s="116"/>
      <c r="J11" s="116"/>
      <c r="K11" s="116"/>
      <c r="L11" s="116"/>
      <c r="M11" s="116"/>
    </row>
    <row r="12" spans="1:15" s="95" customFormat="1" ht="27" customHeight="1" x14ac:dyDescent="0.25">
      <c r="A12" s="78" t="s">
        <v>39</v>
      </c>
      <c r="B12" s="83" t="s">
        <v>147</v>
      </c>
      <c r="C12" s="82" t="s">
        <v>148</v>
      </c>
      <c r="D12" s="84">
        <f>1538000/202579*10000</f>
        <v>75920.998721486438</v>
      </c>
      <c r="E12" s="84">
        <f>1519177/203054*10000</f>
        <v>74816.403518275925</v>
      </c>
      <c r="F12" s="85">
        <f>1538000/199201*10000</f>
        <v>77208.447748756284</v>
      </c>
      <c r="G12" s="84">
        <f>1514601/176024*10000</f>
        <v>86045.141571603875</v>
      </c>
      <c r="H12" s="84">
        <f>1393000/175299*10000</f>
        <v>79464.229687562402</v>
      </c>
      <c r="I12" s="84">
        <f>1393000/175299*10000</f>
        <v>79464.229687562402</v>
      </c>
      <c r="J12" s="84">
        <f>1393000/175299*10000</f>
        <v>79464.229687562402</v>
      </c>
      <c r="K12" s="84">
        <f>1393000/174574*10000</f>
        <v>79794.241983342305</v>
      </c>
      <c r="L12" s="84">
        <f>1393000/173851*10000</f>
        <v>80126.0849808169</v>
      </c>
      <c r="M12" s="86">
        <v>0.3</v>
      </c>
    </row>
    <row r="13" spans="1:15" s="95" customFormat="1" ht="27" customHeight="1" x14ac:dyDescent="0.25">
      <c r="A13" s="78" t="s">
        <v>149</v>
      </c>
      <c r="B13" s="83" t="s">
        <v>150</v>
      </c>
      <c r="C13" s="82" t="s">
        <v>151</v>
      </c>
      <c r="D13" s="86">
        <f>62100/202579*10000</f>
        <v>3065.4707546191858</v>
      </c>
      <c r="E13" s="86">
        <f>64810/203054*10000</f>
        <v>3191.7617973543984</v>
      </c>
      <c r="F13" s="87">
        <f>62100/199201*10000</f>
        <v>3117.4542296474415</v>
      </c>
      <c r="G13" s="86">
        <f>65252/176024*10000</f>
        <v>3706.9945007498977</v>
      </c>
      <c r="H13" s="86">
        <f>62100/175299*10000</f>
        <v>3542.5187821949926</v>
      </c>
      <c r="I13" s="86">
        <f>62100/175299*10000</f>
        <v>3542.5187821949926</v>
      </c>
      <c r="J13" s="86">
        <f>62100/175299*10000</f>
        <v>3542.5187821949926</v>
      </c>
      <c r="K13" s="86">
        <f>62100/174574*10000</f>
        <v>3557.2307445553174</v>
      </c>
      <c r="L13" s="86">
        <f>62100/173851*10000</f>
        <v>3572.0243196760443</v>
      </c>
      <c r="M13" s="86">
        <v>0.3</v>
      </c>
    </row>
    <row r="14" spans="1:15" s="95" customFormat="1" ht="27" customHeight="1" x14ac:dyDescent="0.25">
      <c r="A14" s="78" t="s">
        <v>152</v>
      </c>
      <c r="B14" s="83" t="s">
        <v>153</v>
      </c>
      <c r="C14" s="82" t="s">
        <v>154</v>
      </c>
      <c r="D14" s="84">
        <v>25</v>
      </c>
      <c r="E14" s="84">
        <v>30</v>
      </c>
      <c r="F14" s="85">
        <v>50</v>
      </c>
      <c r="G14" s="84">
        <v>50</v>
      </c>
      <c r="H14" s="84">
        <v>70</v>
      </c>
      <c r="I14" s="84">
        <v>70</v>
      </c>
      <c r="J14" s="84">
        <v>70</v>
      </c>
      <c r="K14" s="84">
        <v>70</v>
      </c>
      <c r="L14" s="84">
        <v>70</v>
      </c>
      <c r="M14" s="86">
        <v>0.2</v>
      </c>
    </row>
    <row r="15" spans="1:15" s="95" customFormat="1" ht="27" customHeight="1" x14ac:dyDescent="0.25">
      <c r="A15" s="78" t="s">
        <v>155</v>
      </c>
      <c r="B15" s="83" t="s">
        <v>156</v>
      </c>
      <c r="C15" s="82" t="s">
        <v>148</v>
      </c>
      <c r="D15" s="86">
        <f>64/202579*10000</f>
        <v>3.159261325211399</v>
      </c>
      <c r="E15" s="86">
        <f>69/203054*10000</f>
        <v>3.3981108473608006</v>
      </c>
      <c r="F15" s="87">
        <f>70/199201*10000</f>
        <v>3.5140385841436537</v>
      </c>
      <c r="G15" s="86">
        <f>71/176024*10000</f>
        <v>4.0335408807889834</v>
      </c>
      <c r="H15" s="86">
        <f>75/175299*10000</f>
        <v>4.2784043263224545</v>
      </c>
      <c r="I15" s="86">
        <f>75/175299*10000</f>
        <v>4.2784043263224545</v>
      </c>
      <c r="J15" s="86">
        <f>75/175299*10000</f>
        <v>4.2784043263224545</v>
      </c>
      <c r="K15" s="86">
        <f>75/174574*10000</f>
        <v>4.2961723968059395</v>
      </c>
      <c r="L15" s="86">
        <f>75/173851*10000</f>
        <v>4.3140390334251748</v>
      </c>
      <c r="M15" s="86">
        <v>0.1</v>
      </c>
    </row>
    <row r="16" spans="1:15" s="95" customFormat="1" ht="42.75" customHeight="1" x14ac:dyDescent="0.25">
      <c r="A16" s="78" t="s">
        <v>157</v>
      </c>
      <c r="B16" s="83" t="s">
        <v>158</v>
      </c>
      <c r="C16" s="82" t="s">
        <v>154</v>
      </c>
      <c r="D16" s="78">
        <v>36</v>
      </c>
      <c r="E16" s="84">
        <v>36</v>
      </c>
      <c r="F16" s="89">
        <v>37</v>
      </c>
      <c r="G16" s="89">
        <v>37</v>
      </c>
      <c r="H16" s="89">
        <v>37</v>
      </c>
      <c r="I16" s="89">
        <v>37</v>
      </c>
      <c r="J16" s="89">
        <v>37</v>
      </c>
      <c r="K16" s="89">
        <v>37</v>
      </c>
      <c r="L16" s="89">
        <v>37</v>
      </c>
      <c r="M16" s="86">
        <v>0.1</v>
      </c>
    </row>
    <row r="17" spans="1:17" ht="134.25" customHeight="1" x14ac:dyDescent="0.25">
      <c r="A17" s="80">
        <v>2</v>
      </c>
      <c r="B17" s="90" t="s">
        <v>159</v>
      </c>
      <c r="C17" s="91"/>
      <c r="D17" s="78"/>
      <c r="E17" s="84"/>
      <c r="F17" s="89"/>
      <c r="G17" s="89"/>
      <c r="H17" s="89"/>
      <c r="I17" s="89"/>
      <c r="J17" s="89"/>
      <c r="K17" s="89"/>
      <c r="L17" s="89"/>
      <c r="M17" s="116"/>
    </row>
    <row r="18" spans="1:17" ht="118.5" customHeight="1" x14ac:dyDescent="0.25">
      <c r="A18" s="78" t="s">
        <v>43</v>
      </c>
      <c r="B18" s="92" t="s">
        <v>160</v>
      </c>
      <c r="C18" s="82" t="s">
        <v>161</v>
      </c>
      <c r="D18" s="78"/>
      <c r="E18" s="84"/>
      <c r="F18" s="89"/>
      <c r="G18" s="89"/>
      <c r="H18" s="89"/>
      <c r="I18" s="89"/>
      <c r="J18" s="89"/>
      <c r="K18" s="89"/>
      <c r="L18" s="89"/>
      <c r="M18" s="116"/>
      <c r="N18" s="93"/>
      <c r="O18" s="93"/>
      <c r="P18" s="93"/>
      <c r="Q18" s="93"/>
    </row>
    <row r="19" spans="1:17" ht="26.25" customHeight="1" x14ac:dyDescent="0.25">
      <c r="A19" s="78" t="s">
        <v>44</v>
      </c>
      <c r="B19" s="83" t="s">
        <v>162</v>
      </c>
      <c r="C19" s="82" t="s">
        <v>148</v>
      </c>
      <c r="D19" s="84">
        <v>1970</v>
      </c>
      <c r="E19" s="84">
        <f>39653/203054*10000</f>
        <v>1952.8302815999684</v>
      </c>
      <c r="F19" s="85">
        <f>40500/199201*10000</f>
        <v>2033.122323683114</v>
      </c>
      <c r="G19" s="85">
        <f>39910/176024*10000</f>
        <v>2267.304458482934</v>
      </c>
      <c r="H19" s="84">
        <f>40910/175299*10000</f>
        <v>2333.7269465313552</v>
      </c>
      <c r="I19" s="84">
        <f>40910/175299*10000</f>
        <v>2333.7269465313552</v>
      </c>
      <c r="J19" s="84">
        <f>40923/175299*10000</f>
        <v>2334.4685366145841</v>
      </c>
      <c r="K19" s="84">
        <f>41837/174574*10000</f>
        <v>2396.5195275356009</v>
      </c>
      <c r="L19" s="84">
        <f>42347/173851*10000</f>
        <v>2435.8214793127449</v>
      </c>
      <c r="M19" s="86">
        <v>0.2</v>
      </c>
      <c r="N19" s="93"/>
      <c r="O19" s="93"/>
      <c r="P19" s="93"/>
      <c r="Q19" s="93"/>
    </row>
    <row r="20" spans="1:17" s="95" customFormat="1" ht="36.75" customHeight="1" x14ac:dyDescent="0.25">
      <c r="A20" s="78" t="s">
        <v>45</v>
      </c>
      <c r="B20" s="83" t="s">
        <v>163</v>
      </c>
      <c r="C20" s="82" t="s">
        <v>151</v>
      </c>
      <c r="D20" s="84">
        <v>11354</v>
      </c>
      <c r="E20" s="84">
        <f>275445/203054*10000-65</f>
        <v>13500.110758714431</v>
      </c>
      <c r="F20" s="85">
        <f>308000/199201*10000</f>
        <v>15461.769770232077</v>
      </c>
      <c r="G20" s="85">
        <f>389700/176024*10000</f>
        <v>22139.026496386854</v>
      </c>
      <c r="H20" s="84">
        <f>328900/175299*10000</f>
        <v>18762.229105699404</v>
      </c>
      <c r="I20" s="84">
        <f>328900/175299*10000</f>
        <v>18762.229105699404</v>
      </c>
      <c r="J20" s="84">
        <f>255000/175299*10000</f>
        <v>14546.574709496346</v>
      </c>
      <c r="K20" s="84">
        <f>348000/174574*10000</f>
        <v>19934.239921179556</v>
      </c>
      <c r="L20" s="84">
        <f>350000/173851*10000</f>
        <v>20132.182155984148</v>
      </c>
      <c r="M20" s="86">
        <v>0.3</v>
      </c>
      <c r="N20" s="94"/>
      <c r="O20" s="94"/>
      <c r="P20" s="94"/>
      <c r="Q20" s="94"/>
    </row>
    <row r="21" spans="1:17" s="88" customFormat="1" ht="31.5" customHeight="1" x14ac:dyDescent="0.25">
      <c r="A21" s="78" t="s">
        <v>46</v>
      </c>
      <c r="B21" s="83" t="s">
        <v>164</v>
      </c>
      <c r="C21" s="82" t="s">
        <v>154</v>
      </c>
      <c r="D21" s="86">
        <v>5.5</v>
      </c>
      <c r="E21" s="86">
        <v>5.73</v>
      </c>
      <c r="F21" s="87">
        <v>5.7</v>
      </c>
      <c r="G21" s="87">
        <v>2.5</v>
      </c>
      <c r="H21" s="86">
        <v>4.9000000000000004</v>
      </c>
      <c r="I21" s="86">
        <v>4.9000000000000004</v>
      </c>
      <c r="J21" s="86">
        <v>5.4</v>
      </c>
      <c r="K21" s="86">
        <v>5.4</v>
      </c>
      <c r="L21" s="86">
        <v>5.4</v>
      </c>
      <c r="M21" s="86">
        <v>0.2</v>
      </c>
      <c r="N21" s="96"/>
      <c r="O21" s="96"/>
      <c r="P21" s="96"/>
      <c r="Q21" s="96"/>
    </row>
    <row r="22" spans="1:17" s="88" customFormat="1" ht="31.5" customHeight="1" x14ac:dyDescent="0.25">
      <c r="A22" s="97" t="s">
        <v>47</v>
      </c>
      <c r="B22" s="83" t="s">
        <v>165</v>
      </c>
      <c r="C22" s="82" t="s">
        <v>148</v>
      </c>
      <c r="D22" s="86">
        <f>5500/202579*10000</f>
        <v>271.49902013535461</v>
      </c>
      <c r="E22" s="86">
        <f>5569/203054*10000</f>
        <v>274.2620189703232</v>
      </c>
      <c r="F22" s="87">
        <f>5600/199201*10000</f>
        <v>281.12308673149232</v>
      </c>
      <c r="G22" s="87">
        <f>6023/176024*10000</f>
        <v>342.1692496477753</v>
      </c>
      <c r="H22" s="86">
        <f>4841/175299*10000</f>
        <v>276.15673791636004</v>
      </c>
      <c r="I22" s="86">
        <f>3000/175299*10000</f>
        <v>171.13617305289819</v>
      </c>
      <c r="J22" s="86">
        <f>3475/175299*10000</f>
        <v>198.23273378627374</v>
      </c>
      <c r="K22" s="86">
        <f>3485/174574*10000</f>
        <v>199.62881070491596</v>
      </c>
      <c r="L22" s="86">
        <f>3500/173851*10000</f>
        <v>201.32182155984148</v>
      </c>
      <c r="M22" s="86">
        <v>0.2</v>
      </c>
      <c r="N22" s="96"/>
      <c r="O22" s="96"/>
      <c r="P22" s="96"/>
      <c r="Q22" s="96"/>
    </row>
    <row r="23" spans="1:17" ht="39" customHeight="1" x14ac:dyDescent="0.25">
      <c r="A23" s="78" t="s">
        <v>90</v>
      </c>
      <c r="B23" s="83" t="s">
        <v>166</v>
      </c>
      <c r="C23" s="82" t="s">
        <v>154</v>
      </c>
      <c r="D23" s="98">
        <v>30</v>
      </c>
      <c r="E23" s="84">
        <v>30</v>
      </c>
      <c r="F23" s="98">
        <v>30</v>
      </c>
      <c r="G23" s="98">
        <v>30</v>
      </c>
      <c r="H23" s="98">
        <v>30</v>
      </c>
      <c r="I23" s="98">
        <v>30</v>
      </c>
      <c r="J23" s="98">
        <v>30</v>
      </c>
      <c r="K23" s="98">
        <v>30</v>
      </c>
      <c r="L23" s="98">
        <v>30</v>
      </c>
      <c r="M23" s="86">
        <v>0.1</v>
      </c>
      <c r="N23" s="93"/>
      <c r="O23" s="93"/>
      <c r="P23" s="93"/>
      <c r="Q23" s="93"/>
    </row>
    <row r="24" spans="1:17" ht="42.75" customHeight="1" x14ac:dyDescent="0.25">
      <c r="A24" s="80">
        <v>3</v>
      </c>
      <c r="B24" s="90" t="s">
        <v>167</v>
      </c>
      <c r="C24" s="82"/>
      <c r="D24" s="78"/>
      <c r="E24" s="84"/>
      <c r="F24" s="78"/>
      <c r="G24" s="78"/>
      <c r="H24" s="78"/>
      <c r="I24" s="78"/>
      <c r="J24" s="78"/>
      <c r="K24" s="78"/>
      <c r="L24" s="78"/>
      <c r="M24" s="116"/>
      <c r="N24" s="93"/>
      <c r="O24" s="93"/>
      <c r="P24" s="93"/>
      <c r="Q24" s="93"/>
    </row>
    <row r="25" spans="1:17" ht="60.75" customHeight="1" x14ac:dyDescent="0.25">
      <c r="A25" s="78" t="s">
        <v>49</v>
      </c>
      <c r="B25" s="83" t="s">
        <v>168</v>
      </c>
      <c r="C25" s="82" t="s">
        <v>169</v>
      </c>
      <c r="D25" s="78"/>
      <c r="E25" s="84"/>
      <c r="F25" s="78"/>
      <c r="G25" s="78"/>
      <c r="H25" s="78"/>
      <c r="I25" s="78"/>
      <c r="J25" s="78"/>
      <c r="K25" s="78"/>
      <c r="L25" s="78"/>
      <c r="M25" s="116"/>
      <c r="N25" s="93"/>
      <c r="O25" s="93"/>
      <c r="P25" s="93"/>
      <c r="Q25" s="93"/>
    </row>
    <row r="26" spans="1:17" ht="67.5" customHeight="1" x14ac:dyDescent="0.25">
      <c r="A26" s="78" t="s">
        <v>170</v>
      </c>
      <c r="B26" s="83" t="s">
        <v>171</v>
      </c>
      <c r="C26" s="82" t="s">
        <v>154</v>
      </c>
      <c r="D26" s="99">
        <v>45.48</v>
      </c>
      <c r="E26" s="99">
        <v>43.52</v>
      </c>
      <c r="F26" s="100">
        <v>44.06</v>
      </c>
      <c r="G26" s="100">
        <v>45.52</v>
      </c>
      <c r="H26" s="101">
        <v>396.2</v>
      </c>
      <c r="I26" s="101">
        <v>396.2</v>
      </c>
      <c r="J26" s="101">
        <v>412.7</v>
      </c>
      <c r="K26" s="101">
        <v>417.3</v>
      </c>
      <c r="L26" s="101">
        <v>419.9</v>
      </c>
      <c r="M26" s="101">
        <v>0.3</v>
      </c>
      <c r="N26" s="253"/>
      <c r="O26" s="253"/>
      <c r="P26" s="253"/>
      <c r="Q26" s="253"/>
    </row>
    <row r="27" spans="1:17" ht="28.5" customHeight="1" x14ac:dyDescent="0.25">
      <c r="A27" s="78" t="s">
        <v>172</v>
      </c>
      <c r="B27" s="83" t="s">
        <v>173</v>
      </c>
      <c r="C27" s="82" t="s">
        <v>151</v>
      </c>
      <c r="D27" s="86">
        <f>3531/202579*10000</f>
        <v>174.30237092689768</v>
      </c>
      <c r="E27" s="86">
        <f>3546/203054*10000</f>
        <v>174.63334876436809</v>
      </c>
      <c r="F27" s="87">
        <f>3531/199201*10000</f>
        <v>177.25814629444631</v>
      </c>
      <c r="G27" s="87">
        <f>3316/176024*10000</f>
        <v>188.38340226332775</v>
      </c>
      <c r="H27" s="86">
        <f>3316/175299*10000</f>
        <v>189.16251661447015</v>
      </c>
      <c r="I27" s="86">
        <f>3316/175299*10000</f>
        <v>189.16251661447015</v>
      </c>
      <c r="J27" s="86">
        <f>3316/175299*10000</f>
        <v>189.16251661447015</v>
      </c>
      <c r="K27" s="86">
        <f>3316/174574*10000</f>
        <v>189.94810223744659</v>
      </c>
      <c r="L27" s="86">
        <f>3316/173851*10000</f>
        <v>190.7380457978384</v>
      </c>
      <c r="M27" s="101">
        <v>0.2</v>
      </c>
      <c r="N27" s="93"/>
      <c r="O27" s="93"/>
      <c r="P27" s="93"/>
      <c r="Q27" s="93"/>
    </row>
    <row r="28" spans="1:17" ht="50.25" customHeight="1" x14ac:dyDescent="0.25">
      <c r="A28" s="78" t="s">
        <v>174</v>
      </c>
      <c r="B28" s="83" t="s">
        <v>175</v>
      </c>
      <c r="C28" s="82" t="s">
        <v>154</v>
      </c>
      <c r="D28" s="98">
        <v>20</v>
      </c>
      <c r="E28" s="84">
        <v>20</v>
      </c>
      <c r="F28" s="98">
        <v>20</v>
      </c>
      <c r="G28" s="98">
        <v>20</v>
      </c>
      <c r="H28" s="98">
        <v>20</v>
      </c>
      <c r="I28" s="98">
        <v>20</v>
      </c>
      <c r="J28" s="98">
        <v>20</v>
      </c>
      <c r="K28" s="98">
        <v>20</v>
      </c>
      <c r="L28" s="98">
        <v>20</v>
      </c>
      <c r="M28" s="101">
        <v>0.1</v>
      </c>
      <c r="O28" s="102"/>
    </row>
    <row r="29" spans="1:17" ht="26.25" customHeight="1" x14ac:dyDescent="0.25">
      <c r="A29" s="78" t="s">
        <v>176</v>
      </c>
      <c r="B29" s="83" t="s">
        <v>177</v>
      </c>
      <c r="C29" s="82" t="s">
        <v>148</v>
      </c>
      <c r="D29" s="86">
        <f>7600/202579*10000</f>
        <v>375.16228236885365</v>
      </c>
      <c r="E29" s="86">
        <f>7991/204034*10000</f>
        <v>391.6504112059755</v>
      </c>
      <c r="F29" s="87">
        <f>7500/199201*10000</f>
        <v>376.50413401539151</v>
      </c>
      <c r="G29" s="87">
        <f>7852/176024*10000</f>
        <v>446.07553515429714</v>
      </c>
      <c r="H29" s="87">
        <f>7885/175299*10000</f>
        <v>449.80290817403409</v>
      </c>
      <c r="I29" s="87">
        <f>7885/175299*10000</f>
        <v>449.80290817403409</v>
      </c>
      <c r="J29" s="87">
        <f>7885/175299*10000</f>
        <v>449.80290817403409</v>
      </c>
      <c r="K29" s="87">
        <f>7885/174574*10000</f>
        <v>451.67092465086438</v>
      </c>
      <c r="L29" s="87">
        <f>7885/173851*10000</f>
        <v>453.54930371410001</v>
      </c>
      <c r="M29" s="101">
        <v>0.2</v>
      </c>
    </row>
    <row r="30" spans="1:17" s="88" customFormat="1" ht="26.25" customHeight="1" x14ac:dyDescent="0.25">
      <c r="A30" s="97" t="s">
        <v>178</v>
      </c>
      <c r="B30" s="83" t="s">
        <v>179</v>
      </c>
      <c r="C30" s="82" t="s">
        <v>151</v>
      </c>
      <c r="D30" s="86">
        <v>33.200000000000003</v>
      </c>
      <c r="E30" s="86">
        <f>267922/7991</f>
        <v>33.527968965085719</v>
      </c>
      <c r="F30" s="87">
        <f>270000/7500</f>
        <v>36</v>
      </c>
      <c r="G30" s="87">
        <f>295840/7852</f>
        <v>37.677024961793173</v>
      </c>
      <c r="H30" s="87">
        <f>277700/7885</f>
        <v>35.21876981610653</v>
      </c>
      <c r="I30" s="87">
        <f>277700/7885</f>
        <v>35.21876981610653</v>
      </c>
      <c r="J30" s="87">
        <f>280000/7885</f>
        <v>35.51046290424857</v>
      </c>
      <c r="K30" s="87">
        <f>281000/7885</f>
        <v>35.637285986049463</v>
      </c>
      <c r="L30" s="87">
        <f>282000/7885</f>
        <v>35.764109067850349</v>
      </c>
      <c r="M30" s="101">
        <v>0.2</v>
      </c>
    </row>
    <row r="31" spans="1:17" ht="42" customHeight="1" x14ac:dyDescent="0.25">
      <c r="A31" s="80">
        <v>4</v>
      </c>
      <c r="B31" s="90" t="s">
        <v>180</v>
      </c>
      <c r="C31" s="82"/>
      <c r="D31" s="89"/>
      <c r="E31" s="84"/>
      <c r="F31" s="89"/>
      <c r="G31" s="89"/>
      <c r="H31" s="78"/>
      <c r="I31" s="78"/>
      <c r="J31" s="78"/>
      <c r="K31" s="78"/>
      <c r="L31" s="78"/>
      <c r="M31" s="116"/>
    </row>
    <row r="32" spans="1:17" ht="45" customHeight="1" x14ac:dyDescent="0.25">
      <c r="A32" s="78" t="s">
        <v>181</v>
      </c>
      <c r="B32" s="83" t="s">
        <v>182</v>
      </c>
      <c r="C32" s="82" t="s">
        <v>183</v>
      </c>
      <c r="D32" s="78"/>
      <c r="E32" s="84"/>
      <c r="F32" s="78"/>
      <c r="G32" s="78"/>
      <c r="H32" s="78"/>
      <c r="I32" s="78"/>
      <c r="J32" s="78"/>
      <c r="K32" s="78"/>
      <c r="L32" s="78"/>
      <c r="M32" s="116"/>
    </row>
    <row r="33" spans="1:13" ht="54.75" customHeight="1" x14ac:dyDescent="0.25">
      <c r="A33" s="78" t="s">
        <v>184</v>
      </c>
      <c r="B33" s="83" t="s">
        <v>185</v>
      </c>
      <c r="C33" s="82" t="s">
        <v>154</v>
      </c>
      <c r="D33" s="103">
        <v>6.6</v>
      </c>
      <c r="E33" s="86">
        <v>6.74</v>
      </c>
      <c r="F33" s="87">
        <v>6.8</v>
      </c>
      <c r="G33" s="87">
        <v>6.8</v>
      </c>
      <c r="H33" s="87">
        <v>6.9</v>
      </c>
      <c r="I33" s="87">
        <v>6.9</v>
      </c>
      <c r="J33" s="87">
        <v>6.9</v>
      </c>
      <c r="K33" s="87">
        <v>6.9</v>
      </c>
      <c r="L33" s="87">
        <v>6.9</v>
      </c>
      <c r="M33" s="87">
        <v>0.3</v>
      </c>
    </row>
    <row r="34" spans="1:13" ht="56.25" customHeight="1" x14ac:dyDescent="0.25">
      <c r="A34" s="78" t="s">
        <v>186</v>
      </c>
      <c r="B34" s="83" t="s">
        <v>187</v>
      </c>
      <c r="C34" s="82" t="s">
        <v>154</v>
      </c>
      <c r="D34" s="104">
        <v>9.1</v>
      </c>
      <c r="E34" s="86">
        <v>10.8</v>
      </c>
      <c r="F34" s="104">
        <v>9.5</v>
      </c>
      <c r="G34" s="104">
        <v>12.7</v>
      </c>
      <c r="H34" s="104">
        <v>9.5</v>
      </c>
      <c r="I34" s="104">
        <v>9.5</v>
      </c>
      <c r="J34" s="104">
        <v>9.5</v>
      </c>
      <c r="K34" s="104">
        <v>9.5</v>
      </c>
      <c r="L34" s="104">
        <v>9.5</v>
      </c>
      <c r="M34" s="87">
        <v>0.3</v>
      </c>
    </row>
    <row r="35" spans="1:13" ht="28.5" customHeight="1" x14ac:dyDescent="0.25">
      <c r="A35" s="78" t="s">
        <v>188</v>
      </c>
      <c r="B35" s="83" t="s">
        <v>189</v>
      </c>
      <c r="C35" s="82" t="s">
        <v>154</v>
      </c>
      <c r="D35" s="104">
        <v>52.1</v>
      </c>
      <c r="E35" s="86">
        <v>49.7</v>
      </c>
      <c r="F35" s="105">
        <v>53</v>
      </c>
      <c r="G35" s="105">
        <v>57</v>
      </c>
      <c r="H35" s="105">
        <v>57</v>
      </c>
      <c r="I35" s="105">
        <v>57</v>
      </c>
      <c r="J35" s="105">
        <v>57</v>
      </c>
      <c r="K35" s="105">
        <v>57</v>
      </c>
      <c r="L35" s="105">
        <v>57</v>
      </c>
      <c r="M35" s="87">
        <v>0.2</v>
      </c>
    </row>
    <row r="36" spans="1:13" s="88" customFormat="1" ht="38.25" customHeight="1" x14ac:dyDescent="0.25">
      <c r="A36" s="78" t="s">
        <v>190</v>
      </c>
      <c r="B36" s="83" t="s">
        <v>191</v>
      </c>
      <c r="C36" s="82" t="s">
        <v>148</v>
      </c>
      <c r="D36" s="104">
        <v>0</v>
      </c>
      <c r="E36" s="104">
        <v>0</v>
      </c>
      <c r="F36" s="104">
        <v>0</v>
      </c>
      <c r="G36" s="104">
        <v>0</v>
      </c>
      <c r="H36" s="104">
        <v>0</v>
      </c>
      <c r="I36" s="104">
        <v>0</v>
      </c>
      <c r="J36" s="104">
        <v>0</v>
      </c>
      <c r="K36" s="104">
        <v>0</v>
      </c>
      <c r="L36" s="104">
        <v>0</v>
      </c>
      <c r="M36" s="87">
        <v>0.1</v>
      </c>
    </row>
    <row r="37" spans="1:13" s="88" customFormat="1" ht="42.75" customHeight="1" x14ac:dyDescent="0.25">
      <c r="A37" s="78" t="s">
        <v>192</v>
      </c>
      <c r="B37" s="83" t="s">
        <v>193</v>
      </c>
      <c r="C37" s="82" t="s">
        <v>148</v>
      </c>
      <c r="D37" s="78">
        <v>0</v>
      </c>
      <c r="E37" s="78">
        <v>0</v>
      </c>
      <c r="F37" s="78">
        <v>0</v>
      </c>
      <c r="G37" s="78">
        <v>0</v>
      </c>
      <c r="H37" s="78">
        <v>0</v>
      </c>
      <c r="I37" s="78">
        <v>0</v>
      </c>
      <c r="J37" s="78">
        <v>0</v>
      </c>
      <c r="K37" s="78">
        <v>0</v>
      </c>
      <c r="L37" s="78">
        <v>0</v>
      </c>
      <c r="M37" s="87">
        <v>0.1</v>
      </c>
    </row>
    <row r="38" spans="1:13" ht="66.75" customHeight="1" x14ac:dyDescent="0.25">
      <c r="A38" s="78" t="s">
        <v>194</v>
      </c>
      <c r="B38" s="90" t="s">
        <v>195</v>
      </c>
      <c r="C38" s="82"/>
      <c r="D38" s="104"/>
      <c r="E38" s="84"/>
      <c r="F38" s="116"/>
      <c r="G38" s="116"/>
      <c r="H38" s="116"/>
      <c r="I38" s="116"/>
      <c r="J38" s="116"/>
      <c r="K38" s="116"/>
      <c r="L38" s="116"/>
      <c r="M38" s="116"/>
    </row>
    <row r="39" spans="1:13" s="106" customFormat="1" ht="60.75" customHeight="1" x14ac:dyDescent="0.25">
      <c r="A39" s="78" t="s">
        <v>196</v>
      </c>
      <c r="B39" s="83" t="s">
        <v>197</v>
      </c>
      <c r="C39" s="82" t="s">
        <v>198</v>
      </c>
      <c r="D39" s="104"/>
      <c r="E39" s="84"/>
      <c r="F39" s="104"/>
      <c r="G39" s="104"/>
      <c r="H39" s="104"/>
      <c r="I39" s="104"/>
      <c r="J39" s="104"/>
      <c r="K39" s="104"/>
      <c r="L39" s="104"/>
      <c r="M39" s="116"/>
    </row>
    <row r="40" spans="1:13" ht="67.5" customHeight="1" x14ac:dyDescent="0.25">
      <c r="A40" s="78" t="s">
        <v>199</v>
      </c>
      <c r="B40" s="83" t="s">
        <v>200</v>
      </c>
      <c r="C40" s="82" t="s">
        <v>148</v>
      </c>
      <c r="D40" s="107">
        <v>0.7</v>
      </c>
      <c r="E40" s="86">
        <f>28/203054*10000+0.1</f>
        <v>1.4789435322623539</v>
      </c>
      <c r="F40" s="103">
        <v>0.8</v>
      </c>
      <c r="G40" s="107">
        <f>24/176024*10000+0.1</f>
        <v>1.4634504385765579</v>
      </c>
      <c r="H40" s="107">
        <f>26/175299*10000+0.1</f>
        <v>1.5831801664584511</v>
      </c>
      <c r="I40" s="107">
        <f>26/175299*10000+0.1</f>
        <v>1.5831801664584511</v>
      </c>
      <c r="J40" s="107">
        <f>26/175299*10000+0.1</f>
        <v>1.5831801664584511</v>
      </c>
      <c r="K40" s="107">
        <f>26/174574*10000+0.1</f>
        <v>1.5893397642260589</v>
      </c>
      <c r="L40" s="107">
        <f>26/173851*10000+0.1</f>
        <v>1.595533531587394</v>
      </c>
      <c r="M40" s="108">
        <v>0.3</v>
      </c>
    </row>
    <row r="41" spans="1:13" ht="25.5" customHeight="1" x14ac:dyDescent="0.25">
      <c r="A41" s="78" t="s">
        <v>201</v>
      </c>
      <c r="B41" s="83" t="s">
        <v>202</v>
      </c>
      <c r="C41" s="82" t="s">
        <v>151</v>
      </c>
      <c r="D41" s="104">
        <v>305</v>
      </c>
      <c r="E41" s="84">
        <v>312</v>
      </c>
      <c r="F41" s="104">
        <v>305</v>
      </c>
      <c r="G41" s="104">
        <v>305</v>
      </c>
      <c r="H41" s="104">
        <v>305</v>
      </c>
      <c r="I41" s="104">
        <v>305</v>
      </c>
      <c r="J41" s="104">
        <v>305</v>
      </c>
      <c r="K41" s="104">
        <v>305</v>
      </c>
      <c r="L41" s="104">
        <v>305</v>
      </c>
      <c r="M41" s="108">
        <v>0.3</v>
      </c>
    </row>
    <row r="42" spans="1:13" s="88" customFormat="1" ht="39.75" customHeight="1" x14ac:dyDescent="0.25">
      <c r="A42" s="78" t="s">
        <v>203</v>
      </c>
      <c r="B42" s="83" t="s">
        <v>204</v>
      </c>
      <c r="C42" s="82" t="s">
        <v>148</v>
      </c>
      <c r="D42" s="98">
        <f>46/14</f>
        <v>3.2857142857142856</v>
      </c>
      <c r="E42" s="86">
        <f>98/28</f>
        <v>3.5</v>
      </c>
      <c r="F42" s="105">
        <f>50/16</f>
        <v>3.125</v>
      </c>
      <c r="G42" s="105">
        <f>87/24</f>
        <v>3.625</v>
      </c>
      <c r="H42" s="105">
        <f>85/23</f>
        <v>3.6956521739130435</v>
      </c>
      <c r="I42" s="105">
        <f>85/23</f>
        <v>3.6956521739130435</v>
      </c>
      <c r="J42" s="105">
        <f>85/23</f>
        <v>3.6956521739130435</v>
      </c>
      <c r="K42" s="105">
        <f>85/23</f>
        <v>3.6956521739130435</v>
      </c>
      <c r="L42" s="105">
        <f>85/23</f>
        <v>3.6956521739130435</v>
      </c>
      <c r="M42" s="108">
        <v>0.4</v>
      </c>
    </row>
    <row r="43" spans="1:13" x14ac:dyDescent="0.25">
      <c r="A43" s="109"/>
      <c r="B43" s="94"/>
      <c r="C43" s="94"/>
      <c r="D43" s="110"/>
      <c r="E43" s="110"/>
      <c r="F43" s="110"/>
      <c r="G43" s="110"/>
      <c r="H43" s="110"/>
      <c r="I43" s="110"/>
    </row>
    <row r="44" spans="1:13" ht="18.75" customHeight="1" x14ac:dyDescent="0.25">
      <c r="A44" s="111"/>
      <c r="B44" s="112"/>
      <c r="C44" s="111"/>
      <c r="D44" s="111"/>
      <c r="E44" s="111"/>
      <c r="F44" s="111"/>
      <c r="G44" s="111"/>
      <c r="H44" s="111"/>
      <c r="I44" s="111"/>
    </row>
    <row r="45" spans="1:13" ht="17.25" customHeight="1" x14ac:dyDescent="0.25">
      <c r="B45" s="113" t="s">
        <v>205</v>
      </c>
      <c r="C45" s="94"/>
      <c r="D45" s="94"/>
      <c r="E45" s="94"/>
    </row>
    <row r="46" spans="1:13" x14ac:dyDescent="0.25">
      <c r="B46" s="113" t="s">
        <v>206</v>
      </c>
      <c r="C46" s="94"/>
      <c r="E46" s="94"/>
      <c r="F46" s="94"/>
      <c r="G46" s="114"/>
      <c r="H46" s="114"/>
      <c r="I46" s="114"/>
      <c r="K46" s="114" t="s">
        <v>207</v>
      </c>
      <c r="L46" s="114"/>
    </row>
    <row r="47" spans="1:13" x14ac:dyDescent="0.25">
      <c r="A47" s="94"/>
      <c r="B47" s="94"/>
      <c r="C47" s="94"/>
      <c r="D47" s="94"/>
      <c r="E47" s="94"/>
      <c r="F47" s="94"/>
      <c r="G47" s="94"/>
      <c r="H47" s="94"/>
      <c r="I47" s="94"/>
    </row>
    <row r="48" spans="1:13" x14ac:dyDescent="0.25">
      <c r="A48" s="254"/>
      <c r="B48" s="255"/>
      <c r="C48" s="111"/>
      <c r="D48" s="111"/>
      <c r="E48" s="111"/>
      <c r="F48" s="111"/>
      <c r="G48" s="111"/>
      <c r="H48" s="111"/>
      <c r="I48" s="111"/>
    </row>
    <row r="49" spans="1:9" x14ac:dyDescent="0.25">
      <c r="A49" s="111"/>
      <c r="B49" s="112"/>
      <c r="C49" s="111"/>
      <c r="D49" s="111"/>
      <c r="E49" s="111"/>
      <c r="F49" s="111"/>
      <c r="G49" s="111"/>
      <c r="H49" s="111"/>
      <c r="I49" s="111"/>
    </row>
    <row r="54" spans="1:9" x14ac:dyDescent="0.25">
      <c r="A54" s="111"/>
      <c r="B54" s="112"/>
      <c r="C54" s="115"/>
      <c r="D54" s="115"/>
      <c r="E54" s="115"/>
      <c r="F54" s="115"/>
      <c r="G54" s="115"/>
      <c r="H54" s="115"/>
      <c r="I54" s="115"/>
    </row>
    <row r="55" spans="1:9" x14ac:dyDescent="0.25">
      <c r="A55" s="111"/>
      <c r="B55" s="112"/>
      <c r="C55" s="115"/>
      <c r="D55" s="115"/>
      <c r="E55" s="115"/>
      <c r="F55" s="115"/>
      <c r="G55" s="115"/>
      <c r="H55" s="115"/>
      <c r="I55" s="115"/>
    </row>
    <row r="56" spans="1:9" x14ac:dyDescent="0.25">
      <c r="A56" s="111"/>
      <c r="B56" s="112"/>
      <c r="C56" s="115"/>
      <c r="D56" s="115"/>
      <c r="E56" s="115"/>
      <c r="F56" s="115"/>
      <c r="G56" s="115"/>
      <c r="H56" s="115"/>
      <c r="I56" s="115"/>
    </row>
    <row r="57" spans="1:9" x14ac:dyDescent="0.25">
      <c r="A57" s="111"/>
      <c r="B57" s="112"/>
      <c r="C57" s="115"/>
      <c r="D57" s="115"/>
      <c r="E57" s="115"/>
      <c r="F57" s="115"/>
      <c r="G57" s="115"/>
      <c r="H57" s="115"/>
      <c r="I57" s="115"/>
    </row>
    <row r="58" spans="1:9" x14ac:dyDescent="0.25">
      <c r="A58" s="111"/>
      <c r="B58" s="94"/>
      <c r="C58" s="115"/>
      <c r="D58" s="115"/>
      <c r="E58" s="115"/>
      <c r="F58" s="115"/>
      <c r="G58" s="115"/>
      <c r="H58" s="115"/>
      <c r="I58" s="115"/>
    </row>
    <row r="59" spans="1:9" x14ac:dyDescent="0.25">
      <c r="A59" s="111"/>
      <c r="B59" s="94"/>
      <c r="C59" s="115"/>
      <c r="D59" s="115"/>
      <c r="E59" s="115"/>
      <c r="F59" s="115"/>
      <c r="G59" s="115"/>
      <c r="H59" s="115"/>
      <c r="I59" s="115"/>
    </row>
    <row r="60" spans="1:9" x14ac:dyDescent="0.25">
      <c r="A60" s="111"/>
      <c r="B60" s="94"/>
      <c r="C60" s="115"/>
      <c r="D60" s="115"/>
      <c r="E60" s="115"/>
      <c r="F60" s="115"/>
      <c r="G60" s="115"/>
      <c r="H60" s="115"/>
      <c r="I60" s="115"/>
    </row>
    <row r="61" spans="1:9" x14ac:dyDescent="0.25">
      <c r="A61" s="111"/>
      <c r="B61" s="94"/>
      <c r="C61" s="115"/>
      <c r="D61" s="115"/>
      <c r="E61" s="115"/>
      <c r="F61" s="115"/>
      <c r="G61" s="115"/>
      <c r="H61" s="115"/>
      <c r="I61" s="115"/>
    </row>
    <row r="62" spans="1:9" x14ac:dyDescent="0.25">
      <c r="A62" s="111"/>
      <c r="B62" s="94"/>
      <c r="C62" s="115"/>
      <c r="D62" s="115"/>
      <c r="E62" s="115"/>
      <c r="F62" s="115"/>
      <c r="G62" s="115"/>
      <c r="H62" s="115"/>
      <c r="I62" s="115"/>
    </row>
    <row r="63" spans="1:9" x14ac:dyDescent="0.25">
      <c r="A63" s="111"/>
      <c r="B63" s="94"/>
      <c r="C63" s="115"/>
      <c r="D63" s="115"/>
      <c r="E63" s="115"/>
      <c r="F63" s="115"/>
      <c r="G63" s="115"/>
      <c r="H63" s="115"/>
      <c r="I63" s="115"/>
    </row>
    <row r="64" spans="1:9" x14ac:dyDescent="0.25">
      <c r="C64" s="115"/>
      <c r="D64" s="115"/>
      <c r="E64" s="115"/>
      <c r="F64" s="115"/>
      <c r="G64" s="115"/>
      <c r="H64" s="115"/>
      <c r="I64" s="115"/>
    </row>
    <row r="65" spans="3:9" x14ac:dyDescent="0.25">
      <c r="C65" s="115"/>
      <c r="D65" s="115"/>
      <c r="E65" s="115"/>
      <c r="F65" s="115"/>
      <c r="G65" s="115"/>
      <c r="H65" s="115"/>
      <c r="I65" s="115"/>
    </row>
    <row r="66" spans="3:9" x14ac:dyDescent="0.25">
      <c r="C66" s="115"/>
      <c r="D66" s="115"/>
      <c r="E66" s="115"/>
      <c r="F66" s="115"/>
      <c r="G66" s="115"/>
      <c r="H66" s="115"/>
      <c r="I66" s="115"/>
    </row>
    <row r="67" spans="3:9" x14ac:dyDescent="0.25">
      <c r="C67" s="115"/>
      <c r="D67" s="115"/>
      <c r="E67" s="115"/>
      <c r="F67" s="115"/>
      <c r="G67" s="115"/>
      <c r="H67" s="115"/>
      <c r="I67" s="115"/>
    </row>
    <row r="68" spans="3:9" x14ac:dyDescent="0.25">
      <c r="C68" s="115"/>
      <c r="D68" s="115"/>
      <c r="E68" s="115"/>
      <c r="F68" s="115"/>
      <c r="G68" s="115"/>
      <c r="H68" s="115"/>
      <c r="I68" s="115"/>
    </row>
  </sheetData>
  <mergeCells count="13">
    <mergeCell ref="H2:M3"/>
    <mergeCell ref="F7:G7"/>
    <mergeCell ref="H7:I7"/>
    <mergeCell ref="N26:Q26"/>
    <mergeCell ref="A48:B48"/>
    <mergeCell ref="A4:M4"/>
    <mergeCell ref="A6:A8"/>
    <mergeCell ref="B6:B8"/>
    <mergeCell ref="C6:C8"/>
    <mergeCell ref="D6:I6"/>
    <mergeCell ref="J6:L6"/>
    <mergeCell ref="M6:M8"/>
    <mergeCell ref="D7:E7"/>
  </mergeCells>
  <pageMargins left="0.39370078740157483" right="0.15748031496062992" top="0.39370078740157483" bottom="0.47244094488188981" header="0.31496062992125984" footer="0.59055118110236227"/>
  <pageSetup paperSize="9" scale="96" fitToHeight="43" orientation="landscape" r:id="rId1"/>
  <colBreaks count="1" manualBreakCount="1">
    <brk id="1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6:I25"/>
  <sheetViews>
    <sheetView view="pageBreakPreview" zoomScale="60" zoomScaleNormal="100" workbookViewId="0">
      <selection activeCell="K28" sqref="K28"/>
    </sheetView>
  </sheetViews>
  <sheetFormatPr defaultRowHeight="13.2" x14ac:dyDescent="0.25"/>
  <cols>
    <col min="1" max="1" width="10.33203125" bestFit="1" customWidth="1"/>
    <col min="2" max="2" width="9.33203125" bestFit="1" customWidth="1"/>
    <col min="3" max="3" width="12.6640625" bestFit="1" customWidth="1"/>
    <col min="4" max="4" width="9.6640625" bestFit="1" customWidth="1"/>
    <col min="5" max="5" width="10.33203125" bestFit="1" customWidth="1"/>
    <col min="6" max="6" width="9.33203125" bestFit="1" customWidth="1"/>
    <col min="7" max="7" width="9.6640625" bestFit="1" customWidth="1"/>
    <col min="8" max="9" width="9.33203125" bestFit="1" customWidth="1"/>
  </cols>
  <sheetData>
    <row r="16" spans="1:9" x14ac:dyDescent="0.25">
      <c r="A16" s="267">
        <v>12</v>
      </c>
      <c r="B16" s="267"/>
      <c r="C16" s="267"/>
      <c r="D16" s="267">
        <v>13</v>
      </c>
      <c r="E16" s="267"/>
      <c r="F16" s="267"/>
      <c r="G16" s="267">
        <v>14</v>
      </c>
      <c r="H16" s="267"/>
      <c r="I16" s="267"/>
    </row>
    <row r="17" spans="1:9" x14ac:dyDescent="0.25">
      <c r="A17" s="119" t="s">
        <v>208</v>
      </c>
      <c r="B17" s="119" t="s">
        <v>209</v>
      </c>
      <c r="C17" s="119" t="s">
        <v>210</v>
      </c>
      <c r="D17" s="119" t="s">
        <v>208</v>
      </c>
      <c r="E17" s="119" t="s">
        <v>209</v>
      </c>
      <c r="F17" s="119" t="s">
        <v>210</v>
      </c>
      <c r="G17" s="119" t="s">
        <v>208</v>
      </c>
      <c r="H17" s="119" t="s">
        <v>209</v>
      </c>
      <c r="I17" s="119" t="s">
        <v>210</v>
      </c>
    </row>
    <row r="18" spans="1:9" x14ac:dyDescent="0.25">
      <c r="A18" s="121">
        <f>'Прил. 2 УК'!G684+'2.1 (Снежногорск)'!H123</f>
        <v>390791.70000000007</v>
      </c>
      <c r="B18" s="122">
        <f>'Прил. 2 УК'!I684+'2.1 (Снежногорск)'!J123</f>
        <v>37305.21</v>
      </c>
      <c r="C18" s="122">
        <f>'Прил. 2 УК'!J684+'2.1 (Снежногорск)'!K123</f>
        <v>64.8</v>
      </c>
      <c r="D18" s="122">
        <f>'Прил. 2 УК'!M684+'2.1 (Снежногорск)'!N123</f>
        <v>408855.43</v>
      </c>
      <c r="E18" s="122">
        <f>'Прил. 2 УК'!O684+'2.1 (Снежногорск)'!P123</f>
        <v>37305.21</v>
      </c>
      <c r="F18" s="122">
        <f>'Прил. 2 УК'!P684+'2.1 (Снежногорск)'!Q123</f>
        <v>64.8</v>
      </c>
      <c r="G18" s="122">
        <f>'Прил. 2 УК'!S684+'2.1 (Снежногорск)'!T123</f>
        <v>444187.53000000009</v>
      </c>
      <c r="H18" s="122">
        <f>'Прил. 2 УК'!U684+'2.1 (Снежногорск)'!V123</f>
        <v>37305.21</v>
      </c>
      <c r="I18" s="122">
        <f>'Прил. 2 УК'!V684+'2.1 (Снежногорск)'!W123</f>
        <v>64.8</v>
      </c>
    </row>
    <row r="19" spans="1:9" x14ac:dyDescent="0.25">
      <c r="A19" s="268">
        <f>SUM(A18:C18)</f>
        <v>428161.71000000008</v>
      </c>
      <c r="B19" s="268"/>
      <c r="C19" s="268"/>
      <c r="D19" s="268">
        <f>SUM(D18:F18)</f>
        <v>446225.44</v>
      </c>
      <c r="E19" s="268"/>
      <c r="F19" s="268"/>
      <c r="G19" s="268">
        <f>SUM(G18:I18)</f>
        <v>481557.5400000001</v>
      </c>
      <c r="H19" s="268"/>
      <c r="I19" s="268"/>
    </row>
    <row r="20" spans="1:9" x14ac:dyDescent="0.25">
      <c r="A20" s="264">
        <f>SUM(A19:I19)</f>
        <v>1355944.6900000002</v>
      </c>
      <c r="B20" s="265"/>
      <c r="C20" s="265"/>
      <c r="D20" s="265"/>
      <c r="E20" s="265"/>
      <c r="F20" s="265"/>
      <c r="G20" s="265"/>
      <c r="H20" s="265"/>
      <c r="I20" s="266"/>
    </row>
    <row r="24" spans="1:9" x14ac:dyDescent="0.25">
      <c r="C24" t="s">
        <v>214</v>
      </c>
      <c r="E24" t="s">
        <v>209</v>
      </c>
      <c r="G24" t="s">
        <v>210</v>
      </c>
    </row>
    <row r="25" spans="1:9" x14ac:dyDescent="0.25">
      <c r="C25" s="66">
        <f>SUM(A18,D18,G18)</f>
        <v>1243834.6600000001</v>
      </c>
      <c r="E25" s="66">
        <f>SUM(B18,E18,H18)</f>
        <v>111915.63</v>
      </c>
      <c r="F25" s="66"/>
      <c r="G25" s="66">
        <f>SUM(C18,F18,I18)</f>
        <v>194.39999999999998</v>
      </c>
    </row>
  </sheetData>
  <mergeCells count="7">
    <mergeCell ref="A20:I20"/>
    <mergeCell ref="A16:C16"/>
    <mergeCell ref="D16:F16"/>
    <mergeCell ref="G16:I16"/>
    <mergeCell ref="A19:C19"/>
    <mergeCell ref="D19:F19"/>
    <mergeCell ref="G19:I19"/>
  </mergeCells>
  <pageMargins left="0.7" right="0.7" top="0.75" bottom="0.75" header="0.3" footer="0.3"/>
  <pageSetup paperSize="9" scale="9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U65"/>
  <sheetViews>
    <sheetView tabSelected="1" view="pageBreakPreview" zoomScale="80" zoomScaleNormal="90" zoomScaleSheetLayoutView="80" workbookViewId="0">
      <selection activeCell="F3" sqref="F3"/>
    </sheetView>
  </sheetViews>
  <sheetFormatPr defaultColWidth="9.109375" defaultRowHeight="13.8" x14ac:dyDescent="0.25"/>
  <cols>
    <col min="1" max="1" width="80.6640625" style="197" customWidth="1"/>
    <col min="2" max="2" width="33" style="197" customWidth="1"/>
    <col min="3" max="3" width="28.6640625" style="197" customWidth="1"/>
    <col min="4" max="4" width="24.44140625" style="197" customWidth="1"/>
    <col min="5" max="9" width="11.109375" style="213" customWidth="1"/>
    <col min="10" max="10" width="12" style="213" customWidth="1"/>
    <col min="11" max="13" width="13.44140625" style="213" customWidth="1"/>
    <col min="14" max="14" width="13.33203125" style="213" customWidth="1"/>
    <col min="15" max="15" width="54.109375" style="213" customWidth="1"/>
    <col min="16" max="16" width="17.5546875" style="213" customWidth="1"/>
    <col min="17" max="17" width="14.33203125" style="213" customWidth="1"/>
    <col min="18" max="18" width="13.109375" style="213" customWidth="1"/>
    <col min="19" max="19" width="10.109375" style="213" customWidth="1"/>
    <col min="20" max="20" width="11.33203125" style="213" customWidth="1"/>
    <col min="21" max="21" width="12.88671875" style="213" customWidth="1"/>
    <col min="22" max="22" width="10.109375" style="213" customWidth="1"/>
    <col min="23" max="26" width="9.109375" style="213" customWidth="1"/>
    <col min="27" max="27" width="12.44140625" style="213" customWidth="1"/>
    <col min="28" max="16384" width="9.109375" style="213"/>
  </cols>
  <sheetData>
    <row r="1" spans="1:15" ht="52.5" customHeight="1" x14ac:dyDescent="0.25">
      <c r="I1" s="269" t="s">
        <v>330</v>
      </c>
      <c r="J1" s="270"/>
      <c r="K1" s="270"/>
      <c r="L1" s="270"/>
      <c r="M1" s="270"/>
      <c r="N1" s="270"/>
    </row>
    <row r="3" spans="1:15" ht="63" customHeight="1" x14ac:dyDescent="0.25">
      <c r="I3" s="235" t="s">
        <v>329</v>
      </c>
      <c r="J3" s="271"/>
      <c r="K3" s="271"/>
      <c r="L3" s="271"/>
      <c r="M3" s="271"/>
      <c r="N3" s="271"/>
    </row>
    <row r="5" spans="1:15" ht="30" customHeight="1" x14ac:dyDescent="0.25">
      <c r="A5" s="280" t="s">
        <v>317</v>
      </c>
      <c r="B5" s="280"/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14"/>
    </row>
    <row r="7" spans="1:15" s="215" customFormat="1" ht="57" customHeight="1" x14ac:dyDescent="0.25">
      <c r="A7" s="281" t="s">
        <v>290</v>
      </c>
      <c r="B7" s="281" t="s">
        <v>287</v>
      </c>
      <c r="C7" s="281" t="s">
        <v>288</v>
      </c>
      <c r="D7" s="281" t="s">
        <v>289</v>
      </c>
      <c r="E7" s="311" t="s">
        <v>320</v>
      </c>
      <c r="F7" s="312"/>
      <c r="G7" s="312"/>
      <c r="H7" s="312"/>
      <c r="I7" s="313"/>
      <c r="J7" s="311" t="s">
        <v>291</v>
      </c>
      <c r="K7" s="312"/>
      <c r="L7" s="312"/>
      <c r="M7" s="312"/>
      <c r="N7" s="314"/>
    </row>
    <row r="8" spans="1:15" ht="36" customHeight="1" x14ac:dyDescent="0.25">
      <c r="A8" s="281"/>
      <c r="B8" s="281"/>
      <c r="C8" s="281"/>
      <c r="D8" s="281"/>
      <c r="E8" s="227" t="s">
        <v>328</v>
      </c>
      <c r="F8" s="227" t="s">
        <v>321</v>
      </c>
      <c r="G8" s="227" t="s">
        <v>271</v>
      </c>
      <c r="H8" s="227" t="s">
        <v>286</v>
      </c>
      <c r="I8" s="227" t="s">
        <v>316</v>
      </c>
      <c r="J8" s="227" t="s">
        <v>328</v>
      </c>
      <c r="K8" s="227" t="s">
        <v>321</v>
      </c>
      <c r="L8" s="227" t="s">
        <v>271</v>
      </c>
      <c r="M8" s="227" t="s">
        <v>286</v>
      </c>
      <c r="N8" s="227" t="s">
        <v>318</v>
      </c>
    </row>
    <row r="9" spans="1:15" ht="15" customHeight="1" x14ac:dyDescent="0.25">
      <c r="A9" s="205" t="s">
        <v>265</v>
      </c>
      <c r="B9" s="209"/>
      <c r="C9" s="209"/>
      <c r="D9" s="209"/>
      <c r="E9" s="227"/>
      <c r="F9" s="227"/>
      <c r="G9" s="227"/>
      <c r="H9" s="227"/>
      <c r="I9" s="227"/>
      <c r="J9" s="206"/>
      <c r="K9" s="206"/>
      <c r="L9" s="206"/>
      <c r="M9" s="206"/>
      <c r="N9" s="206"/>
    </row>
    <row r="10" spans="1:15" ht="47.25" customHeight="1" x14ac:dyDescent="0.25">
      <c r="A10" s="205" t="s">
        <v>292</v>
      </c>
      <c r="B10" s="210"/>
      <c r="C10" s="210"/>
      <c r="D10" s="210"/>
      <c r="E10" s="227"/>
      <c r="F10" s="227"/>
      <c r="G10" s="227"/>
      <c r="H10" s="227"/>
      <c r="I10" s="227"/>
      <c r="J10" s="211"/>
      <c r="K10" s="211"/>
      <c r="L10" s="211"/>
      <c r="M10" s="211"/>
      <c r="N10" s="211"/>
    </row>
    <row r="11" spans="1:15" ht="44.25" customHeight="1" x14ac:dyDescent="0.25">
      <c r="A11" s="207" t="s">
        <v>272</v>
      </c>
      <c r="B11" s="210"/>
      <c r="C11" s="210"/>
      <c r="D11" s="210"/>
      <c r="E11" s="227"/>
      <c r="F11" s="227"/>
      <c r="G11" s="227"/>
      <c r="H11" s="227"/>
      <c r="I11" s="212"/>
      <c r="J11" s="272">
        <v>361918</v>
      </c>
      <c r="K11" s="272">
        <v>379804.6</v>
      </c>
      <c r="L11" s="272">
        <v>408217.5</v>
      </c>
      <c r="M11" s="272">
        <v>395090.8</v>
      </c>
      <c r="N11" s="272">
        <v>395021.2</v>
      </c>
    </row>
    <row r="12" spans="1:15" ht="25.5" customHeight="1" x14ac:dyDescent="0.25">
      <c r="A12" s="315" t="s">
        <v>274</v>
      </c>
      <c r="B12" s="210"/>
      <c r="C12" s="210"/>
      <c r="D12" s="210" t="s">
        <v>308</v>
      </c>
      <c r="E12" s="216">
        <v>7300</v>
      </c>
      <c r="F12" s="216">
        <v>6715</v>
      </c>
      <c r="G12" s="227"/>
      <c r="H12" s="217"/>
      <c r="I12" s="227"/>
      <c r="J12" s="275"/>
      <c r="K12" s="275"/>
      <c r="L12" s="275"/>
      <c r="M12" s="275"/>
      <c r="N12" s="275"/>
    </row>
    <row r="13" spans="1:15" ht="25.5" customHeight="1" x14ac:dyDescent="0.25">
      <c r="A13" s="316"/>
      <c r="B13" s="210"/>
      <c r="C13" s="210"/>
      <c r="D13" s="210" t="s">
        <v>322</v>
      </c>
      <c r="E13" s="216"/>
      <c r="F13" s="227"/>
      <c r="G13" s="227">
        <v>96</v>
      </c>
      <c r="H13" s="227">
        <v>96</v>
      </c>
      <c r="I13" s="227">
        <v>96</v>
      </c>
      <c r="J13" s="275"/>
      <c r="K13" s="275"/>
      <c r="L13" s="275"/>
      <c r="M13" s="275"/>
      <c r="N13" s="275"/>
    </row>
    <row r="14" spans="1:15" s="218" customFormat="1" ht="32.25" customHeight="1" x14ac:dyDescent="0.25">
      <c r="A14" s="317" t="s">
        <v>275</v>
      </c>
      <c r="B14" s="210"/>
      <c r="C14" s="210"/>
      <c r="D14" s="210" t="s">
        <v>297</v>
      </c>
      <c r="E14" s="216">
        <v>1044</v>
      </c>
      <c r="F14" s="216">
        <v>1978</v>
      </c>
      <c r="G14" s="216">
        <v>10122</v>
      </c>
      <c r="H14" s="216">
        <v>10122</v>
      </c>
      <c r="I14" s="216">
        <v>10122</v>
      </c>
      <c r="J14" s="275"/>
      <c r="K14" s="275"/>
      <c r="L14" s="275"/>
      <c r="M14" s="275"/>
      <c r="N14" s="275"/>
    </row>
    <row r="15" spans="1:15" s="218" customFormat="1" ht="43.5" customHeight="1" x14ac:dyDescent="0.25">
      <c r="A15" s="317" t="s">
        <v>276</v>
      </c>
      <c r="B15" s="210"/>
      <c r="C15" s="210"/>
      <c r="D15" s="210" t="s">
        <v>298</v>
      </c>
      <c r="E15" s="227" t="s">
        <v>309</v>
      </c>
      <c r="F15" s="227" t="s">
        <v>315</v>
      </c>
      <c r="G15" s="227"/>
      <c r="H15" s="217"/>
      <c r="I15" s="227"/>
      <c r="J15" s="276"/>
      <c r="K15" s="276"/>
      <c r="L15" s="276"/>
      <c r="M15" s="276"/>
      <c r="N15" s="276"/>
    </row>
    <row r="16" spans="1:15" s="218" customFormat="1" ht="52.5" customHeight="1" x14ac:dyDescent="0.25">
      <c r="A16" s="318" t="s">
        <v>293</v>
      </c>
      <c r="B16" s="210"/>
      <c r="C16" s="210"/>
      <c r="D16" s="210"/>
      <c r="E16" s="227"/>
      <c r="F16" s="227"/>
      <c r="G16" s="227"/>
      <c r="H16" s="227"/>
      <c r="I16" s="227"/>
      <c r="J16" s="211"/>
      <c r="K16" s="211"/>
      <c r="L16" s="211"/>
      <c r="M16" s="211"/>
      <c r="N16" s="211"/>
    </row>
    <row r="17" spans="1:15" s="218" customFormat="1" ht="34.5" customHeight="1" x14ac:dyDescent="0.25">
      <c r="A17" s="208" t="s">
        <v>267</v>
      </c>
      <c r="B17" s="210"/>
      <c r="C17" s="210"/>
      <c r="D17" s="210"/>
      <c r="E17" s="227"/>
      <c r="F17" s="227"/>
      <c r="G17" s="227"/>
      <c r="H17" s="227"/>
      <c r="I17" s="227"/>
      <c r="J17" s="272">
        <v>14103.1</v>
      </c>
      <c r="K17" s="272">
        <v>14103.1</v>
      </c>
      <c r="L17" s="272">
        <v>18152.599999999999</v>
      </c>
      <c r="M17" s="272">
        <f t="shared" ref="M17:N17" si="0">13227.7+2647.4</f>
        <v>15875.1</v>
      </c>
      <c r="N17" s="272">
        <f t="shared" si="0"/>
        <v>15875.1</v>
      </c>
    </row>
    <row r="18" spans="1:15" s="218" customFormat="1" ht="33" customHeight="1" x14ac:dyDescent="0.25">
      <c r="A18" s="317" t="s">
        <v>277</v>
      </c>
      <c r="B18" s="210" t="s">
        <v>299</v>
      </c>
      <c r="C18" s="210"/>
      <c r="D18" s="210" t="s">
        <v>296</v>
      </c>
      <c r="E18" s="227">
        <v>86</v>
      </c>
      <c r="F18" s="227">
        <v>86</v>
      </c>
      <c r="G18" s="227"/>
      <c r="H18" s="227"/>
      <c r="I18" s="227"/>
      <c r="J18" s="273"/>
      <c r="K18" s="273"/>
      <c r="L18" s="273"/>
      <c r="M18" s="273"/>
      <c r="N18" s="273"/>
    </row>
    <row r="19" spans="1:15" s="218" customFormat="1" ht="33" customHeight="1" x14ac:dyDescent="0.25">
      <c r="A19" s="317" t="s">
        <v>323</v>
      </c>
      <c r="B19" s="210" t="s">
        <v>324</v>
      </c>
      <c r="C19" s="210"/>
      <c r="D19" s="210" t="s">
        <v>296</v>
      </c>
      <c r="E19" s="227"/>
      <c r="F19" s="227"/>
      <c r="G19" s="227">
        <v>84</v>
      </c>
      <c r="H19" s="227">
        <v>84</v>
      </c>
      <c r="I19" s="227">
        <v>84</v>
      </c>
      <c r="J19" s="274"/>
      <c r="K19" s="274"/>
      <c r="L19" s="274"/>
      <c r="M19" s="274"/>
      <c r="N19" s="274"/>
    </row>
    <row r="20" spans="1:15" ht="27.6" x14ac:dyDescent="0.25">
      <c r="A20" s="208" t="s">
        <v>268</v>
      </c>
      <c r="B20" s="210"/>
      <c r="C20" s="210"/>
      <c r="D20" s="210"/>
      <c r="E20" s="227"/>
      <c r="F20" s="227"/>
      <c r="G20" s="227"/>
      <c r="H20" s="227"/>
      <c r="I20" s="212"/>
      <c r="J20" s="272">
        <v>5159</v>
      </c>
      <c r="K20" s="272">
        <v>5159</v>
      </c>
      <c r="L20" s="272">
        <f>5885.4</f>
        <v>5885.4</v>
      </c>
      <c r="M20" s="272">
        <f t="shared" ref="M20:N20" si="1">5158.5+726.9</f>
        <v>5885.4</v>
      </c>
      <c r="N20" s="272">
        <f t="shared" si="1"/>
        <v>5885.4</v>
      </c>
    </row>
    <row r="21" spans="1:15" s="218" customFormat="1" ht="30" customHeight="1" x14ac:dyDescent="0.25">
      <c r="A21" s="317" t="s">
        <v>278</v>
      </c>
      <c r="B21" s="210" t="s">
        <v>303</v>
      </c>
      <c r="C21" s="210"/>
      <c r="D21" s="210" t="s">
        <v>296</v>
      </c>
      <c r="E21" s="227">
        <v>394</v>
      </c>
      <c r="F21" s="227">
        <v>361</v>
      </c>
      <c r="G21" s="227">
        <v>37</v>
      </c>
      <c r="H21" s="217">
        <v>37</v>
      </c>
      <c r="I21" s="227">
        <v>37</v>
      </c>
      <c r="J21" s="273"/>
      <c r="K21" s="273"/>
      <c r="L21" s="273"/>
      <c r="M21" s="273"/>
      <c r="N21" s="273"/>
    </row>
    <row r="22" spans="1:15" s="218" customFormat="1" ht="31.5" customHeight="1" x14ac:dyDescent="0.25">
      <c r="A22" s="317" t="s">
        <v>279</v>
      </c>
      <c r="B22" s="210" t="s">
        <v>304</v>
      </c>
      <c r="C22" s="210"/>
      <c r="D22" s="210" t="s">
        <v>296</v>
      </c>
      <c r="E22" s="227">
        <v>26</v>
      </c>
      <c r="F22" s="227">
        <v>36</v>
      </c>
      <c r="G22" s="227">
        <v>1</v>
      </c>
      <c r="H22" s="217">
        <v>1</v>
      </c>
      <c r="I22" s="219">
        <v>1</v>
      </c>
      <c r="J22" s="274"/>
      <c r="K22" s="274"/>
      <c r="L22" s="274"/>
      <c r="M22" s="274"/>
      <c r="N22" s="274"/>
    </row>
    <row r="23" spans="1:15" ht="41.4" x14ac:dyDescent="0.25">
      <c r="A23" s="208" t="s">
        <v>269</v>
      </c>
      <c r="B23" s="210"/>
      <c r="C23" s="210"/>
      <c r="D23" s="210"/>
      <c r="E23" s="227"/>
      <c r="F23" s="227"/>
      <c r="G23" s="227"/>
      <c r="H23" s="227"/>
      <c r="I23" s="212"/>
      <c r="J23" s="272">
        <v>1811.2</v>
      </c>
      <c r="K23" s="272">
        <v>1513.5</v>
      </c>
      <c r="L23" s="272">
        <v>661.4</v>
      </c>
      <c r="M23" s="272">
        <v>661.4</v>
      </c>
      <c r="N23" s="272">
        <v>661.4</v>
      </c>
    </row>
    <row r="24" spans="1:15" s="218" customFormat="1" ht="44.25" customHeight="1" x14ac:dyDescent="0.25">
      <c r="A24" s="317" t="s">
        <v>280</v>
      </c>
      <c r="B24" s="210"/>
      <c r="C24" s="210"/>
      <c r="D24" s="210" t="s">
        <v>296</v>
      </c>
      <c r="E24" s="227">
        <v>12</v>
      </c>
      <c r="F24" s="227">
        <v>12</v>
      </c>
      <c r="G24" s="227">
        <v>4</v>
      </c>
      <c r="H24" s="227">
        <v>4</v>
      </c>
      <c r="I24" s="227">
        <v>4</v>
      </c>
      <c r="J24" s="273"/>
      <c r="K24" s="273"/>
      <c r="L24" s="273"/>
      <c r="M24" s="273"/>
      <c r="N24" s="273"/>
      <c r="O24" s="220"/>
    </row>
    <row r="25" spans="1:15" s="218" customFormat="1" ht="35.25" customHeight="1" x14ac:dyDescent="0.25">
      <c r="A25" s="319" t="s">
        <v>310</v>
      </c>
      <c r="B25" s="210"/>
      <c r="C25" s="210"/>
      <c r="D25" s="210" t="s">
        <v>296</v>
      </c>
      <c r="E25" s="227"/>
      <c r="F25" s="227">
        <v>5</v>
      </c>
      <c r="G25" s="227">
        <v>35</v>
      </c>
      <c r="H25" s="227">
        <v>35</v>
      </c>
      <c r="I25" s="227">
        <v>35</v>
      </c>
      <c r="J25" s="274"/>
      <c r="K25" s="274"/>
      <c r="L25" s="274"/>
      <c r="M25" s="274"/>
      <c r="N25" s="274"/>
      <c r="O25" s="220"/>
    </row>
    <row r="26" spans="1:15" s="225" customFormat="1" ht="35.25" customHeight="1" x14ac:dyDescent="0.25">
      <c r="A26" s="226" t="s">
        <v>319</v>
      </c>
      <c r="B26" s="210"/>
      <c r="C26" s="210"/>
      <c r="D26" s="210"/>
      <c r="E26" s="227"/>
      <c r="F26" s="227"/>
      <c r="G26" s="227"/>
      <c r="H26" s="227"/>
      <c r="I26" s="227"/>
      <c r="J26" s="272"/>
      <c r="K26" s="272"/>
      <c r="L26" s="272">
        <v>3152</v>
      </c>
      <c r="M26" s="272">
        <v>3152</v>
      </c>
      <c r="N26" s="272">
        <v>3152</v>
      </c>
      <c r="O26" s="224"/>
    </row>
    <row r="27" spans="1:15" s="225" customFormat="1" ht="35.25" customHeight="1" x14ac:dyDescent="0.25">
      <c r="A27" s="317" t="s">
        <v>323</v>
      </c>
      <c r="B27" s="210" t="s">
        <v>324</v>
      </c>
      <c r="C27" s="210"/>
      <c r="D27" s="210" t="s">
        <v>296</v>
      </c>
      <c r="E27" s="227"/>
      <c r="F27" s="227"/>
      <c r="G27" s="227">
        <v>7</v>
      </c>
      <c r="H27" s="227">
        <v>7</v>
      </c>
      <c r="I27" s="227">
        <v>7</v>
      </c>
      <c r="J27" s="273"/>
      <c r="K27" s="273"/>
      <c r="L27" s="273"/>
      <c r="M27" s="273"/>
      <c r="N27" s="273"/>
      <c r="O27" s="224"/>
    </row>
    <row r="28" spans="1:15" s="225" customFormat="1" ht="35.25" customHeight="1" x14ac:dyDescent="0.25">
      <c r="A28" s="317" t="s">
        <v>279</v>
      </c>
      <c r="B28" s="210"/>
      <c r="C28" s="210"/>
      <c r="D28" s="210" t="s">
        <v>296</v>
      </c>
      <c r="E28" s="227"/>
      <c r="F28" s="227"/>
      <c r="G28" s="227">
        <v>11</v>
      </c>
      <c r="H28" s="227">
        <v>11</v>
      </c>
      <c r="I28" s="227">
        <v>11</v>
      </c>
      <c r="J28" s="274"/>
      <c r="K28" s="274"/>
      <c r="L28" s="274"/>
      <c r="M28" s="274"/>
      <c r="N28" s="274"/>
      <c r="O28" s="224"/>
    </row>
    <row r="29" spans="1:15" ht="36.75" customHeight="1" x14ac:dyDescent="0.25">
      <c r="A29" s="205" t="s">
        <v>266</v>
      </c>
      <c r="B29" s="210"/>
      <c r="C29" s="210"/>
      <c r="D29" s="210"/>
      <c r="E29" s="227"/>
      <c r="F29" s="227"/>
      <c r="G29" s="227"/>
      <c r="H29" s="227"/>
      <c r="I29" s="227"/>
      <c r="J29" s="27"/>
      <c r="K29" s="27"/>
      <c r="L29" s="27"/>
      <c r="M29" s="27"/>
      <c r="N29" s="27"/>
    </row>
    <row r="30" spans="1:15" ht="51" customHeight="1" x14ac:dyDescent="0.25">
      <c r="A30" s="318" t="s">
        <v>294</v>
      </c>
      <c r="B30" s="210"/>
      <c r="C30" s="210"/>
      <c r="D30" s="210"/>
      <c r="E30" s="227"/>
      <c r="F30" s="227"/>
      <c r="G30" s="227"/>
      <c r="H30" s="227"/>
      <c r="I30" s="227"/>
      <c r="J30" s="27"/>
      <c r="K30" s="27"/>
      <c r="L30" s="27"/>
      <c r="M30" s="27"/>
      <c r="N30" s="27"/>
    </row>
    <row r="31" spans="1:15" ht="41.4" x14ac:dyDescent="0.25">
      <c r="A31" s="208" t="s">
        <v>282</v>
      </c>
      <c r="B31" s="210"/>
      <c r="C31" s="210"/>
      <c r="D31" s="210"/>
      <c r="E31" s="227"/>
      <c r="F31" s="227"/>
      <c r="G31" s="227"/>
      <c r="H31" s="227"/>
      <c r="I31" s="227"/>
      <c r="J31" s="272">
        <v>321041.40000000002</v>
      </c>
      <c r="K31" s="272">
        <v>331531.7</v>
      </c>
      <c r="L31" s="272">
        <v>359664.7</v>
      </c>
      <c r="M31" s="272">
        <v>331435.7</v>
      </c>
      <c r="N31" s="272">
        <v>331405.59999999998</v>
      </c>
    </row>
    <row r="32" spans="1:15" s="218" customFormat="1" ht="32.25" customHeight="1" x14ac:dyDescent="0.25">
      <c r="A32" s="317" t="s">
        <v>273</v>
      </c>
      <c r="B32" s="210" t="s">
        <v>305</v>
      </c>
      <c r="C32" s="210" t="s">
        <v>301</v>
      </c>
      <c r="D32" s="210" t="s">
        <v>306</v>
      </c>
      <c r="E32" s="216">
        <v>348840</v>
      </c>
      <c r="F32" s="216">
        <v>388160</v>
      </c>
      <c r="G32" s="216">
        <v>394712</v>
      </c>
      <c r="H32" s="216">
        <v>394712</v>
      </c>
      <c r="I32" s="216">
        <v>394712</v>
      </c>
      <c r="J32" s="273"/>
      <c r="K32" s="273"/>
      <c r="L32" s="273"/>
      <c r="M32" s="273"/>
      <c r="N32" s="273"/>
    </row>
    <row r="33" spans="1:15" s="218" customFormat="1" ht="35.25" customHeight="1" x14ac:dyDescent="0.25">
      <c r="A33" s="317" t="s">
        <v>281</v>
      </c>
      <c r="B33" s="210"/>
      <c r="C33" s="210" t="s">
        <v>301</v>
      </c>
      <c r="D33" s="210" t="s">
        <v>302</v>
      </c>
      <c r="E33" s="216">
        <v>1816750</v>
      </c>
      <c r="F33" s="216">
        <v>1480444</v>
      </c>
      <c r="G33" s="216">
        <v>1370908</v>
      </c>
      <c r="H33" s="216">
        <v>1370908</v>
      </c>
      <c r="I33" s="216">
        <v>1370908</v>
      </c>
      <c r="J33" s="273"/>
      <c r="K33" s="273"/>
      <c r="L33" s="273"/>
      <c r="M33" s="273"/>
      <c r="N33" s="273"/>
    </row>
    <row r="34" spans="1:15" s="218" customFormat="1" ht="96" customHeight="1" x14ac:dyDescent="0.25">
      <c r="A34" s="317" t="s">
        <v>283</v>
      </c>
      <c r="B34" s="210" t="s">
        <v>325</v>
      </c>
      <c r="C34" s="210" t="s">
        <v>307</v>
      </c>
      <c r="D34" s="210" t="s">
        <v>300</v>
      </c>
      <c r="E34" s="227">
        <v>151</v>
      </c>
      <c r="F34" s="227">
        <v>747</v>
      </c>
      <c r="G34" s="227">
        <v>909</v>
      </c>
      <c r="H34" s="227">
        <v>909</v>
      </c>
      <c r="I34" s="227">
        <v>909</v>
      </c>
      <c r="J34" s="273"/>
      <c r="K34" s="273"/>
      <c r="L34" s="273"/>
      <c r="M34" s="273"/>
      <c r="N34" s="273"/>
    </row>
    <row r="35" spans="1:15" s="218" customFormat="1" ht="80.400000000000006" customHeight="1" x14ac:dyDescent="0.25">
      <c r="A35" s="317" t="s">
        <v>284</v>
      </c>
      <c r="B35" s="210" t="s">
        <v>326</v>
      </c>
      <c r="C35" s="210" t="s">
        <v>327</v>
      </c>
      <c r="D35" s="210" t="s">
        <v>300</v>
      </c>
      <c r="E35" s="227">
        <v>24</v>
      </c>
      <c r="F35" s="227">
        <v>44</v>
      </c>
      <c r="G35" s="227">
        <v>44</v>
      </c>
      <c r="H35" s="227">
        <v>44</v>
      </c>
      <c r="I35" s="227">
        <v>44</v>
      </c>
      <c r="J35" s="273"/>
      <c r="K35" s="273"/>
      <c r="L35" s="273"/>
      <c r="M35" s="273"/>
      <c r="N35" s="273"/>
    </row>
    <row r="36" spans="1:15" s="218" customFormat="1" ht="54.75" customHeight="1" x14ac:dyDescent="0.25">
      <c r="A36" s="317" t="s">
        <v>312</v>
      </c>
      <c r="B36" s="210"/>
      <c r="C36" s="210"/>
      <c r="D36" s="210" t="s">
        <v>313</v>
      </c>
      <c r="E36" s="227"/>
      <c r="F36" s="227">
        <v>6</v>
      </c>
      <c r="G36" s="227"/>
      <c r="H36" s="227"/>
      <c r="I36" s="227"/>
      <c r="J36" s="320"/>
      <c r="K36" s="320"/>
      <c r="L36" s="320"/>
      <c r="M36" s="320"/>
      <c r="N36" s="320"/>
    </row>
    <row r="37" spans="1:15" ht="30" customHeight="1" x14ac:dyDescent="0.25">
      <c r="A37" s="205" t="s">
        <v>295</v>
      </c>
      <c r="B37" s="210"/>
      <c r="C37" s="210"/>
      <c r="D37" s="210"/>
      <c r="E37" s="227"/>
      <c r="F37" s="227"/>
      <c r="G37" s="227"/>
      <c r="H37" s="227"/>
      <c r="I37" s="227"/>
      <c r="J37" s="211"/>
      <c r="K37" s="211"/>
      <c r="L37" s="211"/>
      <c r="M37" s="211"/>
      <c r="N37" s="211"/>
    </row>
    <row r="38" spans="1:15" ht="45.75" customHeight="1" x14ac:dyDescent="0.25">
      <c r="A38" s="205" t="s">
        <v>311</v>
      </c>
      <c r="B38" s="210"/>
      <c r="C38" s="210"/>
      <c r="D38" s="210"/>
      <c r="E38" s="227"/>
      <c r="F38" s="227"/>
      <c r="G38" s="227"/>
      <c r="H38" s="227"/>
      <c r="I38" s="227"/>
      <c r="J38" s="211"/>
      <c r="K38" s="211"/>
      <c r="L38" s="211"/>
      <c r="M38" s="211"/>
      <c r="N38" s="211"/>
    </row>
    <row r="39" spans="1:15" ht="27.6" x14ac:dyDescent="0.25">
      <c r="A39" s="208" t="s">
        <v>270</v>
      </c>
      <c r="B39" s="210"/>
      <c r="C39" s="210"/>
      <c r="D39" s="210"/>
      <c r="E39" s="227"/>
      <c r="F39" s="227"/>
      <c r="G39" s="227"/>
      <c r="H39" s="227"/>
      <c r="I39" s="227"/>
      <c r="J39" s="272">
        <v>58165.7</v>
      </c>
      <c r="K39" s="272">
        <v>67565.100000000006</v>
      </c>
      <c r="L39" s="272">
        <v>66717.100000000006</v>
      </c>
      <c r="M39" s="272">
        <v>64321.9</v>
      </c>
      <c r="N39" s="272">
        <v>64666.9</v>
      </c>
    </row>
    <row r="40" spans="1:15" s="218" customFormat="1" ht="32.25" customHeight="1" x14ac:dyDescent="0.25">
      <c r="A40" s="317" t="s">
        <v>285</v>
      </c>
      <c r="B40" s="210"/>
      <c r="C40" s="210" t="s">
        <v>301</v>
      </c>
      <c r="D40" s="210" t="s">
        <v>306</v>
      </c>
      <c r="E40" s="216">
        <v>129058</v>
      </c>
      <c r="F40" s="216" t="s">
        <v>314</v>
      </c>
      <c r="G40" s="216" t="s">
        <v>314</v>
      </c>
      <c r="H40" s="216" t="s">
        <v>314</v>
      </c>
      <c r="I40" s="216" t="s">
        <v>314</v>
      </c>
      <c r="J40" s="274"/>
      <c r="K40" s="274"/>
      <c r="L40" s="274"/>
      <c r="M40" s="274"/>
      <c r="N40" s="274"/>
    </row>
    <row r="41" spans="1:15" ht="41.25" customHeight="1" x14ac:dyDescent="0.25">
      <c r="A41" s="279"/>
      <c r="B41" s="279"/>
      <c r="C41" s="279"/>
      <c r="D41" s="279"/>
      <c r="E41" s="277"/>
      <c r="F41" s="277"/>
      <c r="G41" s="277"/>
      <c r="H41" s="277"/>
      <c r="I41" s="277"/>
      <c r="J41" s="277"/>
      <c r="K41" s="277"/>
      <c r="L41" s="277"/>
      <c r="M41" s="277"/>
      <c r="N41" s="277"/>
      <c r="O41" s="221"/>
    </row>
    <row r="42" spans="1:15" ht="29.25" customHeight="1" x14ac:dyDescent="0.25">
      <c r="A42" s="277"/>
      <c r="B42" s="277"/>
      <c r="C42" s="277"/>
      <c r="D42" s="277"/>
      <c r="E42" s="277"/>
      <c r="F42" s="277"/>
      <c r="G42" s="277"/>
      <c r="H42" s="277"/>
      <c r="I42" s="277"/>
      <c r="J42" s="277"/>
      <c r="K42" s="277"/>
      <c r="L42" s="277"/>
      <c r="M42" s="277"/>
      <c r="N42" s="277"/>
      <c r="O42" s="199"/>
    </row>
    <row r="43" spans="1:15" ht="27" customHeight="1" x14ac:dyDescent="0.25">
      <c r="A43" s="278"/>
      <c r="B43" s="278"/>
      <c r="C43" s="278"/>
      <c r="D43" s="278"/>
      <c r="E43" s="278"/>
      <c r="F43" s="278"/>
      <c r="G43" s="278"/>
      <c r="H43" s="278"/>
      <c r="I43" s="278"/>
      <c r="J43" s="278"/>
      <c r="K43" s="278"/>
      <c r="L43" s="278"/>
      <c r="M43" s="278"/>
      <c r="N43" s="278"/>
      <c r="O43" s="199"/>
    </row>
    <row r="44" spans="1:15" x14ac:dyDescent="0.25">
      <c r="A44" s="198"/>
      <c r="B44" s="198"/>
      <c r="C44" s="198"/>
      <c r="D44" s="198"/>
      <c r="E44" s="199"/>
      <c r="F44" s="199"/>
      <c r="G44" s="199"/>
      <c r="H44" s="199"/>
      <c r="I44" s="199"/>
      <c r="J44" s="200"/>
      <c r="K44" s="201"/>
      <c r="L44" s="201"/>
      <c r="M44" s="201"/>
      <c r="N44" s="201"/>
    </row>
    <row r="45" spans="1:15" x14ac:dyDescent="0.25">
      <c r="A45" s="198"/>
      <c r="B45" s="198"/>
      <c r="C45" s="198"/>
      <c r="D45" s="198"/>
      <c r="E45" s="199"/>
      <c r="F45" s="199"/>
      <c r="G45" s="199"/>
      <c r="H45" s="199"/>
      <c r="I45" s="199"/>
      <c r="J45" s="201"/>
      <c r="K45" s="201"/>
      <c r="L45" s="201"/>
      <c r="M45" s="201"/>
      <c r="N45" s="201"/>
    </row>
    <row r="46" spans="1:15" x14ac:dyDescent="0.25">
      <c r="A46" s="279"/>
      <c r="B46" s="279"/>
      <c r="C46" s="279"/>
      <c r="D46" s="279"/>
      <c r="E46" s="277"/>
      <c r="F46" s="277"/>
      <c r="G46" s="277"/>
      <c r="H46" s="277"/>
      <c r="I46" s="277"/>
      <c r="J46" s="277"/>
      <c r="K46" s="277"/>
      <c r="L46" s="277"/>
      <c r="M46" s="277"/>
      <c r="N46" s="277"/>
    </row>
    <row r="47" spans="1:15" x14ac:dyDescent="0.25">
      <c r="A47" s="277"/>
      <c r="B47" s="277"/>
      <c r="C47" s="277"/>
      <c r="D47" s="277"/>
      <c r="E47" s="277"/>
      <c r="F47" s="277"/>
      <c r="G47" s="277"/>
      <c r="H47" s="277"/>
      <c r="I47" s="277"/>
      <c r="J47" s="277"/>
      <c r="K47" s="277"/>
      <c r="L47" s="277"/>
      <c r="M47" s="277"/>
      <c r="N47" s="277"/>
    </row>
    <row r="48" spans="1:15" ht="22.5" customHeight="1" x14ac:dyDescent="0.25">
      <c r="A48" s="278"/>
      <c r="B48" s="278"/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  <c r="N48" s="278"/>
    </row>
    <row r="49" spans="1:21" x14ac:dyDescent="0.25">
      <c r="A49" s="198"/>
      <c r="B49" s="198"/>
      <c r="C49" s="198"/>
      <c r="D49" s="198"/>
      <c r="E49" s="199"/>
      <c r="F49" s="199"/>
      <c r="G49" s="199"/>
      <c r="H49" s="199"/>
      <c r="I49" s="199"/>
      <c r="J49" s="201"/>
      <c r="K49" s="199"/>
      <c r="L49" s="199"/>
      <c r="M49" s="199"/>
      <c r="N49" s="199"/>
    </row>
    <row r="50" spans="1:21" ht="38.25" customHeight="1" x14ac:dyDescent="0.25">
      <c r="A50" s="279"/>
      <c r="B50" s="279"/>
      <c r="C50" s="279"/>
      <c r="D50" s="279"/>
      <c r="E50" s="277"/>
      <c r="F50" s="277"/>
      <c r="G50" s="277"/>
      <c r="H50" s="277"/>
      <c r="I50" s="277"/>
      <c r="J50" s="277"/>
      <c r="K50" s="277"/>
      <c r="L50" s="277"/>
      <c r="M50" s="277"/>
      <c r="N50" s="277"/>
    </row>
    <row r="51" spans="1:21" x14ac:dyDescent="0.25">
      <c r="A51" s="277"/>
      <c r="B51" s="277"/>
      <c r="C51" s="277"/>
      <c r="D51" s="277"/>
      <c r="E51" s="277"/>
      <c r="F51" s="277"/>
      <c r="G51" s="277"/>
      <c r="H51" s="277"/>
      <c r="I51" s="277"/>
      <c r="J51" s="277"/>
      <c r="K51" s="277"/>
      <c r="L51" s="277"/>
      <c r="M51" s="277"/>
      <c r="N51" s="277"/>
    </row>
    <row r="52" spans="1:21" x14ac:dyDescent="0.25">
      <c r="A52" s="278"/>
      <c r="B52" s="278"/>
      <c r="C52" s="278"/>
      <c r="D52" s="278"/>
      <c r="E52" s="278"/>
      <c r="F52" s="278"/>
      <c r="G52" s="278"/>
      <c r="H52" s="278"/>
      <c r="I52" s="278"/>
      <c r="J52" s="278"/>
      <c r="K52" s="278"/>
      <c r="L52" s="278"/>
      <c r="M52" s="278"/>
      <c r="N52" s="278"/>
      <c r="P52" s="222"/>
      <c r="Q52" s="222"/>
      <c r="R52" s="222"/>
    </row>
    <row r="53" spans="1:21" x14ac:dyDescent="0.25">
      <c r="A53" s="198"/>
      <c r="B53" s="198"/>
      <c r="C53" s="198"/>
      <c r="D53" s="198"/>
      <c r="E53" s="202"/>
      <c r="F53" s="202"/>
      <c r="G53" s="202"/>
      <c r="H53" s="202"/>
      <c r="I53" s="202"/>
      <c r="J53" s="203"/>
      <c r="K53" s="203"/>
      <c r="L53" s="203"/>
      <c r="M53" s="203"/>
      <c r="N53" s="203"/>
      <c r="O53" s="223"/>
      <c r="P53" s="223"/>
      <c r="Q53" s="223"/>
    </row>
    <row r="54" spans="1:21" ht="44.25" customHeight="1" x14ac:dyDescent="0.25">
      <c r="A54" s="279"/>
      <c r="B54" s="279"/>
      <c r="C54" s="279"/>
      <c r="D54" s="279"/>
      <c r="E54" s="277"/>
      <c r="F54" s="277"/>
      <c r="G54" s="277"/>
      <c r="H54" s="277"/>
      <c r="I54" s="277"/>
      <c r="J54" s="277"/>
      <c r="K54" s="277"/>
      <c r="L54" s="277"/>
      <c r="M54" s="277"/>
      <c r="N54" s="277"/>
      <c r="S54" s="222"/>
      <c r="T54" s="222"/>
      <c r="U54" s="222"/>
    </row>
    <row r="55" spans="1:21" x14ac:dyDescent="0.25">
      <c r="A55" s="277"/>
      <c r="B55" s="277"/>
      <c r="C55" s="277"/>
      <c r="D55" s="277"/>
      <c r="E55" s="277"/>
      <c r="F55" s="277"/>
      <c r="G55" s="277"/>
      <c r="H55" s="277"/>
      <c r="I55" s="277"/>
      <c r="J55" s="277"/>
      <c r="K55" s="277"/>
      <c r="L55" s="277"/>
      <c r="M55" s="277"/>
      <c r="N55" s="277"/>
      <c r="S55" s="222"/>
      <c r="T55" s="222"/>
      <c r="U55" s="222"/>
    </row>
    <row r="56" spans="1:21" x14ac:dyDescent="0.25">
      <c r="A56" s="278"/>
      <c r="B56" s="278"/>
      <c r="C56" s="278"/>
      <c r="D56" s="278"/>
      <c r="E56" s="278"/>
      <c r="F56" s="278"/>
      <c r="G56" s="278"/>
      <c r="H56" s="278"/>
      <c r="I56" s="278"/>
      <c r="J56" s="278"/>
      <c r="K56" s="278"/>
      <c r="L56" s="278"/>
      <c r="M56" s="278"/>
      <c r="N56" s="278"/>
    </row>
    <row r="57" spans="1:21" x14ac:dyDescent="0.25">
      <c r="A57" s="198"/>
      <c r="B57" s="198"/>
      <c r="C57" s="198"/>
      <c r="D57" s="198"/>
      <c r="E57" s="202"/>
      <c r="F57" s="202"/>
      <c r="G57" s="202"/>
      <c r="H57" s="202"/>
      <c r="I57" s="202"/>
      <c r="J57" s="203"/>
      <c r="K57" s="203"/>
      <c r="L57" s="203"/>
      <c r="M57" s="203"/>
      <c r="N57" s="203"/>
    </row>
    <row r="58" spans="1:21" ht="37.5" customHeight="1" x14ac:dyDescent="0.25">
      <c r="A58" s="204"/>
      <c r="B58" s="204"/>
      <c r="C58" s="204"/>
      <c r="D58" s="204"/>
      <c r="E58" s="199"/>
      <c r="F58" s="199"/>
      <c r="G58" s="199"/>
      <c r="H58" s="199"/>
      <c r="I58" s="199"/>
      <c r="J58" s="199"/>
      <c r="K58" s="199"/>
      <c r="L58" s="199"/>
      <c r="M58" s="199"/>
      <c r="N58" s="199"/>
    </row>
    <row r="59" spans="1:21" ht="37.5" customHeight="1" x14ac:dyDescent="0.25">
      <c r="A59" s="204"/>
      <c r="B59" s="204"/>
      <c r="C59" s="204"/>
      <c r="D59" s="204"/>
      <c r="E59" s="199"/>
      <c r="F59" s="199"/>
      <c r="G59" s="199"/>
      <c r="H59" s="199"/>
      <c r="I59" s="199"/>
      <c r="J59" s="199"/>
      <c r="K59" s="200"/>
      <c r="L59" s="199"/>
      <c r="M59" s="199"/>
      <c r="N59" s="199"/>
    </row>
    <row r="60" spans="1:21" ht="37.5" customHeight="1" x14ac:dyDescent="0.25">
      <c r="A60" s="204"/>
      <c r="B60" s="204"/>
      <c r="C60" s="204"/>
      <c r="D60" s="204"/>
      <c r="E60" s="199"/>
      <c r="F60" s="199"/>
      <c r="G60" s="199"/>
      <c r="H60" s="199"/>
      <c r="I60" s="199"/>
      <c r="J60" s="199"/>
      <c r="K60" s="199"/>
      <c r="L60" s="199"/>
      <c r="M60" s="199"/>
      <c r="N60" s="199"/>
    </row>
    <row r="61" spans="1:21" ht="37.5" customHeight="1" x14ac:dyDescent="0.25">
      <c r="A61" s="204"/>
      <c r="B61" s="204"/>
      <c r="C61" s="204"/>
      <c r="D61" s="204"/>
      <c r="E61" s="199"/>
      <c r="F61" s="199"/>
      <c r="G61" s="199"/>
      <c r="H61" s="199"/>
      <c r="I61" s="199"/>
      <c r="J61" s="199"/>
      <c r="K61" s="199"/>
      <c r="L61" s="199"/>
      <c r="M61" s="199"/>
      <c r="N61" s="199"/>
    </row>
    <row r="62" spans="1:21" ht="37.5" customHeight="1" x14ac:dyDescent="0.25"/>
    <row r="63" spans="1:21" ht="37.5" customHeight="1" x14ac:dyDescent="0.25"/>
    <row r="64" spans="1:21" ht="37.5" customHeight="1" x14ac:dyDescent="0.25"/>
    <row r="65" ht="37.5" customHeight="1" x14ac:dyDescent="0.25"/>
  </sheetData>
  <mergeCells count="57">
    <mergeCell ref="A12:A13"/>
    <mergeCell ref="J17:J19"/>
    <mergeCell ref="K17:K19"/>
    <mergeCell ref="L17:L19"/>
    <mergeCell ref="J11:J15"/>
    <mergeCell ref="K11:K15"/>
    <mergeCell ref="L11:L15"/>
    <mergeCell ref="A5:N5"/>
    <mergeCell ref="A7:A8"/>
    <mergeCell ref="B7:B8"/>
    <mergeCell ref="C7:C8"/>
    <mergeCell ref="D7:D8"/>
    <mergeCell ref="E7:I7"/>
    <mergeCell ref="J7:N7"/>
    <mergeCell ref="M17:M19"/>
    <mergeCell ref="N17:N19"/>
    <mergeCell ref="J39:J40"/>
    <mergeCell ref="K39:K40"/>
    <mergeCell ref="K31:K36"/>
    <mergeCell ref="L31:L36"/>
    <mergeCell ref="N31:N36"/>
    <mergeCell ref="N23:N25"/>
    <mergeCell ref="M20:M22"/>
    <mergeCell ref="M23:M25"/>
    <mergeCell ref="M39:M40"/>
    <mergeCell ref="M31:M36"/>
    <mergeCell ref="N39:N40"/>
    <mergeCell ref="L39:L40"/>
    <mergeCell ref="J31:J36"/>
    <mergeCell ref="A55:N55"/>
    <mergeCell ref="A56:N56"/>
    <mergeCell ref="A41:N41"/>
    <mergeCell ref="A42:N42"/>
    <mergeCell ref="A43:N43"/>
    <mergeCell ref="A46:N46"/>
    <mergeCell ref="A47:N47"/>
    <mergeCell ref="A48:N48"/>
    <mergeCell ref="A50:N50"/>
    <mergeCell ref="A51:N51"/>
    <mergeCell ref="A52:N52"/>
    <mergeCell ref="A54:N54"/>
    <mergeCell ref="I1:N1"/>
    <mergeCell ref="I3:N3"/>
    <mergeCell ref="J26:J28"/>
    <mergeCell ref="K26:K28"/>
    <mergeCell ref="L26:L28"/>
    <mergeCell ref="M26:M28"/>
    <mergeCell ref="N26:N28"/>
    <mergeCell ref="N20:N22"/>
    <mergeCell ref="J20:J22"/>
    <mergeCell ref="K20:K22"/>
    <mergeCell ref="L20:L22"/>
    <mergeCell ref="J23:J25"/>
    <mergeCell ref="K23:K25"/>
    <mergeCell ref="L23:L25"/>
    <mergeCell ref="N11:N15"/>
    <mergeCell ref="M11:M15"/>
  </mergeCells>
  <pageMargins left="0.19685039370078741" right="0.19685039370078741" top="0.78740157480314965" bottom="0.39370078740157483" header="0.31496062992125984" footer="0.31496062992125984"/>
  <pageSetup paperSize="9" scale="50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7"/>
  <sheetViews>
    <sheetView view="pageBreakPreview" zoomScale="77" zoomScaleNormal="75" zoomScaleSheetLayoutView="77" workbookViewId="0">
      <pane ySplit="10" topLeftCell="A54" activePane="bottomLeft" state="frozen"/>
      <selection activeCell="C1" sqref="C1"/>
      <selection pane="bottomLeft" activeCell="D20" sqref="D20"/>
    </sheetView>
  </sheetViews>
  <sheetFormatPr defaultColWidth="13.44140625" defaultRowHeight="13.8" x14ac:dyDescent="0.25"/>
  <cols>
    <col min="1" max="1" width="13.44140625" style="25" customWidth="1"/>
    <col min="2" max="2" width="31.109375" style="1" customWidth="1"/>
    <col min="3" max="3" width="15.109375" style="2" customWidth="1"/>
    <col min="4" max="4" width="13.44140625" style="22" customWidth="1"/>
    <col min="5" max="5" width="13.44140625" style="62" customWidth="1"/>
    <col min="6" max="7" width="13.44140625" style="2" customWidth="1"/>
    <col min="8" max="8" width="13.44140625" style="13" customWidth="1"/>
    <col min="9" max="12" width="13.44140625" style="3" customWidth="1"/>
    <col min="13" max="13" width="13.44140625" style="2" customWidth="1"/>
    <col min="14" max="14" width="13.44140625" style="13" customWidth="1"/>
    <col min="15" max="18" width="13.44140625" style="3" customWidth="1"/>
    <col min="19" max="19" width="13.44140625" style="2" customWidth="1"/>
    <col min="20" max="20" width="13.44140625" style="13" customWidth="1"/>
    <col min="21" max="24" width="13.44140625" style="3" customWidth="1"/>
    <col min="25" max="16384" width="13.44140625" style="3"/>
  </cols>
  <sheetData>
    <row r="1" spans="1:24" ht="14.25" customHeight="1" x14ac:dyDescent="0.25">
      <c r="A1" s="194" t="s">
        <v>253</v>
      </c>
      <c r="G1" s="5"/>
      <c r="H1" s="5"/>
      <c r="M1" s="5"/>
      <c r="N1" s="5"/>
      <c r="R1" s="297" t="s">
        <v>212</v>
      </c>
      <c r="S1" s="297"/>
      <c r="T1" s="297"/>
      <c r="U1" s="297"/>
      <c r="V1" s="297"/>
      <c r="W1" s="297"/>
      <c r="X1" s="297"/>
    </row>
    <row r="2" spans="1:24" ht="31.5" customHeight="1" x14ac:dyDescent="0.25">
      <c r="A2" s="194" t="s">
        <v>254</v>
      </c>
      <c r="F2" s="48"/>
      <c r="G2" s="5"/>
      <c r="H2" s="5"/>
      <c r="M2" s="5"/>
      <c r="N2" s="5"/>
      <c r="R2" s="297" t="s">
        <v>259</v>
      </c>
      <c r="S2" s="297"/>
      <c r="T2" s="297"/>
      <c r="U2" s="297"/>
      <c r="V2" s="297"/>
      <c r="W2" s="297"/>
      <c r="X2" s="297"/>
    </row>
    <row r="3" spans="1:24" ht="15.6" x14ac:dyDescent="0.25">
      <c r="A3" s="174" t="s">
        <v>255</v>
      </c>
      <c r="B3" s="7"/>
      <c r="C3" s="4"/>
      <c r="D3" s="23"/>
      <c r="E3" s="63"/>
      <c r="F3" s="7"/>
      <c r="G3" s="4"/>
      <c r="H3" s="11"/>
      <c r="M3" s="4"/>
      <c r="N3" s="11"/>
      <c r="R3" s="235"/>
      <c r="S3" s="235"/>
      <c r="T3" s="235"/>
      <c r="U3" s="235"/>
      <c r="V3" s="235"/>
      <c r="W3" s="235"/>
      <c r="X3" s="235"/>
    </row>
    <row r="4" spans="1:24" ht="24.75" customHeight="1" x14ac:dyDescent="0.25">
      <c r="A4" s="174" t="s">
        <v>256</v>
      </c>
      <c r="B4" s="7"/>
      <c r="C4" s="4"/>
      <c r="D4" s="23"/>
      <c r="E4" s="63"/>
      <c r="F4" s="7"/>
      <c r="G4" s="4"/>
      <c r="H4" s="11"/>
      <c r="M4" s="4"/>
      <c r="N4" s="11"/>
      <c r="R4" s="1"/>
      <c r="S4" s="1"/>
      <c r="T4" s="1"/>
      <c r="U4" s="1"/>
      <c r="V4" s="1"/>
      <c r="W4" s="1"/>
      <c r="X4" s="1"/>
    </row>
    <row r="5" spans="1:24" ht="27" customHeight="1" x14ac:dyDescent="0.25">
      <c r="A5" s="174" t="s">
        <v>264</v>
      </c>
      <c r="B5" s="7"/>
      <c r="C5" s="4"/>
      <c r="D5" s="23"/>
      <c r="E5" s="63"/>
      <c r="F5" s="7"/>
      <c r="G5" s="4"/>
      <c r="H5" s="11"/>
      <c r="M5" s="4"/>
      <c r="N5" s="11"/>
      <c r="S5" s="4"/>
      <c r="T5" s="11"/>
    </row>
    <row r="6" spans="1:24" ht="22.5" customHeight="1" x14ac:dyDescent="0.25">
      <c r="A6" s="234" t="s">
        <v>4</v>
      </c>
      <c r="B6" s="234"/>
      <c r="C6" s="234"/>
      <c r="D6" s="234"/>
      <c r="E6" s="234"/>
      <c r="F6" s="234"/>
      <c r="G6" s="234"/>
      <c r="H6" s="234"/>
      <c r="I6" s="234"/>
      <c r="J6" s="234"/>
      <c r="K6" s="234"/>
      <c r="L6" s="234"/>
      <c r="M6" s="234"/>
      <c r="N6" s="234"/>
      <c r="O6" s="234"/>
      <c r="P6" s="234"/>
      <c r="Q6" s="234"/>
      <c r="R6" s="234"/>
      <c r="S6" s="234"/>
      <c r="T6" s="234"/>
      <c r="U6" s="234"/>
      <c r="V6" s="234"/>
      <c r="W6" s="234"/>
      <c r="X6" s="234"/>
    </row>
    <row r="7" spans="1:24" ht="22.5" customHeight="1" x14ac:dyDescent="0.25">
      <c r="A7" s="36"/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</row>
    <row r="8" spans="1:24" s="5" customFormat="1" ht="49.5" customHeight="1" x14ac:dyDescent="0.25">
      <c r="A8" s="288" t="s">
        <v>36</v>
      </c>
      <c r="B8" s="283" t="s">
        <v>3</v>
      </c>
      <c r="C8" s="290"/>
      <c r="D8" s="290" t="s">
        <v>105</v>
      </c>
      <c r="E8" s="291" t="s">
        <v>120</v>
      </c>
      <c r="F8" s="283" t="s">
        <v>106</v>
      </c>
      <c r="G8" s="288" t="s">
        <v>55</v>
      </c>
      <c r="H8" s="288"/>
      <c r="I8" s="288"/>
      <c r="J8" s="288"/>
      <c r="K8" s="288"/>
      <c r="L8" s="288"/>
      <c r="M8" s="288" t="s">
        <v>107</v>
      </c>
      <c r="N8" s="288"/>
      <c r="O8" s="288"/>
      <c r="P8" s="288"/>
      <c r="Q8" s="288"/>
      <c r="R8" s="288"/>
      <c r="S8" s="288" t="s">
        <v>119</v>
      </c>
      <c r="T8" s="288"/>
      <c r="U8" s="288"/>
      <c r="V8" s="288"/>
      <c r="W8" s="288"/>
      <c r="X8" s="288"/>
    </row>
    <row r="9" spans="1:24" s="5" customFormat="1" ht="44.25" customHeight="1" x14ac:dyDescent="0.25">
      <c r="A9" s="288"/>
      <c r="B9" s="284"/>
      <c r="C9" s="290"/>
      <c r="D9" s="290"/>
      <c r="E9" s="292"/>
      <c r="F9" s="284"/>
      <c r="G9" s="286" t="s">
        <v>5</v>
      </c>
      <c r="H9" s="287"/>
      <c r="I9" s="287"/>
      <c r="J9" s="288" t="s">
        <v>117</v>
      </c>
      <c r="K9" s="288" t="s">
        <v>6</v>
      </c>
      <c r="L9" s="282" t="s">
        <v>125</v>
      </c>
      <c r="M9" s="286" t="s">
        <v>5</v>
      </c>
      <c r="N9" s="287"/>
      <c r="O9" s="287"/>
      <c r="P9" s="288" t="s">
        <v>117</v>
      </c>
      <c r="Q9" s="288" t="s">
        <v>6</v>
      </c>
      <c r="R9" s="282" t="s">
        <v>125</v>
      </c>
      <c r="S9" s="286" t="s">
        <v>5</v>
      </c>
      <c r="T9" s="287"/>
      <c r="U9" s="287"/>
      <c r="V9" s="288" t="s">
        <v>117</v>
      </c>
      <c r="W9" s="288" t="s">
        <v>6</v>
      </c>
      <c r="X9" s="282" t="s">
        <v>125</v>
      </c>
    </row>
    <row r="10" spans="1:24" s="5" customFormat="1" ht="45.75" customHeight="1" x14ac:dyDescent="0.25">
      <c r="A10" s="288"/>
      <c r="B10" s="285"/>
      <c r="C10" s="290"/>
      <c r="D10" s="290"/>
      <c r="E10" s="293"/>
      <c r="F10" s="178" t="s">
        <v>116</v>
      </c>
      <c r="G10" s="175" t="s">
        <v>7</v>
      </c>
      <c r="H10" s="175" t="s">
        <v>8</v>
      </c>
      <c r="I10" s="179" t="s">
        <v>9</v>
      </c>
      <c r="J10" s="288"/>
      <c r="K10" s="288"/>
      <c r="L10" s="282"/>
      <c r="M10" s="175" t="s">
        <v>7</v>
      </c>
      <c r="N10" s="175" t="s">
        <v>8</v>
      </c>
      <c r="O10" s="179" t="s">
        <v>9</v>
      </c>
      <c r="P10" s="288"/>
      <c r="Q10" s="288"/>
      <c r="R10" s="282"/>
      <c r="S10" s="175" t="s">
        <v>7</v>
      </c>
      <c r="T10" s="175" t="s">
        <v>8</v>
      </c>
      <c r="U10" s="179" t="s">
        <v>9</v>
      </c>
      <c r="V10" s="288"/>
      <c r="W10" s="288"/>
      <c r="X10" s="282"/>
    </row>
    <row r="11" spans="1:24" s="5" customFormat="1" ht="13.5" customHeight="1" x14ac:dyDescent="0.25">
      <c r="A11" s="175">
        <v>1</v>
      </c>
      <c r="B11" s="177">
        <v>2</v>
      </c>
      <c r="C11" s="177"/>
      <c r="D11" s="175">
        <v>3</v>
      </c>
      <c r="E11" s="175"/>
      <c r="F11" s="175">
        <v>4</v>
      </c>
      <c r="G11" s="175">
        <v>5</v>
      </c>
      <c r="H11" s="177">
        <v>6</v>
      </c>
      <c r="I11" s="175">
        <v>7</v>
      </c>
      <c r="J11" s="175">
        <v>8</v>
      </c>
      <c r="K11" s="177">
        <v>9</v>
      </c>
      <c r="L11" s="177">
        <v>10</v>
      </c>
      <c r="M11" s="175">
        <v>11</v>
      </c>
      <c r="N11" s="177">
        <v>12</v>
      </c>
      <c r="O11" s="175">
        <v>13</v>
      </c>
      <c r="P11" s="175">
        <v>14</v>
      </c>
      <c r="Q11" s="177">
        <v>15</v>
      </c>
      <c r="R11" s="177">
        <v>16</v>
      </c>
      <c r="S11" s="175">
        <v>17</v>
      </c>
      <c r="T11" s="177">
        <v>18</v>
      </c>
      <c r="U11" s="175">
        <v>19</v>
      </c>
      <c r="V11" s="175">
        <v>20</v>
      </c>
      <c r="W11" s="177">
        <v>21</v>
      </c>
      <c r="X11" s="177">
        <v>22</v>
      </c>
    </row>
    <row r="12" spans="1:24" s="5" customFormat="1" ht="20.25" customHeight="1" x14ac:dyDescent="0.3">
      <c r="A12" s="239" t="s">
        <v>58</v>
      </c>
      <c r="B12" s="240"/>
      <c r="C12" s="240"/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0"/>
      <c r="U12" s="240"/>
      <c r="V12" s="240"/>
      <c r="W12" s="240"/>
      <c r="X12" s="240"/>
    </row>
    <row r="13" spans="1:24" ht="15.75" customHeight="1" x14ac:dyDescent="0.25">
      <c r="A13" s="195" t="s">
        <v>37</v>
      </c>
      <c r="B13" s="294" t="s">
        <v>257</v>
      </c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295"/>
      <c r="O13" s="295"/>
      <c r="P13" s="295"/>
      <c r="Q13" s="295"/>
      <c r="R13" s="295"/>
      <c r="S13" s="295"/>
      <c r="T13" s="295"/>
      <c r="U13" s="295"/>
      <c r="V13" s="295"/>
      <c r="W13" s="295"/>
      <c r="X13" s="296"/>
    </row>
    <row r="14" spans="1:24" x14ac:dyDescent="0.25">
      <c r="A14" s="196" t="s">
        <v>38</v>
      </c>
      <c r="B14" s="294" t="s">
        <v>74</v>
      </c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6"/>
    </row>
    <row r="15" spans="1:24" ht="67.5" customHeight="1" x14ac:dyDescent="0.25">
      <c r="A15" s="181" t="s">
        <v>39</v>
      </c>
      <c r="B15" s="186" t="s">
        <v>258</v>
      </c>
      <c r="C15" s="183" t="s">
        <v>73</v>
      </c>
      <c r="D15" s="184">
        <v>241</v>
      </c>
      <c r="E15" s="184">
        <v>71530</v>
      </c>
      <c r="F15" s="185">
        <f>L15+R15+X15</f>
        <v>1558.0000000000002</v>
      </c>
      <c r="G15" s="185">
        <f>H15+I15</f>
        <v>499.6</v>
      </c>
      <c r="H15" s="185">
        <v>499.6</v>
      </c>
      <c r="I15" s="185">
        <v>0</v>
      </c>
      <c r="J15" s="185">
        <v>0</v>
      </c>
      <c r="K15" s="185">
        <v>0</v>
      </c>
      <c r="L15" s="185">
        <f>G15+J15+K15</f>
        <v>499.6</v>
      </c>
      <c r="M15" s="185">
        <f>N15+O15</f>
        <v>529.20000000000005</v>
      </c>
      <c r="N15" s="185">
        <v>529.20000000000005</v>
      </c>
      <c r="O15" s="185">
        <v>0</v>
      </c>
      <c r="P15" s="185">
        <v>0</v>
      </c>
      <c r="Q15" s="185">
        <v>0</v>
      </c>
      <c r="R15" s="185">
        <f>M15+P15+Q15</f>
        <v>529.20000000000005</v>
      </c>
      <c r="S15" s="185">
        <f>T15+U15</f>
        <v>529.20000000000005</v>
      </c>
      <c r="T15" s="185">
        <v>529.20000000000005</v>
      </c>
      <c r="U15" s="185">
        <v>0</v>
      </c>
      <c r="V15" s="185">
        <v>0</v>
      </c>
      <c r="W15" s="185">
        <v>0</v>
      </c>
      <c r="X15" s="185">
        <f>S15+V15+W15</f>
        <v>529.20000000000005</v>
      </c>
    </row>
    <row r="16" spans="1:24" ht="15.6" x14ac:dyDescent="0.25">
      <c r="A16" s="180" t="s">
        <v>42</v>
      </c>
      <c r="B16" s="241" t="s">
        <v>51</v>
      </c>
      <c r="C16" s="241"/>
      <c r="D16" s="241"/>
      <c r="E16" s="241"/>
      <c r="F16" s="241"/>
      <c r="G16" s="241"/>
      <c r="H16" s="241"/>
      <c r="I16" s="241"/>
      <c r="J16" s="241"/>
      <c r="K16" s="241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  <c r="X16" s="241"/>
    </row>
    <row r="17" spans="1:24" ht="15.6" x14ac:dyDescent="0.25">
      <c r="A17" s="180" t="s">
        <v>43</v>
      </c>
      <c r="B17" s="238" t="s">
        <v>78</v>
      </c>
      <c r="C17" s="238"/>
      <c r="D17" s="238"/>
      <c r="E17" s="238"/>
      <c r="F17" s="238"/>
      <c r="G17" s="238"/>
      <c r="H17" s="238"/>
      <c r="I17" s="238"/>
      <c r="J17" s="238"/>
      <c r="K17" s="238"/>
      <c r="L17" s="238"/>
      <c r="M17" s="238"/>
      <c r="N17" s="238"/>
      <c r="O17" s="238"/>
      <c r="P17" s="238"/>
      <c r="Q17" s="238"/>
      <c r="R17" s="238"/>
      <c r="S17" s="238"/>
      <c r="T17" s="238"/>
      <c r="U17" s="238"/>
      <c r="V17" s="238"/>
      <c r="W17" s="238"/>
      <c r="X17" s="238"/>
    </row>
    <row r="18" spans="1:24" ht="124.8" x14ac:dyDescent="0.25">
      <c r="A18" s="181" t="s">
        <v>46</v>
      </c>
      <c r="B18" s="182" t="s">
        <v>100</v>
      </c>
      <c r="C18" s="183" t="s">
        <v>73</v>
      </c>
      <c r="D18" s="184">
        <v>241</v>
      </c>
      <c r="E18" s="184">
        <v>71511</v>
      </c>
      <c r="F18" s="185">
        <f>L18+R18+X18</f>
        <v>150</v>
      </c>
      <c r="G18" s="185">
        <f>H18+I18</f>
        <v>0</v>
      </c>
      <c r="H18" s="185">
        <v>0</v>
      </c>
      <c r="I18" s="185">
        <v>0</v>
      </c>
      <c r="J18" s="185">
        <v>50</v>
      </c>
      <c r="K18" s="185">
        <v>0</v>
      </c>
      <c r="L18" s="185">
        <f>G18+J18+K18</f>
        <v>50</v>
      </c>
      <c r="M18" s="185">
        <f>N18+O18</f>
        <v>0</v>
      </c>
      <c r="N18" s="185">
        <v>0</v>
      </c>
      <c r="O18" s="185">
        <v>0</v>
      </c>
      <c r="P18" s="185">
        <v>50</v>
      </c>
      <c r="Q18" s="185">
        <v>0</v>
      </c>
      <c r="R18" s="185">
        <f>M18+P18+Q18</f>
        <v>50</v>
      </c>
      <c r="S18" s="185">
        <f>T18+U18</f>
        <v>0</v>
      </c>
      <c r="T18" s="185">
        <v>0</v>
      </c>
      <c r="U18" s="185">
        <v>0</v>
      </c>
      <c r="V18" s="185">
        <v>50</v>
      </c>
      <c r="W18" s="185">
        <v>0</v>
      </c>
      <c r="X18" s="185">
        <f>S18+V18+W18</f>
        <v>50</v>
      </c>
    </row>
    <row r="19" spans="1:24" s="10" customFormat="1" ht="78" x14ac:dyDescent="0.25">
      <c r="A19" s="181" t="s">
        <v>99</v>
      </c>
      <c r="B19" s="182" t="s">
        <v>98</v>
      </c>
      <c r="C19" s="183" t="s">
        <v>73</v>
      </c>
      <c r="D19" s="184">
        <v>241</v>
      </c>
      <c r="E19" s="184">
        <v>71513</v>
      </c>
      <c r="F19" s="185">
        <f>L19+R19+X19</f>
        <v>11577.7</v>
      </c>
      <c r="G19" s="185">
        <f>H19+I19</f>
        <v>3656.7</v>
      </c>
      <c r="H19" s="185">
        <v>3656.7</v>
      </c>
      <c r="I19" s="185">
        <v>0</v>
      </c>
      <c r="J19" s="185">
        <v>0</v>
      </c>
      <c r="K19" s="185">
        <v>0</v>
      </c>
      <c r="L19" s="185">
        <f>G19+J19+K19</f>
        <v>3656.7</v>
      </c>
      <c r="M19" s="185">
        <f>N19+O19</f>
        <v>3960.5</v>
      </c>
      <c r="N19" s="185">
        <v>3960.5</v>
      </c>
      <c r="O19" s="185">
        <v>0</v>
      </c>
      <c r="P19" s="185">
        <v>0</v>
      </c>
      <c r="Q19" s="185">
        <v>0</v>
      </c>
      <c r="R19" s="185">
        <f>M19+P19+Q19</f>
        <v>3960.5</v>
      </c>
      <c r="S19" s="185">
        <f>T19+U19</f>
        <v>3960.5</v>
      </c>
      <c r="T19" s="185">
        <v>3960.5</v>
      </c>
      <c r="U19" s="185">
        <v>0</v>
      </c>
      <c r="V19" s="185">
        <v>0</v>
      </c>
      <c r="W19" s="185">
        <v>0</v>
      </c>
      <c r="X19" s="185">
        <f>S19+V19+W19</f>
        <v>3960.5</v>
      </c>
    </row>
    <row r="20" spans="1:24" s="10" customFormat="1" ht="31.2" x14ac:dyDescent="0.25">
      <c r="A20" s="181"/>
      <c r="B20" s="173" t="s">
        <v>101</v>
      </c>
      <c r="C20" s="183" t="s">
        <v>73</v>
      </c>
      <c r="D20" s="184">
        <v>241</v>
      </c>
      <c r="E20" s="184"/>
      <c r="F20" s="185">
        <f>L20+R20+X20</f>
        <v>13285.7</v>
      </c>
      <c r="G20" s="185">
        <f>H20+I20</f>
        <v>4156.3</v>
      </c>
      <c r="H20" s="185">
        <f>H15+H19+H18</f>
        <v>4156.3</v>
      </c>
      <c r="I20" s="185">
        <f>I15+I19+I18</f>
        <v>0</v>
      </c>
      <c r="J20" s="185">
        <f>J15+J19+J18</f>
        <v>50</v>
      </c>
      <c r="K20" s="185">
        <f>K15+K19+K18</f>
        <v>0</v>
      </c>
      <c r="L20" s="185">
        <f>G20+J20+K20</f>
        <v>4206.3</v>
      </c>
      <c r="M20" s="185">
        <f>N20+O20</f>
        <v>4489.7</v>
      </c>
      <c r="N20" s="185">
        <f>N15+N19+N18</f>
        <v>4489.7</v>
      </c>
      <c r="O20" s="185">
        <f>O15+O19+O18</f>
        <v>0</v>
      </c>
      <c r="P20" s="185">
        <f>P15+P19+P18</f>
        <v>50</v>
      </c>
      <c r="Q20" s="185">
        <f>Q15+Q19+Q18</f>
        <v>0</v>
      </c>
      <c r="R20" s="185">
        <f>M20+P20+Q20</f>
        <v>4539.7</v>
      </c>
      <c r="S20" s="185">
        <f>T20+U20</f>
        <v>4489.7</v>
      </c>
      <c r="T20" s="185">
        <f>T15+T19+T18</f>
        <v>4489.7</v>
      </c>
      <c r="U20" s="185">
        <f>U15+U19+U18</f>
        <v>0</v>
      </c>
      <c r="V20" s="185">
        <f>V15+V19+V18</f>
        <v>50</v>
      </c>
      <c r="W20" s="185">
        <f>W15+W19+W18</f>
        <v>0</v>
      </c>
      <c r="X20" s="185">
        <f>S20+V20+W20</f>
        <v>4539.7</v>
      </c>
    </row>
    <row r="21" spans="1:24" ht="15.75" hidden="1" customHeight="1" x14ac:dyDescent="0.25">
      <c r="A21" s="181"/>
      <c r="B21" s="186" t="s">
        <v>34</v>
      </c>
      <c r="C21" s="187"/>
      <c r="D21" s="176">
        <v>211</v>
      </c>
      <c r="E21" s="176"/>
      <c r="F21" s="187" t="e">
        <f>#REF!+#REF!</f>
        <v>#REF!</v>
      </c>
      <c r="G21" s="187" t="e">
        <f>#REF!+#REF!</f>
        <v>#REF!</v>
      </c>
      <c r="H21" s="187" t="e">
        <f>#REF!+#REF!</f>
        <v>#REF!</v>
      </c>
      <c r="I21" s="187" t="e">
        <f>#REF!+#REF!</f>
        <v>#REF!</v>
      </c>
      <c r="J21" s="187" t="e">
        <f>#REF!+#REF!</f>
        <v>#REF!</v>
      </c>
      <c r="K21" s="187" t="e">
        <f>#REF!+#REF!</f>
        <v>#REF!</v>
      </c>
      <c r="L21" s="187" t="e">
        <f>#REF!+#REF!</f>
        <v>#REF!</v>
      </c>
      <c r="M21" s="187" t="e">
        <f>#REF!+#REF!</f>
        <v>#REF!</v>
      </c>
      <c r="N21" s="187" t="e">
        <f>#REF!+#REF!</f>
        <v>#REF!</v>
      </c>
      <c r="O21" s="187" t="e">
        <f>#REF!+#REF!</f>
        <v>#REF!</v>
      </c>
      <c r="P21" s="187" t="e">
        <f>#REF!+#REF!</f>
        <v>#REF!</v>
      </c>
      <c r="Q21" s="187" t="e">
        <f>#REF!+#REF!</f>
        <v>#REF!</v>
      </c>
      <c r="R21" s="187" t="e">
        <f>#REF!+#REF!</f>
        <v>#REF!</v>
      </c>
      <c r="S21" s="187" t="e">
        <f>#REF!+#REF!</f>
        <v>#REF!</v>
      </c>
      <c r="T21" s="187" t="e">
        <f>#REF!+#REF!</f>
        <v>#REF!</v>
      </c>
      <c r="U21" s="187" t="e">
        <f>#REF!+#REF!</f>
        <v>#REF!</v>
      </c>
      <c r="V21" s="187" t="e">
        <f>#REF!+#REF!</f>
        <v>#REF!</v>
      </c>
      <c r="W21" s="187" t="e">
        <f>#REF!+#REF!</f>
        <v>#REF!</v>
      </c>
      <c r="X21" s="187" t="e">
        <f>#REF!+#REF!</f>
        <v>#REF!</v>
      </c>
    </row>
    <row r="22" spans="1:24" ht="15.75" hidden="1" customHeight="1" x14ac:dyDescent="0.25">
      <c r="A22" s="188"/>
      <c r="B22" s="189"/>
      <c r="C22" s="187"/>
      <c r="D22" s="176" t="s">
        <v>19</v>
      </c>
      <c r="E22" s="176"/>
      <c r="F22" s="187" t="e">
        <f>#REF!+#REF!</f>
        <v>#REF!</v>
      </c>
      <c r="G22" s="187" t="e">
        <f>#REF!+#REF!</f>
        <v>#REF!</v>
      </c>
      <c r="H22" s="187" t="e">
        <f>#REF!+#REF!</f>
        <v>#REF!</v>
      </c>
      <c r="I22" s="187" t="e">
        <f>#REF!+#REF!</f>
        <v>#REF!</v>
      </c>
      <c r="J22" s="187" t="e">
        <f>#REF!+#REF!</f>
        <v>#REF!</v>
      </c>
      <c r="K22" s="187" t="e">
        <f>#REF!+#REF!</f>
        <v>#REF!</v>
      </c>
      <c r="L22" s="187" t="e">
        <f>#REF!+#REF!</f>
        <v>#REF!</v>
      </c>
      <c r="M22" s="187" t="e">
        <f>#REF!+#REF!</f>
        <v>#REF!</v>
      </c>
      <c r="N22" s="187" t="e">
        <f>#REF!+#REF!</f>
        <v>#REF!</v>
      </c>
      <c r="O22" s="187" t="e">
        <f>#REF!+#REF!</f>
        <v>#REF!</v>
      </c>
      <c r="P22" s="187" t="e">
        <f>#REF!+#REF!</f>
        <v>#REF!</v>
      </c>
      <c r="Q22" s="187" t="e">
        <f>#REF!+#REF!</f>
        <v>#REF!</v>
      </c>
      <c r="R22" s="187" t="e">
        <f>#REF!+#REF!</f>
        <v>#REF!</v>
      </c>
      <c r="S22" s="187" t="e">
        <f>#REF!+#REF!</f>
        <v>#REF!</v>
      </c>
      <c r="T22" s="187" t="e">
        <f>#REF!+#REF!</f>
        <v>#REF!</v>
      </c>
      <c r="U22" s="187" t="e">
        <f>#REF!+#REF!</f>
        <v>#REF!</v>
      </c>
      <c r="V22" s="187" t="e">
        <f>#REF!+#REF!</f>
        <v>#REF!</v>
      </c>
      <c r="W22" s="187" t="e">
        <f>#REF!+#REF!</f>
        <v>#REF!</v>
      </c>
      <c r="X22" s="187" t="e">
        <f>#REF!+#REF!</f>
        <v>#REF!</v>
      </c>
    </row>
    <row r="23" spans="1:24" ht="15.75" hidden="1" customHeight="1" x14ac:dyDescent="0.25">
      <c r="A23" s="188"/>
      <c r="B23" s="189"/>
      <c r="C23" s="187"/>
      <c r="D23" s="176" t="s">
        <v>14</v>
      </c>
      <c r="E23" s="176"/>
      <c r="F23" s="187" t="e">
        <f>#REF!+#REF!</f>
        <v>#REF!</v>
      </c>
      <c r="G23" s="187" t="e">
        <f>#REF!+#REF!</f>
        <v>#REF!</v>
      </c>
      <c r="H23" s="187" t="e">
        <f>#REF!+#REF!</f>
        <v>#REF!</v>
      </c>
      <c r="I23" s="187" t="e">
        <f>#REF!+#REF!</f>
        <v>#REF!</v>
      </c>
      <c r="J23" s="187" t="e">
        <f>#REF!+#REF!</f>
        <v>#REF!</v>
      </c>
      <c r="K23" s="187" t="e">
        <f>#REF!+#REF!</f>
        <v>#REF!</v>
      </c>
      <c r="L23" s="187" t="e">
        <f>#REF!+#REF!</f>
        <v>#REF!</v>
      </c>
      <c r="M23" s="187" t="e">
        <f>#REF!+#REF!</f>
        <v>#REF!</v>
      </c>
      <c r="N23" s="187" t="e">
        <f>#REF!+#REF!</f>
        <v>#REF!</v>
      </c>
      <c r="O23" s="187" t="e">
        <f>#REF!+#REF!</f>
        <v>#REF!</v>
      </c>
      <c r="P23" s="187" t="e">
        <f>#REF!+#REF!</f>
        <v>#REF!</v>
      </c>
      <c r="Q23" s="187" t="e">
        <f>#REF!+#REF!</f>
        <v>#REF!</v>
      </c>
      <c r="R23" s="187" t="e">
        <f>#REF!+#REF!</f>
        <v>#REF!</v>
      </c>
      <c r="S23" s="187" t="e">
        <f>#REF!+#REF!</f>
        <v>#REF!</v>
      </c>
      <c r="T23" s="187" t="e">
        <f>#REF!+#REF!</f>
        <v>#REF!</v>
      </c>
      <c r="U23" s="187" t="e">
        <f>#REF!+#REF!</f>
        <v>#REF!</v>
      </c>
      <c r="V23" s="187" t="e">
        <f>#REF!+#REF!</f>
        <v>#REF!</v>
      </c>
      <c r="W23" s="187" t="e">
        <f>#REF!+#REF!</f>
        <v>#REF!</v>
      </c>
      <c r="X23" s="187" t="e">
        <f>#REF!+#REF!</f>
        <v>#REF!</v>
      </c>
    </row>
    <row r="24" spans="1:24" ht="15.75" hidden="1" customHeight="1" x14ac:dyDescent="0.25">
      <c r="A24" s="188"/>
      <c r="B24" s="189"/>
      <c r="C24" s="187"/>
      <c r="D24" s="176" t="s">
        <v>53</v>
      </c>
      <c r="E24" s="176"/>
      <c r="F24" s="187" t="e">
        <f>#REF!+#REF!</f>
        <v>#REF!</v>
      </c>
      <c r="G24" s="187" t="e">
        <f>#REF!+#REF!</f>
        <v>#REF!</v>
      </c>
      <c r="H24" s="187" t="e">
        <f>#REF!+#REF!</f>
        <v>#REF!</v>
      </c>
      <c r="I24" s="187" t="e">
        <f>#REF!+#REF!</f>
        <v>#REF!</v>
      </c>
      <c r="J24" s="187" t="e">
        <f>#REF!+#REF!</f>
        <v>#REF!</v>
      </c>
      <c r="K24" s="187" t="e">
        <f>#REF!+#REF!</f>
        <v>#REF!</v>
      </c>
      <c r="L24" s="187" t="e">
        <f>#REF!+#REF!</f>
        <v>#REF!</v>
      </c>
      <c r="M24" s="187" t="e">
        <f>#REF!+#REF!</f>
        <v>#REF!</v>
      </c>
      <c r="N24" s="187" t="e">
        <f>#REF!+#REF!</f>
        <v>#REF!</v>
      </c>
      <c r="O24" s="187" t="e">
        <f>#REF!+#REF!</f>
        <v>#REF!</v>
      </c>
      <c r="P24" s="187" t="e">
        <f>#REF!+#REF!</f>
        <v>#REF!</v>
      </c>
      <c r="Q24" s="187" t="e">
        <f>#REF!+#REF!</f>
        <v>#REF!</v>
      </c>
      <c r="R24" s="187" t="e">
        <f>#REF!+#REF!</f>
        <v>#REF!</v>
      </c>
      <c r="S24" s="187" t="e">
        <f>#REF!+#REF!</f>
        <v>#REF!</v>
      </c>
      <c r="T24" s="187" t="e">
        <f>#REF!+#REF!</f>
        <v>#REF!</v>
      </c>
      <c r="U24" s="187" t="e">
        <f>#REF!+#REF!</f>
        <v>#REF!</v>
      </c>
      <c r="V24" s="187" t="e">
        <f>#REF!+#REF!</f>
        <v>#REF!</v>
      </c>
      <c r="W24" s="187" t="e">
        <f>#REF!+#REF!</f>
        <v>#REF!</v>
      </c>
      <c r="X24" s="187" t="e">
        <f>#REF!+#REF!</f>
        <v>#REF!</v>
      </c>
    </row>
    <row r="25" spans="1:24" ht="15.75" hidden="1" customHeight="1" x14ac:dyDescent="0.25">
      <c r="A25" s="188"/>
      <c r="B25" s="189"/>
      <c r="C25" s="187"/>
      <c r="D25" s="176" t="s">
        <v>33</v>
      </c>
      <c r="E25" s="176"/>
      <c r="F25" s="187" t="e">
        <f>#REF!+#REF!</f>
        <v>#REF!</v>
      </c>
      <c r="G25" s="187" t="e">
        <f>#REF!+#REF!</f>
        <v>#REF!</v>
      </c>
      <c r="H25" s="187" t="e">
        <f>#REF!+#REF!</f>
        <v>#REF!</v>
      </c>
      <c r="I25" s="187" t="e">
        <f>#REF!+#REF!</f>
        <v>#REF!</v>
      </c>
      <c r="J25" s="187" t="e">
        <f>#REF!+#REF!</f>
        <v>#REF!</v>
      </c>
      <c r="K25" s="187" t="e">
        <f>#REF!+#REF!</f>
        <v>#REF!</v>
      </c>
      <c r="L25" s="187" t="e">
        <f>#REF!+#REF!</f>
        <v>#REF!</v>
      </c>
      <c r="M25" s="187" t="e">
        <f>#REF!+#REF!</f>
        <v>#REF!</v>
      </c>
      <c r="N25" s="187" t="e">
        <f>#REF!+#REF!</f>
        <v>#REF!</v>
      </c>
      <c r="O25" s="187" t="e">
        <f>#REF!+#REF!</f>
        <v>#REF!</v>
      </c>
      <c r="P25" s="187" t="e">
        <f>#REF!+#REF!</f>
        <v>#REF!</v>
      </c>
      <c r="Q25" s="187" t="e">
        <f>#REF!+#REF!</f>
        <v>#REF!</v>
      </c>
      <c r="R25" s="187" t="e">
        <f>#REF!+#REF!</f>
        <v>#REF!</v>
      </c>
      <c r="S25" s="187" t="e">
        <f>#REF!+#REF!</f>
        <v>#REF!</v>
      </c>
      <c r="T25" s="187" t="e">
        <f>#REF!+#REF!</f>
        <v>#REF!</v>
      </c>
      <c r="U25" s="187" t="e">
        <f>#REF!+#REF!</f>
        <v>#REF!</v>
      </c>
      <c r="V25" s="187" t="e">
        <f>#REF!+#REF!</f>
        <v>#REF!</v>
      </c>
      <c r="W25" s="187" t="e">
        <f>#REF!+#REF!</f>
        <v>#REF!</v>
      </c>
      <c r="X25" s="187" t="e">
        <f>#REF!+#REF!</f>
        <v>#REF!</v>
      </c>
    </row>
    <row r="26" spans="1:24" ht="15.75" hidden="1" customHeight="1" x14ac:dyDescent="0.25">
      <c r="A26" s="188"/>
      <c r="B26" s="189"/>
      <c r="C26" s="187"/>
      <c r="D26" s="176" t="s">
        <v>29</v>
      </c>
      <c r="E26" s="176"/>
      <c r="F26" s="187" t="e">
        <f>#REF!+#REF!</f>
        <v>#REF!</v>
      </c>
      <c r="G26" s="187" t="e">
        <f>#REF!+#REF!</f>
        <v>#REF!</v>
      </c>
      <c r="H26" s="187" t="e">
        <f>#REF!+#REF!</f>
        <v>#REF!</v>
      </c>
      <c r="I26" s="187" t="e">
        <f>#REF!+#REF!</f>
        <v>#REF!</v>
      </c>
      <c r="J26" s="187" t="e">
        <f>#REF!+#REF!</f>
        <v>#REF!</v>
      </c>
      <c r="K26" s="187" t="e">
        <f>#REF!+#REF!</f>
        <v>#REF!</v>
      </c>
      <c r="L26" s="187" t="e">
        <f>#REF!+#REF!</f>
        <v>#REF!</v>
      </c>
      <c r="M26" s="187" t="e">
        <f>#REF!+#REF!</f>
        <v>#REF!</v>
      </c>
      <c r="N26" s="187" t="e">
        <f>#REF!+#REF!</f>
        <v>#REF!</v>
      </c>
      <c r="O26" s="187" t="e">
        <f>#REF!+#REF!</f>
        <v>#REF!</v>
      </c>
      <c r="P26" s="187" t="e">
        <f>#REF!+#REF!</f>
        <v>#REF!</v>
      </c>
      <c r="Q26" s="187" t="e">
        <f>#REF!+#REF!</f>
        <v>#REF!</v>
      </c>
      <c r="R26" s="187" t="e">
        <f>#REF!+#REF!</f>
        <v>#REF!</v>
      </c>
      <c r="S26" s="187" t="e">
        <f>#REF!+#REF!</f>
        <v>#REF!</v>
      </c>
      <c r="T26" s="187" t="e">
        <f>#REF!+#REF!</f>
        <v>#REF!</v>
      </c>
      <c r="U26" s="187" t="e">
        <f>#REF!+#REF!</f>
        <v>#REF!</v>
      </c>
      <c r="V26" s="187" t="e">
        <f>#REF!+#REF!</f>
        <v>#REF!</v>
      </c>
      <c r="W26" s="187" t="e">
        <f>#REF!+#REF!</f>
        <v>#REF!</v>
      </c>
      <c r="X26" s="187" t="e">
        <f>#REF!+#REF!</f>
        <v>#REF!</v>
      </c>
    </row>
    <row r="27" spans="1:24" ht="15.75" hidden="1" customHeight="1" x14ac:dyDescent="0.25">
      <c r="A27" s="188"/>
      <c r="B27" s="189"/>
      <c r="C27" s="187"/>
      <c r="D27" s="176" t="s">
        <v>30</v>
      </c>
      <c r="E27" s="176"/>
      <c r="F27" s="187" t="e">
        <f>#REF!+#REF!</f>
        <v>#REF!</v>
      </c>
      <c r="G27" s="187" t="e">
        <f>#REF!+#REF!</f>
        <v>#REF!</v>
      </c>
      <c r="H27" s="187" t="e">
        <f>#REF!+#REF!</f>
        <v>#REF!</v>
      </c>
      <c r="I27" s="187" t="e">
        <f>#REF!+#REF!</f>
        <v>#REF!</v>
      </c>
      <c r="J27" s="187" t="e">
        <f>#REF!+#REF!</f>
        <v>#REF!</v>
      </c>
      <c r="K27" s="187" t="e">
        <f>#REF!+#REF!</f>
        <v>#REF!</v>
      </c>
      <c r="L27" s="187" t="e">
        <f>#REF!+#REF!</f>
        <v>#REF!</v>
      </c>
      <c r="M27" s="187" t="e">
        <f>#REF!+#REF!</f>
        <v>#REF!</v>
      </c>
      <c r="N27" s="187" t="e">
        <f>#REF!+#REF!</f>
        <v>#REF!</v>
      </c>
      <c r="O27" s="187" t="e">
        <f>#REF!+#REF!</f>
        <v>#REF!</v>
      </c>
      <c r="P27" s="187" t="e">
        <f>#REF!+#REF!</f>
        <v>#REF!</v>
      </c>
      <c r="Q27" s="187" t="e">
        <f>#REF!+#REF!</f>
        <v>#REF!</v>
      </c>
      <c r="R27" s="187" t="e">
        <f>#REF!+#REF!</f>
        <v>#REF!</v>
      </c>
      <c r="S27" s="187" t="e">
        <f>#REF!+#REF!</f>
        <v>#REF!</v>
      </c>
      <c r="T27" s="187" t="e">
        <f>#REF!+#REF!</f>
        <v>#REF!</v>
      </c>
      <c r="U27" s="187" t="e">
        <f>#REF!+#REF!</f>
        <v>#REF!</v>
      </c>
      <c r="V27" s="187" t="e">
        <f>#REF!+#REF!</f>
        <v>#REF!</v>
      </c>
      <c r="W27" s="187" t="e">
        <f>#REF!+#REF!</f>
        <v>#REF!</v>
      </c>
      <c r="X27" s="187" t="e">
        <f>#REF!+#REF!</f>
        <v>#REF!</v>
      </c>
    </row>
    <row r="28" spans="1:24" ht="15.75" hidden="1" customHeight="1" x14ac:dyDescent="0.25">
      <c r="A28" s="188"/>
      <c r="B28" s="189"/>
      <c r="C28" s="187"/>
      <c r="D28" s="176">
        <v>213</v>
      </c>
      <c r="E28" s="176"/>
      <c r="F28" s="187" t="e">
        <f>#REF!+#REF!</f>
        <v>#REF!</v>
      </c>
      <c r="G28" s="187" t="e">
        <f>#REF!+#REF!</f>
        <v>#REF!</v>
      </c>
      <c r="H28" s="187" t="e">
        <f>#REF!+#REF!</f>
        <v>#REF!</v>
      </c>
      <c r="I28" s="187" t="e">
        <f>#REF!+#REF!</f>
        <v>#REF!</v>
      </c>
      <c r="J28" s="187" t="e">
        <f>#REF!+#REF!</f>
        <v>#REF!</v>
      </c>
      <c r="K28" s="187" t="e">
        <f>#REF!+#REF!</f>
        <v>#REF!</v>
      </c>
      <c r="L28" s="187" t="e">
        <f>#REF!+#REF!</f>
        <v>#REF!</v>
      </c>
      <c r="M28" s="187" t="e">
        <f>#REF!+#REF!</f>
        <v>#REF!</v>
      </c>
      <c r="N28" s="187" t="e">
        <f>#REF!+#REF!</f>
        <v>#REF!</v>
      </c>
      <c r="O28" s="187" t="e">
        <f>#REF!+#REF!</f>
        <v>#REF!</v>
      </c>
      <c r="P28" s="187" t="e">
        <f>#REF!+#REF!</f>
        <v>#REF!</v>
      </c>
      <c r="Q28" s="187" t="e">
        <f>#REF!+#REF!</f>
        <v>#REF!</v>
      </c>
      <c r="R28" s="187" t="e">
        <f>#REF!+#REF!</f>
        <v>#REF!</v>
      </c>
      <c r="S28" s="187" t="e">
        <f>#REF!+#REF!</f>
        <v>#REF!</v>
      </c>
      <c r="T28" s="187" t="e">
        <f>#REF!+#REF!</f>
        <v>#REF!</v>
      </c>
      <c r="U28" s="187" t="e">
        <f>#REF!+#REF!</f>
        <v>#REF!</v>
      </c>
      <c r="V28" s="187" t="e">
        <f>#REF!+#REF!</f>
        <v>#REF!</v>
      </c>
      <c r="W28" s="187" t="e">
        <f>#REF!+#REF!</f>
        <v>#REF!</v>
      </c>
      <c r="X28" s="187" t="e">
        <f>#REF!+#REF!</f>
        <v>#REF!</v>
      </c>
    </row>
    <row r="29" spans="1:24" ht="15.75" hidden="1" customHeight="1" x14ac:dyDescent="0.25">
      <c r="A29" s="188"/>
      <c r="B29" s="189"/>
      <c r="C29" s="187"/>
      <c r="D29" s="176">
        <v>221</v>
      </c>
      <c r="E29" s="176"/>
      <c r="F29" s="187" t="e">
        <f>#REF!+#REF!</f>
        <v>#REF!</v>
      </c>
      <c r="G29" s="187" t="e">
        <f>#REF!+#REF!</f>
        <v>#REF!</v>
      </c>
      <c r="H29" s="187" t="e">
        <f>#REF!+#REF!</f>
        <v>#REF!</v>
      </c>
      <c r="I29" s="187" t="e">
        <f>#REF!+#REF!</f>
        <v>#REF!</v>
      </c>
      <c r="J29" s="187" t="e">
        <f>#REF!+#REF!</f>
        <v>#REF!</v>
      </c>
      <c r="K29" s="187" t="e">
        <f>#REF!+#REF!</f>
        <v>#REF!</v>
      </c>
      <c r="L29" s="187" t="e">
        <f>#REF!+#REF!</f>
        <v>#REF!</v>
      </c>
      <c r="M29" s="187" t="e">
        <f>#REF!+#REF!</f>
        <v>#REF!</v>
      </c>
      <c r="N29" s="187" t="e">
        <f>#REF!+#REF!</f>
        <v>#REF!</v>
      </c>
      <c r="O29" s="187" t="e">
        <f>#REF!+#REF!</f>
        <v>#REF!</v>
      </c>
      <c r="P29" s="187" t="e">
        <f>#REF!+#REF!</f>
        <v>#REF!</v>
      </c>
      <c r="Q29" s="187" t="e">
        <f>#REF!+#REF!</f>
        <v>#REF!</v>
      </c>
      <c r="R29" s="187" t="e">
        <f>#REF!+#REF!</f>
        <v>#REF!</v>
      </c>
      <c r="S29" s="187" t="e">
        <f>#REF!+#REF!</f>
        <v>#REF!</v>
      </c>
      <c r="T29" s="187" t="e">
        <f>#REF!+#REF!</f>
        <v>#REF!</v>
      </c>
      <c r="U29" s="187" t="e">
        <f>#REF!+#REF!</f>
        <v>#REF!</v>
      </c>
      <c r="V29" s="187" t="e">
        <f>#REF!+#REF!</f>
        <v>#REF!</v>
      </c>
      <c r="W29" s="187" t="e">
        <f>#REF!+#REF!</f>
        <v>#REF!</v>
      </c>
      <c r="X29" s="187" t="e">
        <f>#REF!+#REF!</f>
        <v>#REF!</v>
      </c>
    </row>
    <row r="30" spans="1:24" ht="15.75" hidden="1" customHeight="1" x14ac:dyDescent="0.25">
      <c r="A30" s="188"/>
      <c r="B30" s="189"/>
      <c r="C30" s="187"/>
      <c r="D30" s="176" t="s">
        <v>15</v>
      </c>
      <c r="E30" s="176"/>
      <c r="F30" s="187" t="e">
        <f>#REF!+#REF!</f>
        <v>#REF!</v>
      </c>
      <c r="G30" s="187" t="e">
        <f>#REF!+#REF!</f>
        <v>#REF!</v>
      </c>
      <c r="H30" s="187" t="e">
        <f>#REF!+#REF!</f>
        <v>#REF!</v>
      </c>
      <c r="I30" s="187" t="e">
        <f>#REF!+#REF!</f>
        <v>#REF!</v>
      </c>
      <c r="J30" s="187" t="e">
        <f>#REF!+#REF!</f>
        <v>#REF!</v>
      </c>
      <c r="K30" s="187" t="e">
        <f>#REF!+#REF!</f>
        <v>#REF!</v>
      </c>
      <c r="L30" s="187" t="e">
        <f>#REF!+#REF!</f>
        <v>#REF!</v>
      </c>
      <c r="M30" s="187" t="e">
        <f>#REF!+#REF!</f>
        <v>#REF!</v>
      </c>
      <c r="N30" s="187" t="e">
        <f>#REF!+#REF!</f>
        <v>#REF!</v>
      </c>
      <c r="O30" s="187" t="e">
        <f>#REF!+#REF!</f>
        <v>#REF!</v>
      </c>
      <c r="P30" s="187" t="e">
        <f>#REF!+#REF!</f>
        <v>#REF!</v>
      </c>
      <c r="Q30" s="187" t="e">
        <f>#REF!+#REF!</f>
        <v>#REF!</v>
      </c>
      <c r="R30" s="187" t="e">
        <f>#REF!+#REF!</f>
        <v>#REF!</v>
      </c>
      <c r="S30" s="187" t="e">
        <f>#REF!+#REF!</f>
        <v>#REF!</v>
      </c>
      <c r="T30" s="187" t="e">
        <f>#REF!+#REF!</f>
        <v>#REF!</v>
      </c>
      <c r="U30" s="187" t="e">
        <f>#REF!+#REF!</f>
        <v>#REF!</v>
      </c>
      <c r="V30" s="187" t="e">
        <f>#REF!+#REF!</f>
        <v>#REF!</v>
      </c>
      <c r="W30" s="187" t="e">
        <f>#REF!+#REF!</f>
        <v>#REF!</v>
      </c>
      <c r="X30" s="187" t="e">
        <f>#REF!+#REF!</f>
        <v>#REF!</v>
      </c>
    </row>
    <row r="31" spans="1:24" ht="15.75" hidden="1" customHeight="1" x14ac:dyDescent="0.25">
      <c r="A31" s="188"/>
      <c r="B31" s="189"/>
      <c r="C31" s="187"/>
      <c r="D31" s="176" t="s">
        <v>16</v>
      </c>
      <c r="E31" s="176"/>
      <c r="F31" s="187" t="e">
        <f>#REF!+#REF!</f>
        <v>#REF!</v>
      </c>
      <c r="G31" s="187" t="e">
        <f>#REF!+#REF!</f>
        <v>#REF!</v>
      </c>
      <c r="H31" s="187" t="e">
        <f>#REF!+#REF!</f>
        <v>#REF!</v>
      </c>
      <c r="I31" s="187" t="e">
        <f>#REF!+#REF!</f>
        <v>#REF!</v>
      </c>
      <c r="J31" s="187" t="e">
        <f>#REF!+#REF!</f>
        <v>#REF!</v>
      </c>
      <c r="K31" s="187" t="e">
        <f>#REF!+#REF!</f>
        <v>#REF!</v>
      </c>
      <c r="L31" s="187" t="e">
        <f>#REF!+#REF!</f>
        <v>#REF!</v>
      </c>
      <c r="M31" s="187" t="e">
        <f>#REF!+#REF!</f>
        <v>#REF!</v>
      </c>
      <c r="N31" s="187" t="e">
        <f>#REF!+#REF!</f>
        <v>#REF!</v>
      </c>
      <c r="O31" s="187" t="e">
        <f>#REF!+#REF!</f>
        <v>#REF!</v>
      </c>
      <c r="P31" s="187" t="e">
        <f>#REF!+#REF!</f>
        <v>#REF!</v>
      </c>
      <c r="Q31" s="187" t="e">
        <f>#REF!+#REF!</f>
        <v>#REF!</v>
      </c>
      <c r="R31" s="187" t="e">
        <f>#REF!+#REF!</f>
        <v>#REF!</v>
      </c>
      <c r="S31" s="187" t="e">
        <f>#REF!+#REF!</f>
        <v>#REF!</v>
      </c>
      <c r="T31" s="187" t="e">
        <f>#REF!+#REF!</f>
        <v>#REF!</v>
      </c>
      <c r="U31" s="187" t="e">
        <f>#REF!+#REF!</f>
        <v>#REF!</v>
      </c>
      <c r="V31" s="187" t="e">
        <f>#REF!+#REF!</f>
        <v>#REF!</v>
      </c>
      <c r="W31" s="187" t="e">
        <f>#REF!+#REF!</f>
        <v>#REF!</v>
      </c>
      <c r="X31" s="187" t="e">
        <f>#REF!+#REF!</f>
        <v>#REF!</v>
      </c>
    </row>
    <row r="32" spans="1:24" ht="15.75" hidden="1" customHeight="1" x14ac:dyDescent="0.25">
      <c r="A32" s="181"/>
      <c r="B32" s="182"/>
      <c r="C32" s="187"/>
      <c r="D32" s="176" t="s">
        <v>70</v>
      </c>
      <c r="E32" s="176"/>
      <c r="F32" s="187" t="e">
        <f>#REF!+#REF!</f>
        <v>#REF!</v>
      </c>
      <c r="G32" s="187" t="e">
        <f>#REF!+#REF!</f>
        <v>#REF!</v>
      </c>
      <c r="H32" s="187" t="e">
        <f>#REF!+#REF!</f>
        <v>#REF!</v>
      </c>
      <c r="I32" s="187" t="e">
        <f>#REF!+#REF!</f>
        <v>#REF!</v>
      </c>
      <c r="J32" s="187" t="e">
        <f>#REF!+#REF!</f>
        <v>#REF!</v>
      </c>
      <c r="K32" s="187" t="e">
        <f>#REF!+#REF!</f>
        <v>#REF!</v>
      </c>
      <c r="L32" s="187" t="e">
        <f>#REF!+#REF!</f>
        <v>#REF!</v>
      </c>
      <c r="M32" s="187" t="e">
        <f>#REF!+#REF!</f>
        <v>#REF!</v>
      </c>
      <c r="N32" s="187" t="e">
        <f>#REF!+#REF!</f>
        <v>#REF!</v>
      </c>
      <c r="O32" s="187" t="e">
        <f>#REF!+#REF!</f>
        <v>#REF!</v>
      </c>
      <c r="P32" s="187" t="e">
        <f>#REF!+#REF!</f>
        <v>#REF!</v>
      </c>
      <c r="Q32" s="187" t="e">
        <f>#REF!+#REF!</f>
        <v>#REF!</v>
      </c>
      <c r="R32" s="187" t="e">
        <f>#REF!+#REF!</f>
        <v>#REF!</v>
      </c>
      <c r="S32" s="187" t="e">
        <f>#REF!+#REF!</f>
        <v>#REF!</v>
      </c>
      <c r="T32" s="187" t="e">
        <f>#REF!+#REF!</f>
        <v>#REF!</v>
      </c>
      <c r="U32" s="187" t="e">
        <f>#REF!+#REF!</f>
        <v>#REF!</v>
      </c>
      <c r="V32" s="187" t="e">
        <f>#REF!+#REF!</f>
        <v>#REF!</v>
      </c>
      <c r="W32" s="187" t="e">
        <f>#REF!+#REF!</f>
        <v>#REF!</v>
      </c>
      <c r="X32" s="187" t="e">
        <f>#REF!+#REF!</f>
        <v>#REF!</v>
      </c>
    </row>
    <row r="33" spans="1:24" ht="15.75" hidden="1" customHeight="1" x14ac:dyDescent="0.25">
      <c r="A33" s="181"/>
      <c r="B33" s="182"/>
      <c r="C33" s="187"/>
      <c r="D33" s="176" t="s">
        <v>71</v>
      </c>
      <c r="E33" s="176"/>
      <c r="F33" s="187" t="e">
        <f>#REF!+#REF!</f>
        <v>#REF!</v>
      </c>
      <c r="G33" s="187" t="e">
        <f>#REF!+#REF!</f>
        <v>#REF!</v>
      </c>
      <c r="H33" s="187" t="e">
        <f>#REF!+#REF!</f>
        <v>#REF!</v>
      </c>
      <c r="I33" s="187" t="e">
        <f>#REF!+#REF!</f>
        <v>#REF!</v>
      </c>
      <c r="J33" s="187" t="e">
        <f>#REF!+#REF!</f>
        <v>#REF!</v>
      </c>
      <c r="K33" s="187" t="e">
        <f>#REF!+#REF!</f>
        <v>#REF!</v>
      </c>
      <c r="L33" s="187" t="e">
        <f>#REF!+#REF!</f>
        <v>#REF!</v>
      </c>
      <c r="M33" s="187" t="e">
        <f>#REF!+#REF!</f>
        <v>#REF!</v>
      </c>
      <c r="N33" s="187" t="e">
        <f>#REF!+#REF!</f>
        <v>#REF!</v>
      </c>
      <c r="O33" s="187" t="e">
        <f>#REF!+#REF!</f>
        <v>#REF!</v>
      </c>
      <c r="P33" s="187" t="e">
        <f>#REF!+#REF!</f>
        <v>#REF!</v>
      </c>
      <c r="Q33" s="187" t="e">
        <f>#REF!+#REF!</f>
        <v>#REF!</v>
      </c>
      <c r="R33" s="187" t="e">
        <f>#REF!+#REF!</f>
        <v>#REF!</v>
      </c>
      <c r="S33" s="187" t="e">
        <f>#REF!+#REF!</f>
        <v>#REF!</v>
      </c>
      <c r="T33" s="187" t="e">
        <f>#REF!+#REF!</f>
        <v>#REF!</v>
      </c>
      <c r="U33" s="187" t="e">
        <f>#REF!+#REF!</f>
        <v>#REF!</v>
      </c>
      <c r="V33" s="187" t="e">
        <f>#REF!+#REF!</f>
        <v>#REF!</v>
      </c>
      <c r="W33" s="187" t="e">
        <f>#REF!+#REF!</f>
        <v>#REF!</v>
      </c>
      <c r="X33" s="187" t="e">
        <f>#REF!+#REF!</f>
        <v>#REF!</v>
      </c>
    </row>
    <row r="34" spans="1:24" ht="15.75" hidden="1" customHeight="1" x14ac:dyDescent="0.25">
      <c r="A34" s="181"/>
      <c r="B34" s="182"/>
      <c r="C34" s="187"/>
      <c r="D34" s="176" t="s">
        <v>72</v>
      </c>
      <c r="E34" s="176"/>
      <c r="F34" s="187" t="e">
        <f>#REF!+#REF!</f>
        <v>#REF!</v>
      </c>
      <c r="G34" s="187" t="e">
        <f>#REF!+#REF!</f>
        <v>#REF!</v>
      </c>
      <c r="H34" s="187" t="e">
        <f>#REF!+#REF!</f>
        <v>#REF!</v>
      </c>
      <c r="I34" s="187" t="e">
        <f>#REF!+#REF!</f>
        <v>#REF!</v>
      </c>
      <c r="J34" s="187" t="e">
        <f>#REF!+#REF!</f>
        <v>#REF!</v>
      </c>
      <c r="K34" s="187" t="e">
        <f>#REF!+#REF!</f>
        <v>#REF!</v>
      </c>
      <c r="L34" s="187" t="e">
        <f>#REF!+#REF!</f>
        <v>#REF!</v>
      </c>
      <c r="M34" s="187" t="e">
        <f>#REF!+#REF!</f>
        <v>#REF!</v>
      </c>
      <c r="N34" s="187" t="e">
        <f>#REF!+#REF!</f>
        <v>#REF!</v>
      </c>
      <c r="O34" s="187" t="e">
        <f>#REF!+#REF!</f>
        <v>#REF!</v>
      </c>
      <c r="P34" s="187" t="e">
        <f>#REF!+#REF!</f>
        <v>#REF!</v>
      </c>
      <c r="Q34" s="187" t="e">
        <f>#REF!+#REF!</f>
        <v>#REF!</v>
      </c>
      <c r="R34" s="187" t="e">
        <f>#REF!+#REF!</f>
        <v>#REF!</v>
      </c>
      <c r="S34" s="187" t="e">
        <f>#REF!+#REF!</f>
        <v>#REF!</v>
      </c>
      <c r="T34" s="187" t="e">
        <f>#REF!+#REF!</f>
        <v>#REF!</v>
      </c>
      <c r="U34" s="187" t="e">
        <f>#REF!+#REF!</f>
        <v>#REF!</v>
      </c>
      <c r="V34" s="187" t="e">
        <f>#REF!+#REF!</f>
        <v>#REF!</v>
      </c>
      <c r="W34" s="187" t="e">
        <f>#REF!+#REF!</f>
        <v>#REF!</v>
      </c>
      <c r="X34" s="187" t="e">
        <f>#REF!+#REF!</f>
        <v>#REF!</v>
      </c>
    </row>
    <row r="35" spans="1:24" ht="15.75" hidden="1" customHeight="1" x14ac:dyDescent="0.25">
      <c r="A35" s="188"/>
      <c r="B35" s="189"/>
      <c r="C35" s="187"/>
      <c r="D35" s="176">
        <v>224</v>
      </c>
      <c r="E35" s="176"/>
      <c r="F35" s="187" t="e">
        <f>#REF!+#REF!</f>
        <v>#REF!</v>
      </c>
      <c r="G35" s="187" t="e">
        <f>#REF!+#REF!</f>
        <v>#REF!</v>
      </c>
      <c r="H35" s="187" t="e">
        <f>#REF!+#REF!</f>
        <v>#REF!</v>
      </c>
      <c r="I35" s="187" t="e">
        <f>#REF!+#REF!</f>
        <v>#REF!</v>
      </c>
      <c r="J35" s="187" t="e">
        <f>#REF!+#REF!</f>
        <v>#REF!</v>
      </c>
      <c r="K35" s="187" t="e">
        <f>#REF!+#REF!</f>
        <v>#REF!</v>
      </c>
      <c r="L35" s="187" t="e">
        <f>#REF!+#REF!</f>
        <v>#REF!</v>
      </c>
      <c r="M35" s="187" t="e">
        <f>#REF!+#REF!</f>
        <v>#REF!</v>
      </c>
      <c r="N35" s="187" t="e">
        <f>#REF!+#REF!</f>
        <v>#REF!</v>
      </c>
      <c r="O35" s="187" t="e">
        <f>#REF!+#REF!</f>
        <v>#REF!</v>
      </c>
      <c r="P35" s="187" t="e">
        <f>#REF!+#REF!</f>
        <v>#REF!</v>
      </c>
      <c r="Q35" s="187" t="e">
        <f>#REF!+#REF!</f>
        <v>#REF!</v>
      </c>
      <c r="R35" s="187" t="e">
        <f>#REF!+#REF!</f>
        <v>#REF!</v>
      </c>
      <c r="S35" s="187" t="e">
        <f>#REF!+#REF!</f>
        <v>#REF!</v>
      </c>
      <c r="T35" s="187" t="e">
        <f>#REF!+#REF!</f>
        <v>#REF!</v>
      </c>
      <c r="U35" s="187" t="e">
        <f>#REF!+#REF!</f>
        <v>#REF!</v>
      </c>
      <c r="V35" s="187" t="e">
        <f>#REF!+#REF!</f>
        <v>#REF!</v>
      </c>
      <c r="W35" s="187" t="e">
        <f>#REF!+#REF!</f>
        <v>#REF!</v>
      </c>
      <c r="X35" s="187" t="e">
        <f>#REF!+#REF!</f>
        <v>#REF!</v>
      </c>
    </row>
    <row r="36" spans="1:24" ht="15.75" hidden="1" customHeight="1" x14ac:dyDescent="0.25">
      <c r="A36" s="188"/>
      <c r="B36" s="189"/>
      <c r="C36" s="187"/>
      <c r="D36" s="176" t="s">
        <v>20</v>
      </c>
      <c r="E36" s="176"/>
      <c r="F36" s="187" t="e">
        <f>#REF!+#REF!</f>
        <v>#REF!</v>
      </c>
      <c r="G36" s="187" t="e">
        <f>#REF!+#REF!</f>
        <v>#REF!</v>
      </c>
      <c r="H36" s="187" t="e">
        <f>#REF!+#REF!</f>
        <v>#REF!</v>
      </c>
      <c r="I36" s="187" t="e">
        <f>#REF!+#REF!</f>
        <v>#REF!</v>
      </c>
      <c r="J36" s="187" t="e">
        <f>#REF!+#REF!</f>
        <v>#REF!</v>
      </c>
      <c r="K36" s="187" t="e">
        <f>#REF!+#REF!</f>
        <v>#REF!</v>
      </c>
      <c r="L36" s="187" t="e">
        <f>#REF!+#REF!</f>
        <v>#REF!</v>
      </c>
      <c r="M36" s="187" t="e">
        <f>#REF!+#REF!</f>
        <v>#REF!</v>
      </c>
      <c r="N36" s="187" t="e">
        <f>#REF!+#REF!</f>
        <v>#REF!</v>
      </c>
      <c r="O36" s="187" t="e">
        <f>#REF!+#REF!</f>
        <v>#REF!</v>
      </c>
      <c r="P36" s="187" t="e">
        <f>#REF!+#REF!</f>
        <v>#REF!</v>
      </c>
      <c r="Q36" s="187" t="e">
        <f>#REF!+#REF!</f>
        <v>#REF!</v>
      </c>
      <c r="R36" s="187" t="e">
        <f>#REF!+#REF!</f>
        <v>#REF!</v>
      </c>
      <c r="S36" s="187" t="e">
        <f>#REF!+#REF!</f>
        <v>#REF!</v>
      </c>
      <c r="T36" s="187" t="e">
        <f>#REF!+#REF!</f>
        <v>#REF!</v>
      </c>
      <c r="U36" s="187" t="e">
        <f>#REF!+#REF!</f>
        <v>#REF!</v>
      </c>
      <c r="V36" s="187" t="e">
        <f>#REF!+#REF!</f>
        <v>#REF!</v>
      </c>
      <c r="W36" s="187" t="e">
        <f>#REF!+#REF!</f>
        <v>#REF!</v>
      </c>
      <c r="X36" s="187" t="e">
        <f>#REF!+#REF!</f>
        <v>#REF!</v>
      </c>
    </row>
    <row r="37" spans="1:24" ht="15.75" hidden="1" customHeight="1" x14ac:dyDescent="0.25">
      <c r="A37" s="188"/>
      <c r="B37" s="189"/>
      <c r="C37" s="187"/>
      <c r="D37" s="176" t="s">
        <v>21</v>
      </c>
      <c r="E37" s="176"/>
      <c r="F37" s="187" t="e">
        <f>#REF!+#REF!</f>
        <v>#REF!</v>
      </c>
      <c r="G37" s="187" t="e">
        <f>#REF!+#REF!</f>
        <v>#REF!</v>
      </c>
      <c r="H37" s="187" t="e">
        <f>#REF!+#REF!</f>
        <v>#REF!</v>
      </c>
      <c r="I37" s="187" t="e">
        <f>#REF!+#REF!</f>
        <v>#REF!</v>
      </c>
      <c r="J37" s="187" t="e">
        <f>#REF!+#REF!</f>
        <v>#REF!</v>
      </c>
      <c r="K37" s="187" t="e">
        <f>#REF!+#REF!</f>
        <v>#REF!</v>
      </c>
      <c r="L37" s="187" t="e">
        <f>#REF!+#REF!</f>
        <v>#REF!</v>
      </c>
      <c r="M37" s="187" t="e">
        <f>#REF!+#REF!</f>
        <v>#REF!</v>
      </c>
      <c r="N37" s="187" t="e">
        <f>#REF!+#REF!</f>
        <v>#REF!</v>
      </c>
      <c r="O37" s="187" t="e">
        <f>#REF!+#REF!</f>
        <v>#REF!</v>
      </c>
      <c r="P37" s="187" t="e">
        <f>#REF!+#REF!</f>
        <v>#REF!</v>
      </c>
      <c r="Q37" s="187" t="e">
        <f>#REF!+#REF!</f>
        <v>#REF!</v>
      </c>
      <c r="R37" s="187" t="e">
        <f>#REF!+#REF!</f>
        <v>#REF!</v>
      </c>
      <c r="S37" s="187" t="e">
        <f>#REF!+#REF!</f>
        <v>#REF!</v>
      </c>
      <c r="T37" s="187" t="e">
        <f>#REF!+#REF!</f>
        <v>#REF!</v>
      </c>
      <c r="U37" s="187" t="e">
        <f>#REF!+#REF!</f>
        <v>#REF!</v>
      </c>
      <c r="V37" s="187" t="e">
        <f>#REF!+#REF!</f>
        <v>#REF!</v>
      </c>
      <c r="W37" s="187" t="e">
        <f>#REF!+#REF!</f>
        <v>#REF!</v>
      </c>
      <c r="X37" s="187" t="e">
        <f>#REF!+#REF!</f>
        <v>#REF!</v>
      </c>
    </row>
    <row r="38" spans="1:24" ht="15.75" hidden="1" customHeight="1" x14ac:dyDescent="0.25">
      <c r="A38" s="188"/>
      <c r="B38" s="189"/>
      <c r="C38" s="187"/>
      <c r="D38" s="176" t="s">
        <v>31</v>
      </c>
      <c r="E38" s="176"/>
      <c r="F38" s="187" t="e">
        <f>#REF!+#REF!</f>
        <v>#REF!</v>
      </c>
      <c r="G38" s="187" t="e">
        <f>#REF!+#REF!</f>
        <v>#REF!</v>
      </c>
      <c r="H38" s="187" t="e">
        <f>#REF!+#REF!</f>
        <v>#REF!</v>
      </c>
      <c r="I38" s="187" t="e">
        <f>#REF!+#REF!</f>
        <v>#REF!</v>
      </c>
      <c r="J38" s="187" t="e">
        <f>#REF!+#REF!</f>
        <v>#REF!</v>
      </c>
      <c r="K38" s="187" t="e">
        <f>#REF!+#REF!</f>
        <v>#REF!</v>
      </c>
      <c r="L38" s="187" t="e">
        <f>#REF!+#REF!</f>
        <v>#REF!</v>
      </c>
      <c r="M38" s="187" t="e">
        <f>#REF!+#REF!</f>
        <v>#REF!</v>
      </c>
      <c r="N38" s="187" t="e">
        <f>#REF!+#REF!</f>
        <v>#REF!</v>
      </c>
      <c r="O38" s="187" t="e">
        <f>#REF!+#REF!</f>
        <v>#REF!</v>
      </c>
      <c r="P38" s="187" t="e">
        <f>#REF!+#REF!</f>
        <v>#REF!</v>
      </c>
      <c r="Q38" s="187" t="e">
        <f>#REF!+#REF!</f>
        <v>#REF!</v>
      </c>
      <c r="R38" s="187" t="e">
        <f>#REF!+#REF!</f>
        <v>#REF!</v>
      </c>
      <c r="S38" s="187" t="e">
        <f>#REF!+#REF!</f>
        <v>#REF!</v>
      </c>
      <c r="T38" s="187" t="e">
        <f>#REF!+#REF!</f>
        <v>#REF!</v>
      </c>
      <c r="U38" s="187" t="e">
        <f>#REF!+#REF!</f>
        <v>#REF!</v>
      </c>
      <c r="V38" s="187" t="e">
        <f>#REF!+#REF!</f>
        <v>#REF!</v>
      </c>
      <c r="W38" s="187" t="e">
        <f>#REF!+#REF!</f>
        <v>#REF!</v>
      </c>
      <c r="X38" s="187" t="e">
        <f>#REF!+#REF!</f>
        <v>#REF!</v>
      </c>
    </row>
    <row r="39" spans="1:24" ht="15.75" hidden="1" customHeight="1" x14ac:dyDescent="0.25">
      <c r="A39" s="188"/>
      <c r="B39" s="189"/>
      <c r="C39" s="187"/>
      <c r="D39" s="176" t="s">
        <v>32</v>
      </c>
      <c r="E39" s="176"/>
      <c r="F39" s="187" t="e">
        <f>#REF!+#REF!</f>
        <v>#REF!</v>
      </c>
      <c r="G39" s="187" t="e">
        <f>#REF!+#REF!</f>
        <v>#REF!</v>
      </c>
      <c r="H39" s="187" t="e">
        <f>#REF!+#REF!</f>
        <v>#REF!</v>
      </c>
      <c r="I39" s="187" t="e">
        <f>#REF!+#REF!</f>
        <v>#REF!</v>
      </c>
      <c r="J39" s="187" t="e">
        <f>#REF!+#REF!</f>
        <v>#REF!</v>
      </c>
      <c r="K39" s="187" t="e">
        <f>#REF!+#REF!</f>
        <v>#REF!</v>
      </c>
      <c r="L39" s="187" t="e">
        <f>#REF!+#REF!</f>
        <v>#REF!</v>
      </c>
      <c r="M39" s="187" t="e">
        <f>#REF!+#REF!</f>
        <v>#REF!</v>
      </c>
      <c r="N39" s="187" t="e">
        <f>#REF!+#REF!</f>
        <v>#REF!</v>
      </c>
      <c r="O39" s="187" t="e">
        <f>#REF!+#REF!</f>
        <v>#REF!</v>
      </c>
      <c r="P39" s="187" t="e">
        <f>#REF!+#REF!</f>
        <v>#REF!</v>
      </c>
      <c r="Q39" s="187" t="e">
        <f>#REF!+#REF!</f>
        <v>#REF!</v>
      </c>
      <c r="R39" s="187" t="e">
        <f>#REF!+#REF!</f>
        <v>#REF!</v>
      </c>
      <c r="S39" s="187" t="e">
        <f>#REF!+#REF!</f>
        <v>#REF!</v>
      </c>
      <c r="T39" s="187" t="e">
        <f>#REF!+#REF!</f>
        <v>#REF!</v>
      </c>
      <c r="U39" s="187" t="e">
        <f>#REF!+#REF!</f>
        <v>#REF!</v>
      </c>
      <c r="V39" s="187" t="e">
        <f>#REF!+#REF!</f>
        <v>#REF!</v>
      </c>
      <c r="W39" s="187" t="e">
        <f>#REF!+#REF!</f>
        <v>#REF!</v>
      </c>
      <c r="X39" s="187" t="e">
        <f>#REF!+#REF!</f>
        <v>#REF!</v>
      </c>
    </row>
    <row r="40" spans="1:24" ht="15.75" hidden="1" customHeight="1" x14ac:dyDescent="0.25">
      <c r="A40" s="188"/>
      <c r="B40" s="189"/>
      <c r="C40" s="187"/>
      <c r="D40" s="176" t="s">
        <v>22</v>
      </c>
      <c r="E40" s="176"/>
      <c r="F40" s="187" t="e">
        <f>#REF!+#REF!</f>
        <v>#REF!</v>
      </c>
      <c r="G40" s="187" t="e">
        <f>#REF!+#REF!</f>
        <v>#REF!</v>
      </c>
      <c r="H40" s="187" t="e">
        <f>#REF!+#REF!</f>
        <v>#REF!</v>
      </c>
      <c r="I40" s="187" t="e">
        <f>#REF!+#REF!</f>
        <v>#REF!</v>
      </c>
      <c r="J40" s="187" t="e">
        <f>#REF!+#REF!</f>
        <v>#REF!</v>
      </c>
      <c r="K40" s="187" t="e">
        <f>#REF!+#REF!</f>
        <v>#REF!</v>
      </c>
      <c r="L40" s="187" t="e">
        <f>#REF!+#REF!</f>
        <v>#REF!</v>
      </c>
      <c r="M40" s="187" t="e">
        <f>#REF!+#REF!</f>
        <v>#REF!</v>
      </c>
      <c r="N40" s="187" t="e">
        <f>#REF!+#REF!</f>
        <v>#REF!</v>
      </c>
      <c r="O40" s="187" t="e">
        <f>#REF!+#REF!</f>
        <v>#REF!</v>
      </c>
      <c r="P40" s="187" t="e">
        <f>#REF!+#REF!</f>
        <v>#REF!</v>
      </c>
      <c r="Q40" s="187" t="e">
        <f>#REF!+#REF!</f>
        <v>#REF!</v>
      </c>
      <c r="R40" s="187" t="e">
        <f>#REF!+#REF!</f>
        <v>#REF!</v>
      </c>
      <c r="S40" s="187" t="e">
        <f>#REF!+#REF!</f>
        <v>#REF!</v>
      </c>
      <c r="T40" s="187" t="e">
        <f>#REF!+#REF!</f>
        <v>#REF!</v>
      </c>
      <c r="U40" s="187" t="e">
        <f>#REF!+#REF!</f>
        <v>#REF!</v>
      </c>
      <c r="V40" s="187" t="e">
        <f>#REF!+#REF!</f>
        <v>#REF!</v>
      </c>
      <c r="W40" s="187" t="e">
        <f>#REF!+#REF!</f>
        <v>#REF!</v>
      </c>
      <c r="X40" s="187" t="e">
        <f>#REF!+#REF!</f>
        <v>#REF!</v>
      </c>
    </row>
    <row r="41" spans="1:24" ht="15.75" hidden="1" customHeight="1" x14ac:dyDescent="0.25">
      <c r="A41" s="188"/>
      <c r="B41" s="189"/>
      <c r="C41" s="187"/>
      <c r="D41" s="176" t="s">
        <v>17</v>
      </c>
      <c r="E41" s="176"/>
      <c r="F41" s="187" t="e">
        <f>#REF!+#REF!</f>
        <v>#REF!</v>
      </c>
      <c r="G41" s="187" t="e">
        <f>#REF!+#REF!</f>
        <v>#REF!</v>
      </c>
      <c r="H41" s="187" t="e">
        <f>#REF!+#REF!</f>
        <v>#REF!</v>
      </c>
      <c r="I41" s="187" t="e">
        <f>#REF!+#REF!</f>
        <v>#REF!</v>
      </c>
      <c r="J41" s="187" t="e">
        <f>#REF!+#REF!</f>
        <v>#REF!</v>
      </c>
      <c r="K41" s="187" t="e">
        <f>#REF!+#REF!</f>
        <v>#REF!</v>
      </c>
      <c r="L41" s="187" t="e">
        <f>#REF!+#REF!</f>
        <v>#REF!</v>
      </c>
      <c r="M41" s="187" t="e">
        <f>#REF!+#REF!</f>
        <v>#REF!</v>
      </c>
      <c r="N41" s="187" t="e">
        <f>#REF!+#REF!</f>
        <v>#REF!</v>
      </c>
      <c r="O41" s="187" t="e">
        <f>#REF!+#REF!</f>
        <v>#REF!</v>
      </c>
      <c r="P41" s="187" t="e">
        <f>#REF!+#REF!</f>
        <v>#REF!</v>
      </c>
      <c r="Q41" s="187" t="e">
        <f>#REF!+#REF!</f>
        <v>#REF!</v>
      </c>
      <c r="R41" s="187" t="e">
        <f>#REF!+#REF!</f>
        <v>#REF!</v>
      </c>
      <c r="S41" s="187" t="e">
        <f>#REF!+#REF!</f>
        <v>#REF!</v>
      </c>
      <c r="T41" s="187" t="e">
        <f>#REF!+#REF!</f>
        <v>#REF!</v>
      </c>
      <c r="U41" s="187" t="e">
        <f>#REF!+#REF!</f>
        <v>#REF!</v>
      </c>
      <c r="V41" s="187" t="e">
        <f>#REF!+#REF!</f>
        <v>#REF!</v>
      </c>
      <c r="W41" s="187" t="e">
        <f>#REF!+#REF!</f>
        <v>#REF!</v>
      </c>
      <c r="X41" s="187" t="e">
        <f>#REF!+#REF!</f>
        <v>#REF!</v>
      </c>
    </row>
    <row r="42" spans="1:24" ht="15.75" hidden="1" customHeight="1" x14ac:dyDescent="0.25">
      <c r="A42" s="188"/>
      <c r="B42" s="189"/>
      <c r="C42" s="187"/>
      <c r="D42" s="176" t="s">
        <v>23</v>
      </c>
      <c r="E42" s="176"/>
      <c r="F42" s="187" t="e">
        <f>#REF!+#REF!</f>
        <v>#REF!</v>
      </c>
      <c r="G42" s="187" t="e">
        <f>#REF!+#REF!</f>
        <v>#REF!</v>
      </c>
      <c r="H42" s="187" t="e">
        <f>#REF!+#REF!</f>
        <v>#REF!</v>
      </c>
      <c r="I42" s="187" t="e">
        <f>#REF!+#REF!</f>
        <v>#REF!</v>
      </c>
      <c r="J42" s="187" t="e">
        <f>#REF!+#REF!</f>
        <v>#REF!</v>
      </c>
      <c r="K42" s="187" t="e">
        <f>#REF!+#REF!</f>
        <v>#REF!</v>
      </c>
      <c r="L42" s="187" t="e">
        <f>#REF!+#REF!</f>
        <v>#REF!</v>
      </c>
      <c r="M42" s="187" t="e">
        <f>#REF!+#REF!</f>
        <v>#REF!</v>
      </c>
      <c r="N42" s="187" t="e">
        <f>#REF!+#REF!</f>
        <v>#REF!</v>
      </c>
      <c r="O42" s="187" t="e">
        <f>#REF!+#REF!</f>
        <v>#REF!</v>
      </c>
      <c r="P42" s="187" t="e">
        <f>#REF!+#REF!</f>
        <v>#REF!</v>
      </c>
      <c r="Q42" s="187" t="e">
        <f>#REF!+#REF!</f>
        <v>#REF!</v>
      </c>
      <c r="R42" s="187" t="e">
        <f>#REF!+#REF!</f>
        <v>#REF!</v>
      </c>
      <c r="S42" s="187" t="e">
        <f>#REF!+#REF!</f>
        <v>#REF!</v>
      </c>
      <c r="T42" s="187" t="e">
        <f>#REF!+#REF!</f>
        <v>#REF!</v>
      </c>
      <c r="U42" s="187" t="e">
        <f>#REF!+#REF!</f>
        <v>#REF!</v>
      </c>
      <c r="V42" s="187" t="e">
        <f>#REF!+#REF!</f>
        <v>#REF!</v>
      </c>
      <c r="W42" s="187" t="e">
        <f>#REF!+#REF!</f>
        <v>#REF!</v>
      </c>
      <c r="X42" s="187" t="e">
        <f>#REF!+#REF!</f>
        <v>#REF!</v>
      </c>
    </row>
    <row r="43" spans="1:24" ht="15.75" hidden="1" customHeight="1" x14ac:dyDescent="0.25">
      <c r="A43" s="188"/>
      <c r="B43" s="189"/>
      <c r="C43" s="187"/>
      <c r="D43" s="176" t="s">
        <v>10</v>
      </c>
      <c r="E43" s="176"/>
      <c r="F43" s="187" t="e">
        <f>#REF!+#REF!</f>
        <v>#REF!</v>
      </c>
      <c r="G43" s="187" t="e">
        <f>#REF!+#REF!</f>
        <v>#REF!</v>
      </c>
      <c r="H43" s="187" t="e">
        <f>#REF!+#REF!</f>
        <v>#REF!</v>
      </c>
      <c r="I43" s="187" t="e">
        <f>#REF!+#REF!</f>
        <v>#REF!</v>
      </c>
      <c r="J43" s="187" t="e">
        <f>#REF!+#REF!</f>
        <v>#REF!</v>
      </c>
      <c r="K43" s="187" t="e">
        <f>#REF!+#REF!</f>
        <v>#REF!</v>
      </c>
      <c r="L43" s="187" t="e">
        <f>#REF!+#REF!</f>
        <v>#REF!</v>
      </c>
      <c r="M43" s="187" t="e">
        <f>#REF!+#REF!</f>
        <v>#REF!</v>
      </c>
      <c r="N43" s="187" t="e">
        <f>#REF!+#REF!</f>
        <v>#REF!</v>
      </c>
      <c r="O43" s="187" t="e">
        <f>#REF!+#REF!</f>
        <v>#REF!</v>
      </c>
      <c r="P43" s="187" t="e">
        <f>#REF!+#REF!</f>
        <v>#REF!</v>
      </c>
      <c r="Q43" s="187" t="e">
        <f>#REF!+#REF!</f>
        <v>#REF!</v>
      </c>
      <c r="R43" s="187" t="e">
        <f>#REF!+#REF!</f>
        <v>#REF!</v>
      </c>
      <c r="S43" s="187" t="e">
        <f>#REF!+#REF!</f>
        <v>#REF!</v>
      </c>
      <c r="T43" s="187" t="e">
        <f>#REF!+#REF!</f>
        <v>#REF!</v>
      </c>
      <c r="U43" s="187" t="e">
        <f>#REF!+#REF!</f>
        <v>#REF!</v>
      </c>
      <c r="V43" s="187" t="e">
        <f>#REF!+#REF!</f>
        <v>#REF!</v>
      </c>
      <c r="W43" s="187" t="e">
        <f>#REF!+#REF!</f>
        <v>#REF!</v>
      </c>
      <c r="X43" s="187" t="e">
        <f>#REF!+#REF!</f>
        <v>#REF!</v>
      </c>
    </row>
    <row r="44" spans="1:24" ht="15.75" hidden="1" customHeight="1" x14ac:dyDescent="0.25">
      <c r="A44" s="188"/>
      <c r="B44" s="189"/>
      <c r="C44" s="187"/>
      <c r="D44" s="176" t="s">
        <v>18</v>
      </c>
      <c r="E44" s="176"/>
      <c r="F44" s="187" t="e">
        <f>#REF!+#REF!+#REF!</f>
        <v>#REF!</v>
      </c>
      <c r="G44" s="187" t="e">
        <f>#REF!+#REF!+#REF!</f>
        <v>#REF!</v>
      </c>
      <c r="H44" s="187" t="e">
        <f>#REF!+#REF!+#REF!</f>
        <v>#REF!</v>
      </c>
      <c r="I44" s="187" t="e">
        <f>#REF!+#REF!+#REF!</f>
        <v>#REF!</v>
      </c>
      <c r="J44" s="187" t="e">
        <f>#REF!+#REF!+#REF!</f>
        <v>#REF!</v>
      </c>
      <c r="K44" s="187" t="e">
        <f>#REF!+#REF!+#REF!</f>
        <v>#REF!</v>
      </c>
      <c r="L44" s="187" t="e">
        <f>#REF!+#REF!+#REF!</f>
        <v>#REF!</v>
      </c>
      <c r="M44" s="187" t="e">
        <f>#REF!+#REF!+#REF!</f>
        <v>#REF!</v>
      </c>
      <c r="N44" s="187" t="e">
        <f>#REF!+#REF!+#REF!</f>
        <v>#REF!</v>
      </c>
      <c r="O44" s="187" t="e">
        <f>#REF!+#REF!+#REF!</f>
        <v>#REF!</v>
      </c>
      <c r="P44" s="187" t="e">
        <f>#REF!+#REF!+#REF!</f>
        <v>#REF!</v>
      </c>
      <c r="Q44" s="187" t="e">
        <f>#REF!+#REF!+#REF!</f>
        <v>#REF!</v>
      </c>
      <c r="R44" s="187" t="e">
        <f>#REF!+#REF!+#REF!</f>
        <v>#REF!</v>
      </c>
      <c r="S44" s="187" t="e">
        <f>#REF!+#REF!+#REF!</f>
        <v>#REF!</v>
      </c>
      <c r="T44" s="187" t="e">
        <f>#REF!+#REF!+#REF!</f>
        <v>#REF!</v>
      </c>
      <c r="U44" s="187" t="e">
        <f>#REF!+#REF!+#REF!</f>
        <v>#REF!</v>
      </c>
      <c r="V44" s="187" t="e">
        <f>#REF!+#REF!+#REF!</f>
        <v>#REF!</v>
      </c>
      <c r="W44" s="187" t="e">
        <f>#REF!+#REF!+#REF!</f>
        <v>#REF!</v>
      </c>
      <c r="X44" s="187" t="e">
        <f>#REF!+#REF!+#REF!</f>
        <v>#REF!</v>
      </c>
    </row>
    <row r="45" spans="1:24" ht="15.75" hidden="1" customHeight="1" x14ac:dyDescent="0.25">
      <c r="A45" s="188"/>
      <c r="B45" s="189"/>
      <c r="C45" s="187"/>
      <c r="D45" s="176" t="s">
        <v>24</v>
      </c>
      <c r="E45" s="176"/>
      <c r="F45" s="187" t="e">
        <f>#REF!+#REF!</f>
        <v>#REF!</v>
      </c>
      <c r="G45" s="187" t="e">
        <f>#REF!+#REF!</f>
        <v>#REF!</v>
      </c>
      <c r="H45" s="187" t="e">
        <f>#REF!+#REF!</f>
        <v>#REF!</v>
      </c>
      <c r="I45" s="187" t="e">
        <f>#REF!+#REF!</f>
        <v>#REF!</v>
      </c>
      <c r="J45" s="187" t="e">
        <f>#REF!+#REF!</f>
        <v>#REF!</v>
      </c>
      <c r="K45" s="187" t="e">
        <f>#REF!+#REF!</f>
        <v>#REF!</v>
      </c>
      <c r="L45" s="187" t="e">
        <f>#REF!+#REF!</f>
        <v>#REF!</v>
      </c>
      <c r="M45" s="187" t="e">
        <f>#REF!+#REF!</f>
        <v>#REF!</v>
      </c>
      <c r="N45" s="187" t="e">
        <f>#REF!+#REF!</f>
        <v>#REF!</v>
      </c>
      <c r="O45" s="187" t="e">
        <f>#REF!+#REF!</f>
        <v>#REF!</v>
      </c>
      <c r="P45" s="187" t="e">
        <f>#REF!+#REF!</f>
        <v>#REF!</v>
      </c>
      <c r="Q45" s="187" t="e">
        <f>#REF!+#REF!</f>
        <v>#REF!</v>
      </c>
      <c r="R45" s="187" t="e">
        <f>#REF!+#REF!</f>
        <v>#REF!</v>
      </c>
      <c r="S45" s="187" t="e">
        <f>#REF!+#REF!</f>
        <v>#REF!</v>
      </c>
      <c r="T45" s="187" t="e">
        <f>#REF!+#REF!</f>
        <v>#REF!</v>
      </c>
      <c r="U45" s="187" t="e">
        <f>#REF!+#REF!</f>
        <v>#REF!</v>
      </c>
      <c r="V45" s="187" t="e">
        <f>#REF!+#REF!</f>
        <v>#REF!</v>
      </c>
      <c r="W45" s="187" t="e">
        <f>#REF!+#REF!</f>
        <v>#REF!</v>
      </c>
      <c r="X45" s="187" t="e">
        <f>#REF!+#REF!</f>
        <v>#REF!</v>
      </c>
    </row>
    <row r="46" spans="1:24" ht="15.75" hidden="1" customHeight="1" x14ac:dyDescent="0.25">
      <c r="A46" s="188"/>
      <c r="B46" s="189"/>
      <c r="C46" s="187"/>
      <c r="D46" s="176">
        <v>262</v>
      </c>
      <c r="E46" s="176"/>
      <c r="F46" s="187" t="e">
        <f>#REF!+#REF!</f>
        <v>#REF!</v>
      </c>
      <c r="G46" s="187" t="e">
        <f>#REF!+#REF!</f>
        <v>#REF!</v>
      </c>
      <c r="H46" s="187" t="e">
        <f>#REF!+#REF!</f>
        <v>#REF!</v>
      </c>
      <c r="I46" s="187" t="e">
        <f>#REF!+#REF!</f>
        <v>#REF!</v>
      </c>
      <c r="J46" s="187" t="e">
        <f>#REF!+#REF!</f>
        <v>#REF!</v>
      </c>
      <c r="K46" s="187" t="e">
        <f>#REF!+#REF!</f>
        <v>#REF!</v>
      </c>
      <c r="L46" s="187" t="e">
        <f>#REF!+#REF!</f>
        <v>#REF!</v>
      </c>
      <c r="M46" s="187" t="e">
        <f>#REF!+#REF!</f>
        <v>#REF!</v>
      </c>
      <c r="N46" s="187" t="e">
        <f>#REF!+#REF!</f>
        <v>#REF!</v>
      </c>
      <c r="O46" s="187" t="e">
        <f>#REF!+#REF!</f>
        <v>#REF!</v>
      </c>
      <c r="P46" s="187" t="e">
        <f>#REF!+#REF!</f>
        <v>#REF!</v>
      </c>
      <c r="Q46" s="187" t="e">
        <f>#REF!+#REF!</f>
        <v>#REF!</v>
      </c>
      <c r="R46" s="187" t="e">
        <f>#REF!+#REF!</f>
        <v>#REF!</v>
      </c>
      <c r="S46" s="187" t="e">
        <f>#REF!+#REF!</f>
        <v>#REF!</v>
      </c>
      <c r="T46" s="187" t="e">
        <f>#REF!+#REF!</f>
        <v>#REF!</v>
      </c>
      <c r="U46" s="187" t="e">
        <f>#REF!+#REF!</f>
        <v>#REF!</v>
      </c>
      <c r="V46" s="187" t="e">
        <f>#REF!+#REF!</f>
        <v>#REF!</v>
      </c>
      <c r="W46" s="187" t="e">
        <f>#REF!+#REF!</f>
        <v>#REF!</v>
      </c>
      <c r="X46" s="187" t="e">
        <f>#REF!+#REF!</f>
        <v>#REF!</v>
      </c>
    </row>
    <row r="47" spans="1:24" ht="15.75" hidden="1" customHeight="1" x14ac:dyDescent="0.25">
      <c r="A47" s="188"/>
      <c r="B47" s="189"/>
      <c r="C47" s="187"/>
      <c r="D47" s="176" t="s">
        <v>25</v>
      </c>
      <c r="E47" s="176"/>
      <c r="F47" s="187" t="e">
        <f>#REF!+#REF!</f>
        <v>#REF!</v>
      </c>
      <c r="G47" s="187" t="e">
        <f>#REF!+#REF!</f>
        <v>#REF!</v>
      </c>
      <c r="H47" s="187" t="e">
        <f>#REF!+#REF!</f>
        <v>#REF!</v>
      </c>
      <c r="I47" s="187" t="e">
        <f>#REF!+#REF!</f>
        <v>#REF!</v>
      </c>
      <c r="J47" s="187" t="e">
        <f>#REF!+#REF!</f>
        <v>#REF!</v>
      </c>
      <c r="K47" s="187" t="e">
        <f>#REF!+#REF!</f>
        <v>#REF!</v>
      </c>
      <c r="L47" s="187" t="e">
        <f>#REF!+#REF!</f>
        <v>#REF!</v>
      </c>
      <c r="M47" s="187" t="e">
        <f>#REF!+#REF!</f>
        <v>#REF!</v>
      </c>
      <c r="N47" s="187" t="e">
        <f>#REF!+#REF!</f>
        <v>#REF!</v>
      </c>
      <c r="O47" s="187" t="e">
        <f>#REF!+#REF!</f>
        <v>#REF!</v>
      </c>
      <c r="P47" s="187" t="e">
        <f>#REF!+#REF!</f>
        <v>#REF!</v>
      </c>
      <c r="Q47" s="187" t="e">
        <f>#REF!+#REF!</f>
        <v>#REF!</v>
      </c>
      <c r="R47" s="187" t="e">
        <f>#REF!+#REF!</f>
        <v>#REF!</v>
      </c>
      <c r="S47" s="187" t="e">
        <f>#REF!+#REF!</f>
        <v>#REF!</v>
      </c>
      <c r="T47" s="187" t="e">
        <f>#REF!+#REF!</f>
        <v>#REF!</v>
      </c>
      <c r="U47" s="187" t="e">
        <f>#REF!+#REF!</f>
        <v>#REF!</v>
      </c>
      <c r="V47" s="187" t="e">
        <f>#REF!+#REF!</f>
        <v>#REF!</v>
      </c>
      <c r="W47" s="187" t="e">
        <f>#REF!+#REF!</f>
        <v>#REF!</v>
      </c>
      <c r="X47" s="187" t="e">
        <f>#REF!+#REF!</f>
        <v>#REF!</v>
      </c>
    </row>
    <row r="48" spans="1:24" ht="15.75" hidden="1" customHeight="1" x14ac:dyDescent="0.25">
      <c r="A48" s="188"/>
      <c r="B48" s="189"/>
      <c r="C48" s="187"/>
      <c r="D48" s="176" t="s">
        <v>11</v>
      </c>
      <c r="E48" s="176"/>
      <c r="F48" s="187" t="e">
        <f>#REF!+#REF!+#REF!</f>
        <v>#REF!</v>
      </c>
      <c r="G48" s="187" t="e">
        <f>#REF!+#REF!+#REF!</f>
        <v>#REF!</v>
      </c>
      <c r="H48" s="187" t="e">
        <f>#REF!+#REF!+#REF!</f>
        <v>#REF!</v>
      </c>
      <c r="I48" s="187" t="e">
        <f>#REF!+#REF!+#REF!</f>
        <v>#REF!</v>
      </c>
      <c r="J48" s="187" t="e">
        <f>#REF!+#REF!+#REF!</f>
        <v>#REF!</v>
      </c>
      <c r="K48" s="187" t="e">
        <f>#REF!+#REF!+#REF!</f>
        <v>#REF!</v>
      </c>
      <c r="L48" s="187" t="e">
        <f>#REF!+#REF!+#REF!</f>
        <v>#REF!</v>
      </c>
      <c r="M48" s="187" t="e">
        <f>#REF!+#REF!+#REF!</f>
        <v>#REF!</v>
      </c>
      <c r="N48" s="187" t="e">
        <f>#REF!+#REF!+#REF!</f>
        <v>#REF!</v>
      </c>
      <c r="O48" s="187" t="e">
        <f>#REF!+#REF!+#REF!</f>
        <v>#REF!</v>
      </c>
      <c r="P48" s="187" t="e">
        <f>#REF!+#REF!+#REF!</f>
        <v>#REF!</v>
      </c>
      <c r="Q48" s="187" t="e">
        <f>#REF!+#REF!+#REF!</f>
        <v>#REF!</v>
      </c>
      <c r="R48" s="187" t="e">
        <f>#REF!+#REF!+#REF!</f>
        <v>#REF!</v>
      </c>
      <c r="S48" s="187" t="e">
        <f>#REF!+#REF!+#REF!</f>
        <v>#REF!</v>
      </c>
      <c r="T48" s="187" t="e">
        <f>#REF!+#REF!+#REF!</f>
        <v>#REF!</v>
      </c>
      <c r="U48" s="187" t="e">
        <f>#REF!+#REF!+#REF!</f>
        <v>#REF!</v>
      </c>
      <c r="V48" s="187" t="e">
        <f>#REF!+#REF!+#REF!</f>
        <v>#REF!</v>
      </c>
      <c r="W48" s="187" t="e">
        <f>#REF!+#REF!+#REF!</f>
        <v>#REF!</v>
      </c>
      <c r="X48" s="187" t="e">
        <f>#REF!+#REF!+#REF!</f>
        <v>#REF!</v>
      </c>
    </row>
    <row r="49" spans="1:24" ht="15.75" hidden="1" customHeight="1" x14ac:dyDescent="0.25">
      <c r="A49" s="188"/>
      <c r="B49" s="189"/>
      <c r="C49" s="187"/>
      <c r="D49" s="176" t="s">
        <v>13</v>
      </c>
      <c r="E49" s="176"/>
      <c r="F49" s="187" t="e">
        <f>#REF!+#REF!</f>
        <v>#REF!</v>
      </c>
      <c r="G49" s="187" t="e">
        <f>#REF!+#REF!</f>
        <v>#REF!</v>
      </c>
      <c r="H49" s="187" t="e">
        <f>#REF!+#REF!</f>
        <v>#REF!</v>
      </c>
      <c r="I49" s="187" t="e">
        <f>#REF!+#REF!</f>
        <v>#REF!</v>
      </c>
      <c r="J49" s="187" t="e">
        <f>#REF!+#REF!</f>
        <v>#REF!</v>
      </c>
      <c r="K49" s="187" t="e">
        <f>#REF!+#REF!</f>
        <v>#REF!</v>
      </c>
      <c r="L49" s="187" t="e">
        <f>#REF!+#REF!</f>
        <v>#REF!</v>
      </c>
      <c r="M49" s="187" t="e">
        <f>#REF!+#REF!</f>
        <v>#REF!</v>
      </c>
      <c r="N49" s="187" t="e">
        <f>#REF!+#REF!</f>
        <v>#REF!</v>
      </c>
      <c r="O49" s="187" t="e">
        <f>#REF!+#REF!</f>
        <v>#REF!</v>
      </c>
      <c r="P49" s="187" t="e">
        <f>#REF!+#REF!</f>
        <v>#REF!</v>
      </c>
      <c r="Q49" s="187" t="e">
        <f>#REF!+#REF!</f>
        <v>#REF!</v>
      </c>
      <c r="R49" s="187" t="e">
        <f>#REF!+#REF!</f>
        <v>#REF!</v>
      </c>
      <c r="S49" s="187" t="e">
        <f>#REF!+#REF!</f>
        <v>#REF!</v>
      </c>
      <c r="T49" s="187" t="e">
        <f>#REF!+#REF!</f>
        <v>#REF!</v>
      </c>
      <c r="U49" s="187" t="e">
        <f>#REF!+#REF!</f>
        <v>#REF!</v>
      </c>
      <c r="V49" s="187" t="e">
        <f>#REF!+#REF!</f>
        <v>#REF!</v>
      </c>
      <c r="W49" s="187" t="e">
        <f>#REF!+#REF!</f>
        <v>#REF!</v>
      </c>
      <c r="X49" s="187" t="e">
        <f>#REF!+#REF!</f>
        <v>#REF!</v>
      </c>
    </row>
    <row r="50" spans="1:24" ht="15.75" hidden="1" customHeight="1" x14ac:dyDescent="0.25">
      <c r="A50" s="188"/>
      <c r="B50" s="189"/>
      <c r="C50" s="187"/>
      <c r="D50" s="176" t="s">
        <v>12</v>
      </c>
      <c r="E50" s="176"/>
      <c r="F50" s="187" t="e">
        <f>#REF!+#REF!+#REF!</f>
        <v>#REF!</v>
      </c>
      <c r="G50" s="187" t="e">
        <f>#REF!+#REF!+#REF!</f>
        <v>#REF!</v>
      </c>
      <c r="H50" s="187" t="e">
        <f>#REF!+#REF!+#REF!</f>
        <v>#REF!</v>
      </c>
      <c r="I50" s="187" t="e">
        <f>#REF!+#REF!+#REF!</f>
        <v>#REF!</v>
      </c>
      <c r="J50" s="187" t="e">
        <f>#REF!+#REF!+#REF!</f>
        <v>#REF!</v>
      </c>
      <c r="K50" s="187" t="e">
        <f>#REF!+#REF!+#REF!</f>
        <v>#REF!</v>
      </c>
      <c r="L50" s="187" t="e">
        <f>#REF!+#REF!+#REF!</f>
        <v>#REF!</v>
      </c>
      <c r="M50" s="187" t="e">
        <f>#REF!+#REF!+#REF!</f>
        <v>#REF!</v>
      </c>
      <c r="N50" s="187" t="e">
        <f>#REF!+#REF!+#REF!</f>
        <v>#REF!</v>
      </c>
      <c r="O50" s="187" t="e">
        <f>#REF!+#REF!+#REF!</f>
        <v>#REF!</v>
      </c>
      <c r="P50" s="187" t="e">
        <f>#REF!+#REF!+#REF!</f>
        <v>#REF!</v>
      </c>
      <c r="Q50" s="187" t="e">
        <f>#REF!+#REF!+#REF!</f>
        <v>#REF!</v>
      </c>
      <c r="R50" s="187" t="e">
        <f>#REF!+#REF!+#REF!</f>
        <v>#REF!</v>
      </c>
      <c r="S50" s="187" t="e">
        <f>#REF!+#REF!+#REF!</f>
        <v>#REF!</v>
      </c>
      <c r="T50" s="187" t="e">
        <f>#REF!+#REF!+#REF!</f>
        <v>#REF!</v>
      </c>
      <c r="U50" s="187" t="e">
        <f>#REF!+#REF!+#REF!</f>
        <v>#REF!</v>
      </c>
      <c r="V50" s="187" t="e">
        <f>#REF!+#REF!+#REF!</f>
        <v>#REF!</v>
      </c>
      <c r="W50" s="187" t="e">
        <f>#REF!+#REF!+#REF!</f>
        <v>#REF!</v>
      </c>
      <c r="X50" s="187" t="e">
        <f>#REF!+#REF!+#REF!</f>
        <v>#REF!</v>
      </c>
    </row>
    <row r="51" spans="1:24" ht="15.75" hidden="1" customHeight="1" x14ac:dyDescent="0.25">
      <c r="A51" s="188"/>
      <c r="B51" s="189"/>
      <c r="C51" s="187"/>
      <c r="D51" s="176" t="s">
        <v>26</v>
      </c>
      <c r="E51" s="176"/>
      <c r="F51" s="187" t="e">
        <f>#REF!+#REF!</f>
        <v>#REF!</v>
      </c>
      <c r="G51" s="187" t="e">
        <f>#REF!+#REF!</f>
        <v>#REF!</v>
      </c>
      <c r="H51" s="187" t="e">
        <f>#REF!+#REF!</f>
        <v>#REF!</v>
      </c>
      <c r="I51" s="187" t="e">
        <f>#REF!+#REF!</f>
        <v>#REF!</v>
      </c>
      <c r="J51" s="187" t="e">
        <f>#REF!+#REF!</f>
        <v>#REF!</v>
      </c>
      <c r="K51" s="187" t="e">
        <f>#REF!+#REF!</f>
        <v>#REF!</v>
      </c>
      <c r="L51" s="187" t="e">
        <f>#REF!+#REF!</f>
        <v>#REF!</v>
      </c>
      <c r="M51" s="187" t="e">
        <f>#REF!+#REF!</f>
        <v>#REF!</v>
      </c>
      <c r="N51" s="187" t="e">
        <f>#REF!+#REF!</f>
        <v>#REF!</v>
      </c>
      <c r="O51" s="187" t="e">
        <f>#REF!+#REF!</f>
        <v>#REF!</v>
      </c>
      <c r="P51" s="187" t="e">
        <f>#REF!+#REF!</f>
        <v>#REF!</v>
      </c>
      <c r="Q51" s="187" t="e">
        <f>#REF!+#REF!</f>
        <v>#REF!</v>
      </c>
      <c r="R51" s="187" t="e">
        <f>#REF!+#REF!</f>
        <v>#REF!</v>
      </c>
      <c r="S51" s="187" t="e">
        <f>#REF!+#REF!</f>
        <v>#REF!</v>
      </c>
      <c r="T51" s="187" t="e">
        <f>#REF!+#REF!</f>
        <v>#REF!</v>
      </c>
      <c r="U51" s="187" t="e">
        <f>#REF!+#REF!</f>
        <v>#REF!</v>
      </c>
      <c r="V51" s="187" t="e">
        <f>#REF!+#REF!</f>
        <v>#REF!</v>
      </c>
      <c r="W51" s="187" t="e">
        <f>#REF!+#REF!</f>
        <v>#REF!</v>
      </c>
      <c r="X51" s="187" t="e">
        <f>#REF!+#REF!</f>
        <v>#REF!</v>
      </c>
    </row>
    <row r="52" spans="1:24" ht="15.75" hidden="1" customHeight="1" x14ac:dyDescent="0.25">
      <c r="A52" s="188"/>
      <c r="B52" s="189"/>
      <c r="C52" s="187"/>
      <c r="D52" s="176" t="s">
        <v>28</v>
      </c>
      <c r="E52" s="176"/>
      <c r="F52" s="187" t="e">
        <f>#REF!+#REF!</f>
        <v>#REF!</v>
      </c>
      <c r="G52" s="187" t="e">
        <f>#REF!+#REF!</f>
        <v>#REF!</v>
      </c>
      <c r="H52" s="187" t="e">
        <f>#REF!+#REF!</f>
        <v>#REF!</v>
      </c>
      <c r="I52" s="187" t="e">
        <f>#REF!+#REF!</f>
        <v>#REF!</v>
      </c>
      <c r="J52" s="187" t="e">
        <f>#REF!+#REF!</f>
        <v>#REF!</v>
      </c>
      <c r="K52" s="187" t="e">
        <f>#REF!+#REF!</f>
        <v>#REF!</v>
      </c>
      <c r="L52" s="187" t="e">
        <f>#REF!+#REF!</f>
        <v>#REF!</v>
      </c>
      <c r="M52" s="187" t="e">
        <f>#REF!+#REF!</f>
        <v>#REF!</v>
      </c>
      <c r="N52" s="187" t="e">
        <f>#REF!+#REF!</f>
        <v>#REF!</v>
      </c>
      <c r="O52" s="187" t="e">
        <f>#REF!+#REF!</f>
        <v>#REF!</v>
      </c>
      <c r="P52" s="187" t="e">
        <f>#REF!+#REF!</f>
        <v>#REF!</v>
      </c>
      <c r="Q52" s="187" t="e">
        <f>#REF!+#REF!</f>
        <v>#REF!</v>
      </c>
      <c r="R52" s="187" t="e">
        <f>#REF!+#REF!</f>
        <v>#REF!</v>
      </c>
      <c r="S52" s="187" t="e">
        <f>#REF!+#REF!</f>
        <v>#REF!</v>
      </c>
      <c r="T52" s="187" t="e">
        <f>#REF!+#REF!</f>
        <v>#REF!</v>
      </c>
      <c r="U52" s="187" t="e">
        <f>#REF!+#REF!</f>
        <v>#REF!</v>
      </c>
      <c r="V52" s="187" t="e">
        <f>#REF!+#REF!</f>
        <v>#REF!</v>
      </c>
      <c r="W52" s="187" t="e">
        <f>#REF!+#REF!</f>
        <v>#REF!</v>
      </c>
      <c r="X52" s="187" t="e">
        <f>#REF!+#REF!</f>
        <v>#REF!</v>
      </c>
    </row>
    <row r="53" spans="1:24" ht="15.75" hidden="1" customHeight="1" x14ac:dyDescent="0.25">
      <c r="A53" s="188"/>
      <c r="B53" s="187"/>
      <c r="C53" s="187"/>
      <c r="D53" s="176" t="s">
        <v>27</v>
      </c>
      <c r="E53" s="176"/>
      <c r="F53" s="187" t="e">
        <f>#REF!+#REF!</f>
        <v>#REF!</v>
      </c>
      <c r="G53" s="187" t="e">
        <f>#REF!+#REF!</f>
        <v>#REF!</v>
      </c>
      <c r="H53" s="187" t="e">
        <f>#REF!+#REF!</f>
        <v>#REF!</v>
      </c>
      <c r="I53" s="187" t="e">
        <f>#REF!+#REF!</f>
        <v>#REF!</v>
      </c>
      <c r="J53" s="187" t="e">
        <f>#REF!+#REF!</f>
        <v>#REF!</v>
      </c>
      <c r="K53" s="187" t="e">
        <f>#REF!+#REF!</f>
        <v>#REF!</v>
      </c>
      <c r="L53" s="187" t="e">
        <f>#REF!+#REF!</f>
        <v>#REF!</v>
      </c>
      <c r="M53" s="187" t="e">
        <f>#REF!+#REF!</f>
        <v>#REF!</v>
      </c>
      <c r="N53" s="187" t="e">
        <f>#REF!+#REF!</f>
        <v>#REF!</v>
      </c>
      <c r="O53" s="187" t="e">
        <f>#REF!+#REF!</f>
        <v>#REF!</v>
      </c>
      <c r="P53" s="187" t="e">
        <f>#REF!+#REF!</f>
        <v>#REF!</v>
      </c>
      <c r="Q53" s="187" t="e">
        <f>#REF!+#REF!</f>
        <v>#REF!</v>
      </c>
      <c r="R53" s="187" t="e">
        <f>#REF!+#REF!</f>
        <v>#REF!</v>
      </c>
      <c r="S53" s="187" t="e">
        <f>#REF!+#REF!</f>
        <v>#REF!</v>
      </c>
      <c r="T53" s="187" t="e">
        <f>#REF!+#REF!</f>
        <v>#REF!</v>
      </c>
      <c r="U53" s="187" t="e">
        <f>#REF!+#REF!</f>
        <v>#REF!</v>
      </c>
      <c r="V53" s="187" t="e">
        <f>#REF!+#REF!</f>
        <v>#REF!</v>
      </c>
      <c r="W53" s="187" t="e">
        <f>#REF!+#REF!</f>
        <v>#REF!</v>
      </c>
      <c r="X53" s="187" t="e">
        <f>#REF!+#REF!</f>
        <v>#REF!</v>
      </c>
    </row>
    <row r="54" spans="1:24" s="43" customFormat="1" ht="24.75" customHeight="1" x14ac:dyDescent="0.25">
      <c r="A54" s="289" t="s">
        <v>89</v>
      </c>
      <c r="B54" s="289"/>
      <c r="C54" s="289"/>
      <c r="D54" s="289"/>
      <c r="E54" s="289"/>
      <c r="F54" s="289"/>
      <c r="G54" s="289"/>
      <c r="H54" s="289"/>
      <c r="I54" s="289"/>
      <c r="J54" s="289"/>
      <c r="K54" s="289"/>
      <c r="L54" s="289"/>
      <c r="M54" s="289"/>
      <c r="N54" s="289"/>
      <c r="O54" s="289"/>
      <c r="P54" s="289"/>
      <c r="Q54" s="289"/>
      <c r="R54" s="289"/>
      <c r="S54" s="289"/>
      <c r="T54" s="289"/>
      <c r="U54" s="289"/>
      <c r="V54" s="289"/>
      <c r="W54" s="289"/>
      <c r="X54" s="289"/>
    </row>
    <row r="55" spans="1:24" s="10" customFormat="1" ht="46.5" customHeight="1" x14ac:dyDescent="0.25">
      <c r="A55" s="180">
        <v>1</v>
      </c>
      <c r="B55" s="190" t="s">
        <v>60</v>
      </c>
      <c r="C55" s="191" t="s">
        <v>73</v>
      </c>
      <c r="D55" s="184" t="s">
        <v>13</v>
      </c>
      <c r="E55" s="184">
        <v>81600</v>
      </c>
      <c r="F55" s="185">
        <f>L55+R55+X55</f>
        <v>0</v>
      </c>
      <c r="G55" s="185">
        <f>H55+I55</f>
        <v>0</v>
      </c>
      <c r="H55" s="185">
        <v>0</v>
      </c>
      <c r="I55" s="185">
        <v>0</v>
      </c>
      <c r="J55" s="185">
        <v>0</v>
      </c>
      <c r="K55" s="185">
        <v>0</v>
      </c>
      <c r="L55" s="185">
        <f>G55+J55+K55</f>
        <v>0</v>
      </c>
      <c r="M55" s="185">
        <f>N55+O55</f>
        <v>0</v>
      </c>
      <c r="N55" s="185">
        <v>0</v>
      </c>
      <c r="O55" s="185">
        <v>0</v>
      </c>
      <c r="P55" s="185">
        <v>0</v>
      </c>
      <c r="Q55" s="185">
        <v>0</v>
      </c>
      <c r="R55" s="185">
        <f>M55+P55+Q55</f>
        <v>0</v>
      </c>
      <c r="S55" s="185">
        <f>T55+U55</f>
        <v>0</v>
      </c>
      <c r="T55" s="185">
        <v>0</v>
      </c>
      <c r="U55" s="185">
        <v>0</v>
      </c>
      <c r="V55" s="185">
        <v>0</v>
      </c>
      <c r="W55" s="185">
        <v>0</v>
      </c>
      <c r="X55" s="185">
        <f>S55+V55+W55</f>
        <v>0</v>
      </c>
    </row>
    <row r="56" spans="1:24" s="10" customFormat="1" ht="46.5" customHeight="1" x14ac:dyDescent="0.25">
      <c r="A56" s="180" t="s">
        <v>42</v>
      </c>
      <c r="B56" s="190" t="s">
        <v>82</v>
      </c>
      <c r="C56" s="191" t="s">
        <v>73</v>
      </c>
      <c r="D56" s="184" t="s">
        <v>32</v>
      </c>
      <c r="E56" s="184">
        <v>81400</v>
      </c>
      <c r="F56" s="185">
        <f>L56+R56+X56</f>
        <v>3300</v>
      </c>
      <c r="G56" s="185">
        <f>H56+I56</f>
        <v>0</v>
      </c>
      <c r="H56" s="185">
        <v>0</v>
      </c>
      <c r="I56" s="185">
        <v>0</v>
      </c>
      <c r="J56" s="185">
        <v>0</v>
      </c>
      <c r="K56" s="185">
        <v>0</v>
      </c>
      <c r="L56" s="185">
        <f>G56+J56+K56</f>
        <v>0</v>
      </c>
      <c r="M56" s="185">
        <f>N56+O56</f>
        <v>0</v>
      </c>
      <c r="N56" s="185">
        <v>0</v>
      </c>
      <c r="O56" s="185">
        <v>0</v>
      </c>
      <c r="P56" s="185">
        <v>0</v>
      </c>
      <c r="Q56" s="185">
        <v>0</v>
      </c>
      <c r="R56" s="185">
        <f>M56+P56+Q56</f>
        <v>0</v>
      </c>
      <c r="S56" s="185">
        <f>T56+U56</f>
        <v>3300</v>
      </c>
      <c r="T56" s="185">
        <v>3300</v>
      </c>
      <c r="U56" s="185">
        <v>0</v>
      </c>
      <c r="V56" s="185">
        <v>0</v>
      </c>
      <c r="W56" s="185">
        <v>0</v>
      </c>
      <c r="X56" s="185">
        <f>S56+V56+W56</f>
        <v>3300</v>
      </c>
    </row>
    <row r="57" spans="1:24" ht="15.6" x14ac:dyDescent="0.25">
      <c r="A57" s="181"/>
      <c r="B57" s="192" t="s">
        <v>0</v>
      </c>
      <c r="C57" s="193"/>
      <c r="D57" s="176"/>
      <c r="E57" s="177"/>
      <c r="F57" s="185">
        <f>L57+R57+X57</f>
        <v>16585.7</v>
      </c>
      <c r="G57" s="185">
        <f>H57+I57</f>
        <v>4156.3</v>
      </c>
      <c r="H57" s="185">
        <f>H56+H55+H20</f>
        <v>4156.3</v>
      </c>
      <c r="I57" s="185">
        <f>I56+I55+I20</f>
        <v>0</v>
      </c>
      <c r="J57" s="185">
        <f>J56+J55+J20</f>
        <v>50</v>
      </c>
      <c r="K57" s="185">
        <f>K56+K55+K20</f>
        <v>0</v>
      </c>
      <c r="L57" s="185">
        <f>G57+J57+K57</f>
        <v>4206.3</v>
      </c>
      <c r="M57" s="185">
        <f>N57+O57</f>
        <v>4489.7</v>
      </c>
      <c r="N57" s="185">
        <f>N56+N55+N20</f>
        <v>4489.7</v>
      </c>
      <c r="O57" s="185">
        <f>O56+O55+O20</f>
        <v>0</v>
      </c>
      <c r="P57" s="185">
        <f>P56+P55+P20</f>
        <v>50</v>
      </c>
      <c r="Q57" s="185">
        <f>Q56+Q55+Q20</f>
        <v>0</v>
      </c>
      <c r="R57" s="185">
        <f>M57+P57+Q57</f>
        <v>4539.7</v>
      </c>
      <c r="S57" s="185">
        <f>T57+U57</f>
        <v>7789.7</v>
      </c>
      <c r="T57" s="185">
        <f>T56+T55+T20</f>
        <v>7789.7</v>
      </c>
      <c r="U57" s="185">
        <f>U56+U55+U20</f>
        <v>0</v>
      </c>
      <c r="V57" s="185">
        <f>V56+V55+V20</f>
        <v>50</v>
      </c>
      <c r="W57" s="185">
        <f>W56+W55+W20</f>
        <v>0</v>
      </c>
      <c r="X57" s="185">
        <f>S57+V57+W57</f>
        <v>7839.7</v>
      </c>
    </row>
    <row r="58" spans="1:24" x14ac:dyDescent="0.25">
      <c r="A58" s="130"/>
      <c r="B58" s="131"/>
      <c r="C58" s="132"/>
      <c r="D58" s="133"/>
      <c r="E58" s="134"/>
      <c r="F58" s="129"/>
      <c r="G58" s="129"/>
      <c r="H58" s="129"/>
      <c r="I58" s="129"/>
      <c r="J58" s="129"/>
      <c r="K58" s="129"/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</row>
    <row r="62" spans="1:24" ht="18" x14ac:dyDescent="0.25">
      <c r="B62" s="117" t="s">
        <v>261</v>
      </c>
      <c r="U62" s="118" t="s">
        <v>262</v>
      </c>
    </row>
    <row r="63" spans="1:24" x14ac:dyDescent="0.25"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</row>
    <row r="64" spans="1:24" x14ac:dyDescent="0.25"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</row>
    <row r="66" spans="6:24" x14ac:dyDescent="0.25"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</row>
    <row r="67" spans="6:24" x14ac:dyDescent="0.25"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</row>
  </sheetData>
  <mergeCells count="31">
    <mergeCell ref="R1:X1"/>
    <mergeCell ref="R2:X2"/>
    <mergeCell ref="R3:X3"/>
    <mergeCell ref="A6:X6"/>
    <mergeCell ref="A8:A10"/>
    <mergeCell ref="M8:R8"/>
    <mergeCell ref="A54:X54"/>
    <mergeCell ref="R9:R10"/>
    <mergeCell ref="S9:U9"/>
    <mergeCell ref="V9:V10"/>
    <mergeCell ref="W9:W10"/>
    <mergeCell ref="A12:X12"/>
    <mergeCell ref="D8:D10"/>
    <mergeCell ref="M9:O9"/>
    <mergeCell ref="G8:L8"/>
    <mergeCell ref="E8:E10"/>
    <mergeCell ref="B14:X14"/>
    <mergeCell ref="B13:X13"/>
    <mergeCell ref="B17:X17"/>
    <mergeCell ref="Q9:Q10"/>
    <mergeCell ref="C8:C10"/>
    <mergeCell ref="K9:K10"/>
    <mergeCell ref="B16:X16"/>
    <mergeCell ref="L9:L10"/>
    <mergeCell ref="B8:B10"/>
    <mergeCell ref="G9:I9"/>
    <mergeCell ref="J9:J10"/>
    <mergeCell ref="S8:X8"/>
    <mergeCell ref="F8:F9"/>
    <mergeCell ref="P9:P10"/>
    <mergeCell ref="X9:X10"/>
  </mergeCells>
  <pageMargins left="0.31496062992125984" right="0.15748031496062992" top="0.43307086614173229" bottom="0.15748031496062992" header="0.51181102362204722" footer="0.19685039370078741"/>
  <pageSetup paperSize="9" scale="42" fitToHeight="33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9"/>
  <sheetViews>
    <sheetView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1" sqref="A11"/>
      <selection pane="bottomRight" activeCell="C14" sqref="C14"/>
    </sheetView>
  </sheetViews>
  <sheetFormatPr defaultRowHeight="13.2" x14ac:dyDescent="0.25"/>
  <cols>
    <col min="1" max="1" width="5" style="140" customWidth="1"/>
    <col min="2" max="2" width="38.88671875" style="140" customWidth="1"/>
    <col min="3" max="3" width="17.44140625" style="140" customWidth="1"/>
    <col min="4" max="4" width="7.6640625" style="140" customWidth="1"/>
    <col min="5" max="5" width="9" style="140" customWidth="1"/>
    <col min="6" max="6" width="8.33203125" style="140" customWidth="1"/>
    <col min="7" max="9" width="7.6640625" style="140" customWidth="1"/>
    <col min="10" max="10" width="11" style="140" customWidth="1"/>
    <col min="11" max="12" width="9.109375" style="140" customWidth="1"/>
    <col min="13" max="13" width="11.88671875" style="140" customWidth="1"/>
  </cols>
  <sheetData>
    <row r="1" spans="1:17" ht="17.25" customHeight="1" x14ac:dyDescent="0.25">
      <c r="D1" s="141"/>
      <c r="E1" s="141"/>
      <c r="F1" s="141"/>
      <c r="G1" s="141"/>
      <c r="H1" s="142" t="s">
        <v>213</v>
      </c>
      <c r="I1" s="141"/>
      <c r="J1" s="141"/>
      <c r="K1" s="141"/>
      <c r="L1" s="141"/>
      <c r="M1" s="141"/>
    </row>
    <row r="2" spans="1:17" ht="13.5" customHeight="1" x14ac:dyDescent="0.25">
      <c r="D2" s="141"/>
      <c r="E2" s="141"/>
      <c r="F2" s="143"/>
      <c r="H2" s="302" t="s">
        <v>260</v>
      </c>
      <c r="I2" s="302"/>
      <c r="J2" s="302"/>
      <c r="K2" s="302"/>
      <c r="L2" s="302"/>
      <c r="M2" s="302"/>
    </row>
    <row r="3" spans="1:17" ht="15" customHeight="1" x14ac:dyDescent="0.25">
      <c r="D3" s="144"/>
      <c r="E3" s="144"/>
      <c r="F3" s="144"/>
      <c r="G3" s="144"/>
      <c r="H3" s="302"/>
      <c r="I3" s="302"/>
      <c r="J3" s="302"/>
      <c r="K3" s="302"/>
      <c r="L3" s="302"/>
      <c r="M3" s="302"/>
    </row>
    <row r="4" spans="1:17" ht="41.25" customHeight="1" x14ac:dyDescent="0.3">
      <c r="A4" s="303" t="s">
        <v>129</v>
      </c>
      <c r="B4" s="303"/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136"/>
      <c r="O4" s="136"/>
    </row>
    <row r="6" spans="1:17" ht="40.5" customHeight="1" x14ac:dyDescent="0.25">
      <c r="A6" s="304" t="s">
        <v>36</v>
      </c>
      <c r="B6" s="304" t="s">
        <v>130</v>
      </c>
      <c r="C6" s="304" t="s">
        <v>131</v>
      </c>
      <c r="D6" s="298" t="s">
        <v>132</v>
      </c>
      <c r="E6" s="307"/>
      <c r="F6" s="307"/>
      <c r="G6" s="307"/>
      <c r="H6" s="307"/>
      <c r="I6" s="299"/>
      <c r="J6" s="308" t="s">
        <v>133</v>
      </c>
      <c r="K6" s="309"/>
      <c r="L6" s="310"/>
      <c r="M6" s="304" t="s">
        <v>134</v>
      </c>
      <c r="N6" s="77"/>
      <c r="O6" s="77"/>
    </row>
    <row r="7" spans="1:17" x14ac:dyDescent="0.25">
      <c r="A7" s="305"/>
      <c r="B7" s="305"/>
      <c r="C7" s="305"/>
      <c r="D7" s="298" t="s">
        <v>135</v>
      </c>
      <c r="E7" s="299"/>
      <c r="F7" s="298" t="s">
        <v>136</v>
      </c>
      <c r="G7" s="299"/>
      <c r="H7" s="298" t="s">
        <v>137</v>
      </c>
      <c r="I7" s="299"/>
      <c r="J7" s="145" t="s">
        <v>138</v>
      </c>
      <c r="K7" s="145" t="s">
        <v>139</v>
      </c>
      <c r="L7" s="145" t="s">
        <v>140</v>
      </c>
      <c r="M7" s="305"/>
    </row>
    <row r="8" spans="1:17" x14ac:dyDescent="0.25">
      <c r="A8" s="306"/>
      <c r="B8" s="306"/>
      <c r="C8" s="306"/>
      <c r="D8" s="145" t="s">
        <v>141</v>
      </c>
      <c r="E8" s="145" t="s">
        <v>142</v>
      </c>
      <c r="F8" s="146" t="s">
        <v>141</v>
      </c>
      <c r="G8" s="145" t="s">
        <v>142</v>
      </c>
      <c r="H8" s="145" t="s">
        <v>141</v>
      </c>
      <c r="I8" s="145" t="s">
        <v>143</v>
      </c>
      <c r="J8" s="145" t="s">
        <v>141</v>
      </c>
      <c r="K8" s="145" t="s">
        <v>141</v>
      </c>
      <c r="L8" s="147" t="s">
        <v>141</v>
      </c>
      <c r="M8" s="306"/>
    </row>
    <row r="9" spans="1:17" x14ac:dyDescent="0.25">
      <c r="A9" s="145">
        <v>1</v>
      </c>
      <c r="B9" s="145">
        <v>2</v>
      </c>
      <c r="C9" s="145">
        <v>3</v>
      </c>
      <c r="D9" s="145">
        <v>4</v>
      </c>
      <c r="E9" s="145">
        <v>5</v>
      </c>
      <c r="F9" s="145">
        <v>6</v>
      </c>
      <c r="G9" s="145">
        <v>7</v>
      </c>
      <c r="H9" s="145">
        <v>8</v>
      </c>
      <c r="I9" s="145">
        <v>9</v>
      </c>
      <c r="J9" s="145">
        <v>10</v>
      </c>
      <c r="K9" s="145">
        <v>11</v>
      </c>
      <c r="L9" s="145">
        <v>12</v>
      </c>
      <c r="M9" s="145">
        <v>13</v>
      </c>
      <c r="N9" s="136"/>
    </row>
    <row r="10" spans="1:17" ht="39.6" x14ac:dyDescent="0.25">
      <c r="A10" s="148">
        <v>1</v>
      </c>
      <c r="B10" s="149" t="s">
        <v>216</v>
      </c>
      <c r="C10" s="145"/>
      <c r="D10" s="145"/>
      <c r="E10" s="145"/>
      <c r="F10" s="146"/>
      <c r="G10" s="145"/>
      <c r="H10" s="145"/>
      <c r="I10" s="145"/>
      <c r="J10" s="145"/>
      <c r="K10" s="145"/>
      <c r="L10" s="145"/>
      <c r="M10" s="145"/>
      <c r="N10" s="136"/>
    </row>
    <row r="11" spans="1:17" ht="66" x14ac:dyDescent="0.25">
      <c r="A11" s="145" t="s">
        <v>38</v>
      </c>
      <c r="B11" s="150" t="s">
        <v>233</v>
      </c>
      <c r="C11" s="151" t="s">
        <v>154</v>
      </c>
      <c r="D11" s="152">
        <v>45.48</v>
      </c>
      <c r="E11" s="152">
        <v>43.52</v>
      </c>
      <c r="F11" s="152">
        <v>44.06</v>
      </c>
      <c r="G11" s="152">
        <v>60.7</v>
      </c>
      <c r="H11" s="153">
        <v>301.2</v>
      </c>
      <c r="I11" s="153">
        <v>301.2</v>
      </c>
      <c r="J11" s="153">
        <v>412.7</v>
      </c>
      <c r="K11" s="153">
        <v>417.3</v>
      </c>
      <c r="L11" s="153">
        <v>419.9</v>
      </c>
      <c r="M11" s="153">
        <v>0.3</v>
      </c>
      <c r="N11" s="136"/>
    </row>
    <row r="12" spans="1:17" ht="26.4" x14ac:dyDescent="0.25">
      <c r="A12" s="145" t="s">
        <v>40</v>
      </c>
      <c r="B12" s="150" t="s">
        <v>234</v>
      </c>
      <c r="C12" s="151" t="s">
        <v>151</v>
      </c>
      <c r="D12" s="154">
        <f>3531/202579*10000</f>
        <v>174.30237092689768</v>
      </c>
      <c r="E12" s="154">
        <f>3546/203054*10000</f>
        <v>174.63334876436809</v>
      </c>
      <c r="F12" s="154">
        <f>3531/199201*10000</f>
        <v>177.25814629444631</v>
      </c>
      <c r="G12" s="154">
        <v>164.8</v>
      </c>
      <c r="H12" s="154">
        <v>183</v>
      </c>
      <c r="I12" s="154">
        <f>3316/175299*10000</f>
        <v>189.16251661447015</v>
      </c>
      <c r="J12" s="154">
        <f>3316/175299*10000</f>
        <v>189.16251661447015</v>
      </c>
      <c r="K12" s="154">
        <f>3316/174574*10000</f>
        <v>189.94810223744659</v>
      </c>
      <c r="L12" s="154">
        <f>3316/173851*10000</f>
        <v>190.7380457978384</v>
      </c>
      <c r="M12" s="153">
        <v>0.2</v>
      </c>
      <c r="N12" s="136"/>
    </row>
    <row r="13" spans="1:17" s="138" customFormat="1" ht="39.6" x14ac:dyDescent="0.25">
      <c r="A13" s="145" t="s">
        <v>67</v>
      </c>
      <c r="B13" s="150" t="s">
        <v>217</v>
      </c>
      <c r="C13" s="151" t="s">
        <v>148</v>
      </c>
      <c r="D13" s="154">
        <v>182.5</v>
      </c>
      <c r="E13" s="154">
        <v>182.5</v>
      </c>
      <c r="F13" s="154">
        <v>221.7</v>
      </c>
      <c r="G13" s="154">
        <v>221.7</v>
      </c>
      <c r="H13" s="154">
        <v>133</v>
      </c>
      <c r="I13" s="154">
        <v>133</v>
      </c>
      <c r="J13" s="154">
        <v>134.4</v>
      </c>
      <c r="K13" s="154">
        <v>135.30000000000001</v>
      </c>
      <c r="L13" s="154">
        <v>135.30000000000001</v>
      </c>
      <c r="M13" s="153">
        <v>0.3</v>
      </c>
      <c r="N13" s="137"/>
    </row>
    <row r="14" spans="1:17" ht="26.4" x14ac:dyDescent="0.25">
      <c r="A14" s="145" t="s">
        <v>218</v>
      </c>
      <c r="B14" s="150" t="s">
        <v>219</v>
      </c>
      <c r="C14" s="151" t="s">
        <v>148</v>
      </c>
      <c r="D14" s="154">
        <f>7600/202579*10000</f>
        <v>375.16228236885365</v>
      </c>
      <c r="E14" s="154">
        <f>7991/204034*10000</f>
        <v>391.6504112059755</v>
      </c>
      <c r="F14" s="154">
        <f>7500/199201*10000</f>
        <v>376.50413401539151</v>
      </c>
      <c r="G14" s="154">
        <v>390.3</v>
      </c>
      <c r="H14" s="154">
        <v>385.2</v>
      </c>
      <c r="I14" s="154">
        <f>7885/175299*10000</f>
        <v>449.80290817403409</v>
      </c>
      <c r="J14" s="154">
        <f>7885/175299*10000</f>
        <v>449.80290817403409</v>
      </c>
      <c r="K14" s="154">
        <f>7885/174574*10000</f>
        <v>451.67092465086438</v>
      </c>
      <c r="L14" s="154">
        <f>7885/173851*10000</f>
        <v>453.54930371410001</v>
      </c>
      <c r="M14" s="153">
        <v>0.2</v>
      </c>
      <c r="N14" s="136"/>
    </row>
    <row r="15" spans="1:17" ht="39.75" customHeight="1" x14ac:dyDescent="0.25">
      <c r="A15" s="155">
        <v>2</v>
      </c>
      <c r="B15" s="149" t="s">
        <v>220</v>
      </c>
      <c r="C15" s="156"/>
      <c r="D15" s="145"/>
      <c r="E15" s="157"/>
      <c r="F15" s="145"/>
      <c r="G15" s="145"/>
      <c r="H15" s="145"/>
      <c r="I15" s="145"/>
      <c r="J15" s="145"/>
      <c r="K15" s="145"/>
      <c r="L15" s="145"/>
      <c r="M15" s="158"/>
    </row>
    <row r="16" spans="1:17" ht="26.25" customHeight="1" x14ac:dyDescent="0.25">
      <c r="A16" s="145" t="s">
        <v>43</v>
      </c>
      <c r="B16" s="150" t="s">
        <v>235</v>
      </c>
      <c r="C16" s="151" t="s">
        <v>148</v>
      </c>
      <c r="D16" s="157">
        <v>1970</v>
      </c>
      <c r="E16" s="157">
        <f>39653/203054*10000</f>
        <v>1952.8302815999684</v>
      </c>
      <c r="F16" s="157">
        <f>40500/199201*10000</f>
        <v>2033.122323683114</v>
      </c>
      <c r="G16" s="157">
        <v>1984</v>
      </c>
      <c r="H16" s="157">
        <v>2106</v>
      </c>
      <c r="I16" s="157">
        <v>2339</v>
      </c>
      <c r="J16" s="157">
        <f>40923/175299*10000</f>
        <v>2334.4685366145841</v>
      </c>
      <c r="K16" s="157">
        <f>41837/174574*10000</f>
        <v>2396.5195275356009</v>
      </c>
      <c r="L16" s="157">
        <f>42347/173851*10000</f>
        <v>2435.8214793127449</v>
      </c>
      <c r="M16" s="154">
        <v>0.2</v>
      </c>
      <c r="N16" s="93"/>
      <c r="O16" s="93"/>
      <c r="P16" s="93"/>
      <c r="Q16" s="93"/>
    </row>
    <row r="17" spans="1:17" s="95" customFormat="1" ht="36.75" customHeight="1" x14ac:dyDescent="0.25">
      <c r="A17" s="145" t="s">
        <v>221</v>
      </c>
      <c r="B17" s="150" t="s">
        <v>236</v>
      </c>
      <c r="C17" s="151" t="s">
        <v>151</v>
      </c>
      <c r="D17" s="157">
        <v>11354</v>
      </c>
      <c r="E17" s="157">
        <f>275445/203054*10000-65</f>
        <v>13500.110758714431</v>
      </c>
      <c r="F17" s="157">
        <v>11546</v>
      </c>
      <c r="G17" s="157">
        <v>20584</v>
      </c>
      <c r="H17" s="157">
        <v>15921</v>
      </c>
      <c r="I17" s="157">
        <v>18765</v>
      </c>
      <c r="J17" s="157">
        <f>255000/175299*10000</f>
        <v>14546.574709496346</v>
      </c>
      <c r="K17" s="157">
        <f>348000/174574*10000</f>
        <v>19934.239921179556</v>
      </c>
      <c r="L17" s="157">
        <f>350000/173851*10000</f>
        <v>20132.182155984148</v>
      </c>
      <c r="M17" s="154">
        <v>0.3</v>
      </c>
      <c r="N17" s="94"/>
      <c r="O17" s="94"/>
      <c r="P17" s="94"/>
      <c r="Q17" s="94"/>
    </row>
    <row r="18" spans="1:17" s="88" customFormat="1" ht="31.5" customHeight="1" x14ac:dyDescent="0.25">
      <c r="A18" s="145" t="s">
        <v>222</v>
      </c>
      <c r="B18" s="150" t="s">
        <v>237</v>
      </c>
      <c r="C18" s="151" t="s">
        <v>154</v>
      </c>
      <c r="D18" s="154">
        <v>5.5</v>
      </c>
      <c r="E18" s="154">
        <v>5.73</v>
      </c>
      <c r="F18" s="154">
        <v>5.7</v>
      </c>
      <c r="G18" s="154">
        <v>2.5</v>
      </c>
      <c r="H18" s="154">
        <v>4.9000000000000004</v>
      </c>
      <c r="I18" s="154">
        <v>7.2</v>
      </c>
      <c r="J18" s="154">
        <v>5.4</v>
      </c>
      <c r="K18" s="154">
        <v>5.4</v>
      </c>
      <c r="L18" s="154">
        <v>5.4</v>
      </c>
      <c r="M18" s="154">
        <v>0.3</v>
      </c>
      <c r="N18" s="96"/>
      <c r="O18" s="96"/>
      <c r="P18" s="96"/>
      <c r="Q18" s="96"/>
    </row>
    <row r="19" spans="1:17" s="88" customFormat="1" ht="31.5" customHeight="1" x14ac:dyDescent="0.25">
      <c r="A19" s="159" t="s">
        <v>223</v>
      </c>
      <c r="B19" s="150" t="s">
        <v>238</v>
      </c>
      <c r="C19" s="151" t="s">
        <v>148</v>
      </c>
      <c r="D19" s="154">
        <f>5500/202579*10000</f>
        <v>271.49902013535461</v>
      </c>
      <c r="E19" s="154">
        <f>5569/203054*10000</f>
        <v>274.2620189703232</v>
      </c>
      <c r="F19" s="154">
        <f>5600/199201*10000</f>
        <v>281.12308673149232</v>
      </c>
      <c r="G19" s="154">
        <f>6023/176024*10000</f>
        <v>342.1692496477753</v>
      </c>
      <c r="H19" s="154">
        <v>287.60000000000002</v>
      </c>
      <c r="I19" s="154">
        <v>276.2</v>
      </c>
      <c r="J19" s="154">
        <f>3475/175299*10000</f>
        <v>198.23273378627374</v>
      </c>
      <c r="K19" s="154">
        <f>3485/174574*10000</f>
        <v>199.62881070491596</v>
      </c>
      <c r="L19" s="154">
        <f>3500/173851*10000</f>
        <v>201.32182155984148</v>
      </c>
      <c r="M19" s="154">
        <v>0.2</v>
      </c>
      <c r="N19" s="96"/>
      <c r="O19" s="96"/>
      <c r="P19" s="96"/>
      <c r="Q19" s="96"/>
    </row>
    <row r="20" spans="1:17" ht="42.75" customHeight="1" x14ac:dyDescent="0.25">
      <c r="A20" s="155">
        <v>3</v>
      </c>
      <c r="B20" s="160" t="s">
        <v>144</v>
      </c>
      <c r="C20" s="151"/>
      <c r="D20" s="145"/>
      <c r="E20" s="157"/>
      <c r="F20" s="145"/>
      <c r="G20" s="145"/>
      <c r="H20" s="145"/>
      <c r="I20" s="145"/>
      <c r="J20" s="145"/>
      <c r="K20" s="145"/>
      <c r="L20" s="145"/>
      <c r="M20" s="158"/>
      <c r="N20" s="93"/>
      <c r="O20" s="93"/>
      <c r="P20" s="93"/>
      <c r="Q20" s="93"/>
    </row>
    <row r="21" spans="1:17" ht="31.5" customHeight="1" x14ac:dyDescent="0.25">
      <c r="A21" s="145" t="s">
        <v>49</v>
      </c>
      <c r="B21" s="150" t="s">
        <v>239</v>
      </c>
      <c r="C21" s="151" t="s">
        <v>148</v>
      </c>
      <c r="D21" s="157">
        <f>1538000/202579*10000</f>
        <v>75920.998721486438</v>
      </c>
      <c r="E21" s="157">
        <f>1519177/203054*10000</f>
        <v>74816.403518275925</v>
      </c>
      <c r="F21" s="157">
        <f>1538000/199201*10000</f>
        <v>77208.447748756284</v>
      </c>
      <c r="G21" s="157">
        <v>75292</v>
      </c>
      <c r="H21" s="157">
        <v>78987</v>
      </c>
      <c r="I21" s="157">
        <v>87736</v>
      </c>
      <c r="J21" s="157">
        <f>1393000/175299*10000</f>
        <v>79464.229687562402</v>
      </c>
      <c r="K21" s="157">
        <f>1393000/174574*10000</f>
        <v>79794.241983342305</v>
      </c>
      <c r="L21" s="157">
        <f>1393000/173851*10000</f>
        <v>80126.0849808169</v>
      </c>
      <c r="M21" s="154">
        <v>0.3</v>
      </c>
      <c r="N21" s="93"/>
      <c r="O21" s="93"/>
      <c r="P21" s="93"/>
      <c r="Q21" s="93"/>
    </row>
    <row r="22" spans="1:17" ht="30" customHeight="1" x14ac:dyDescent="0.25">
      <c r="A22" s="145" t="s">
        <v>35</v>
      </c>
      <c r="B22" s="150" t="s">
        <v>240</v>
      </c>
      <c r="C22" s="151" t="s">
        <v>151</v>
      </c>
      <c r="D22" s="154">
        <f>62100/202579*10000</f>
        <v>3065.4707546191858</v>
      </c>
      <c r="E22" s="154">
        <f>64810/203054*10000</f>
        <v>3191.7617973543984</v>
      </c>
      <c r="F22" s="154">
        <f>62100/199201*10000</f>
        <v>3117.4542296474415</v>
      </c>
      <c r="G22" s="154">
        <v>3243.7</v>
      </c>
      <c r="H22" s="154">
        <v>3189.3</v>
      </c>
      <c r="I22" s="154">
        <f>62100/175299*10000</f>
        <v>3542.5187821949926</v>
      </c>
      <c r="J22" s="154">
        <f>62100/175299*10000</f>
        <v>3542.5187821949926</v>
      </c>
      <c r="K22" s="154">
        <f>62100/174574*10000</f>
        <v>3557.2307445553174</v>
      </c>
      <c r="L22" s="154">
        <f>62100/173851*10000</f>
        <v>3572.0243196760443</v>
      </c>
      <c r="M22" s="154">
        <v>0.4</v>
      </c>
      <c r="N22" s="253"/>
      <c r="O22" s="253"/>
      <c r="P22" s="253"/>
      <c r="Q22" s="253"/>
    </row>
    <row r="23" spans="1:17" s="138" customFormat="1" ht="28.5" customHeight="1" x14ac:dyDescent="0.25">
      <c r="A23" s="145" t="s">
        <v>224</v>
      </c>
      <c r="B23" s="150" t="s">
        <v>225</v>
      </c>
      <c r="C23" s="151" t="s">
        <v>148</v>
      </c>
      <c r="D23" s="154">
        <v>119</v>
      </c>
      <c r="E23" s="154">
        <v>119</v>
      </c>
      <c r="F23" s="154">
        <v>123.3</v>
      </c>
      <c r="G23" s="154">
        <v>123.3</v>
      </c>
      <c r="H23" s="154">
        <v>171.1</v>
      </c>
      <c r="I23" s="154">
        <v>171.1</v>
      </c>
      <c r="J23" s="154">
        <v>172.2</v>
      </c>
      <c r="K23" s="154">
        <v>173.3</v>
      </c>
      <c r="L23" s="154">
        <v>173.3</v>
      </c>
      <c r="M23" s="154">
        <v>0.3</v>
      </c>
      <c r="N23" s="139"/>
      <c r="O23" s="139"/>
      <c r="P23" s="139"/>
      <c r="Q23" s="139"/>
    </row>
    <row r="24" spans="1:17" ht="54" customHeight="1" x14ac:dyDescent="0.25">
      <c r="A24" s="155">
        <v>4</v>
      </c>
      <c r="B24" s="149" t="s">
        <v>180</v>
      </c>
      <c r="C24" s="151"/>
      <c r="D24" s="145"/>
      <c r="E24" s="157"/>
      <c r="F24" s="145"/>
      <c r="G24" s="145"/>
      <c r="H24" s="145"/>
      <c r="I24" s="145"/>
      <c r="J24" s="145"/>
      <c r="K24" s="145"/>
      <c r="L24" s="145"/>
      <c r="M24" s="158"/>
    </row>
    <row r="25" spans="1:17" ht="54.75" customHeight="1" x14ac:dyDescent="0.25">
      <c r="A25" s="145" t="s">
        <v>181</v>
      </c>
      <c r="B25" s="150" t="s">
        <v>241</v>
      </c>
      <c r="C25" s="151" t="s">
        <v>154</v>
      </c>
      <c r="D25" s="161">
        <v>6.6</v>
      </c>
      <c r="E25" s="154">
        <v>6.74</v>
      </c>
      <c r="F25" s="154">
        <v>6.8</v>
      </c>
      <c r="G25" s="154">
        <v>7.1</v>
      </c>
      <c r="H25" s="154">
        <v>6.9</v>
      </c>
      <c r="I25" s="152">
        <v>7.26</v>
      </c>
      <c r="J25" s="154">
        <v>6.9</v>
      </c>
      <c r="K25" s="154">
        <v>6.9</v>
      </c>
      <c r="L25" s="154">
        <v>6.9</v>
      </c>
      <c r="M25" s="154">
        <v>0.3</v>
      </c>
    </row>
    <row r="26" spans="1:17" s="138" customFormat="1" ht="42" customHeight="1" x14ac:dyDescent="0.25">
      <c r="A26" s="145" t="s">
        <v>226</v>
      </c>
      <c r="B26" s="150" t="s">
        <v>227</v>
      </c>
      <c r="C26" s="151" t="s">
        <v>151</v>
      </c>
      <c r="D26" s="161">
        <v>2380</v>
      </c>
      <c r="E26" s="154">
        <v>2380</v>
      </c>
      <c r="F26" s="154">
        <v>2401</v>
      </c>
      <c r="G26" s="154">
        <v>2401</v>
      </c>
      <c r="H26" s="154">
        <v>2435</v>
      </c>
      <c r="I26" s="154">
        <v>2435</v>
      </c>
      <c r="J26" s="154">
        <v>2380</v>
      </c>
      <c r="K26" s="154">
        <v>2380</v>
      </c>
      <c r="L26" s="154">
        <v>2380</v>
      </c>
      <c r="M26" s="154">
        <v>0.2</v>
      </c>
    </row>
    <row r="27" spans="1:17" ht="63" customHeight="1" x14ac:dyDescent="0.25">
      <c r="A27" s="145" t="s">
        <v>228</v>
      </c>
      <c r="B27" s="150" t="s">
        <v>242</v>
      </c>
      <c r="C27" s="151" t="s">
        <v>154</v>
      </c>
      <c r="D27" s="161">
        <v>9.1</v>
      </c>
      <c r="E27" s="154">
        <v>10.8</v>
      </c>
      <c r="F27" s="161">
        <v>9.5</v>
      </c>
      <c r="G27" s="161">
        <v>19.8</v>
      </c>
      <c r="H27" s="161">
        <v>9.5</v>
      </c>
      <c r="I27" s="161">
        <v>18.7</v>
      </c>
      <c r="J27" s="161">
        <v>9.5</v>
      </c>
      <c r="K27" s="161">
        <v>9.5</v>
      </c>
      <c r="L27" s="161">
        <v>9.5</v>
      </c>
      <c r="M27" s="154">
        <v>0.3</v>
      </c>
    </row>
    <row r="28" spans="1:17" s="138" customFormat="1" ht="28.5" customHeight="1" x14ac:dyDescent="0.25">
      <c r="A28" s="145" t="s">
        <v>229</v>
      </c>
      <c r="B28" s="150" t="s">
        <v>244</v>
      </c>
      <c r="C28" s="151" t="s">
        <v>154</v>
      </c>
      <c r="D28" s="161">
        <v>52.1</v>
      </c>
      <c r="E28" s="154">
        <v>49.7</v>
      </c>
      <c r="F28" s="162">
        <v>53</v>
      </c>
      <c r="G28" s="162">
        <v>55</v>
      </c>
      <c r="H28" s="162">
        <v>57</v>
      </c>
      <c r="I28" s="162">
        <v>64</v>
      </c>
      <c r="J28" s="162">
        <v>57</v>
      </c>
      <c r="K28" s="162">
        <v>57</v>
      </c>
      <c r="L28" s="162">
        <v>57</v>
      </c>
      <c r="M28" s="154">
        <v>0.1</v>
      </c>
    </row>
    <row r="29" spans="1:17" s="88" customFormat="1" ht="42.75" customHeight="1" x14ac:dyDescent="0.25">
      <c r="A29" s="145" t="s">
        <v>230</v>
      </c>
      <c r="B29" s="150" t="s">
        <v>243</v>
      </c>
      <c r="C29" s="151" t="s">
        <v>148</v>
      </c>
      <c r="D29" s="145">
        <v>0</v>
      </c>
      <c r="E29" s="145">
        <v>0</v>
      </c>
      <c r="F29" s="145">
        <v>0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54">
        <v>0.1</v>
      </c>
    </row>
    <row r="30" spans="1:17" ht="66.75" customHeight="1" x14ac:dyDescent="0.25">
      <c r="A30" s="145" t="s">
        <v>194</v>
      </c>
      <c r="B30" s="149" t="s">
        <v>195</v>
      </c>
      <c r="C30" s="151"/>
      <c r="D30" s="161"/>
      <c r="E30" s="157"/>
      <c r="F30" s="158"/>
      <c r="G30" s="158"/>
      <c r="H30" s="158"/>
      <c r="I30" s="158"/>
      <c r="J30" s="158"/>
      <c r="K30" s="158"/>
      <c r="L30" s="158"/>
      <c r="M30" s="158"/>
    </row>
    <row r="31" spans="1:17" ht="33" customHeight="1" x14ac:dyDescent="0.25">
      <c r="A31" s="145" t="s">
        <v>196</v>
      </c>
      <c r="B31" s="150" t="s">
        <v>245</v>
      </c>
      <c r="C31" s="151" t="s">
        <v>151</v>
      </c>
      <c r="D31" s="161">
        <v>305</v>
      </c>
      <c r="E31" s="157">
        <v>312</v>
      </c>
      <c r="F31" s="161">
        <v>305</v>
      </c>
      <c r="G31" s="161">
        <v>167</v>
      </c>
      <c r="H31" s="161">
        <v>305</v>
      </c>
      <c r="I31" s="161">
        <v>305</v>
      </c>
      <c r="J31" s="161">
        <v>305</v>
      </c>
      <c r="K31" s="161">
        <v>305</v>
      </c>
      <c r="L31" s="161">
        <v>305</v>
      </c>
      <c r="M31" s="162">
        <v>0.3</v>
      </c>
    </row>
    <row r="32" spans="1:17" ht="55.5" customHeight="1" x14ac:dyDescent="0.25">
      <c r="A32" s="145" t="s">
        <v>231</v>
      </c>
      <c r="B32" s="150" t="s">
        <v>246</v>
      </c>
      <c r="C32" s="151" t="s">
        <v>148</v>
      </c>
      <c r="D32" s="163">
        <v>0.7</v>
      </c>
      <c r="E32" s="154">
        <f>28/203054*10000+0.1</f>
        <v>1.4789435322623539</v>
      </c>
      <c r="F32" s="161">
        <v>0.8</v>
      </c>
      <c r="G32" s="163">
        <v>1.69</v>
      </c>
      <c r="H32" s="163">
        <v>1.2</v>
      </c>
      <c r="I32" s="163">
        <v>1.31</v>
      </c>
      <c r="J32" s="163">
        <f>26/175299*10000+0.1</f>
        <v>1.5831801664584511</v>
      </c>
      <c r="K32" s="163">
        <f>26/174574*10000+0.1</f>
        <v>1.5893397642260589</v>
      </c>
      <c r="L32" s="163">
        <f>26/173851*10000+0.1</f>
        <v>1.595533531587394</v>
      </c>
      <c r="M32" s="162">
        <v>0.3</v>
      </c>
    </row>
    <row r="33" spans="1:13" s="88" customFormat="1" ht="39.75" customHeight="1" x14ac:dyDescent="0.25">
      <c r="A33" s="145" t="s">
        <v>232</v>
      </c>
      <c r="B33" s="150" t="s">
        <v>247</v>
      </c>
      <c r="C33" s="151" t="s">
        <v>148</v>
      </c>
      <c r="D33" s="154">
        <f>46/14</f>
        <v>3.2857142857142856</v>
      </c>
      <c r="E33" s="154">
        <f>98/28</f>
        <v>3.5</v>
      </c>
      <c r="F33" s="162">
        <f>50/16</f>
        <v>3.125</v>
      </c>
      <c r="G33" s="162">
        <f>87/24</f>
        <v>3.625</v>
      </c>
      <c r="H33" s="162">
        <f>85/23</f>
        <v>3.6956521739130435</v>
      </c>
      <c r="I33" s="162">
        <f>85/23</f>
        <v>3.6956521739130435</v>
      </c>
      <c r="J33" s="162">
        <f>85/23</f>
        <v>3.6956521739130435</v>
      </c>
      <c r="K33" s="162">
        <f>85/23</f>
        <v>3.6956521739130435</v>
      </c>
      <c r="L33" s="162">
        <f>85/23</f>
        <v>3.6956521739130435</v>
      </c>
      <c r="M33" s="162">
        <v>0.4</v>
      </c>
    </row>
    <row r="34" spans="1:13" x14ac:dyDescent="0.25">
      <c r="A34" s="164"/>
      <c r="B34" s="165"/>
      <c r="C34" s="165"/>
      <c r="D34" s="166"/>
      <c r="E34" s="166"/>
      <c r="F34" s="166"/>
      <c r="G34" s="166"/>
      <c r="H34" s="166"/>
      <c r="I34" s="166"/>
    </row>
    <row r="35" spans="1:13" ht="18.75" customHeight="1" x14ac:dyDescent="0.25">
      <c r="A35" s="167"/>
      <c r="B35" s="168"/>
      <c r="C35" s="167"/>
      <c r="D35" s="167"/>
      <c r="E35" s="167"/>
      <c r="F35" s="167"/>
      <c r="G35" s="167"/>
      <c r="H35" s="167"/>
      <c r="I35" s="167"/>
    </row>
    <row r="36" spans="1:13" ht="17.25" customHeight="1" x14ac:dyDescent="0.25">
      <c r="B36" s="169" t="s">
        <v>263</v>
      </c>
      <c r="C36" s="165"/>
      <c r="D36" s="165"/>
      <c r="E36" s="165"/>
    </row>
    <row r="37" spans="1:13" x14ac:dyDescent="0.25">
      <c r="B37" s="169" t="s">
        <v>206</v>
      </c>
      <c r="C37" s="165"/>
      <c r="E37" s="165"/>
      <c r="F37" s="165"/>
      <c r="G37" s="170"/>
      <c r="H37" s="170"/>
      <c r="I37" s="170"/>
      <c r="K37" s="170" t="s">
        <v>262</v>
      </c>
      <c r="L37" s="170"/>
    </row>
    <row r="38" spans="1:13" x14ac:dyDescent="0.25">
      <c r="A38" s="165"/>
      <c r="B38" s="165"/>
      <c r="C38" s="165"/>
      <c r="D38" s="165"/>
      <c r="E38" s="165"/>
      <c r="F38" s="165"/>
      <c r="G38" s="165"/>
      <c r="H38" s="165"/>
      <c r="I38" s="165"/>
    </row>
    <row r="39" spans="1:13" x14ac:dyDescent="0.25">
      <c r="A39" s="300"/>
      <c r="B39" s="301"/>
      <c r="C39" s="167"/>
      <c r="D39" s="167"/>
      <c r="E39" s="167"/>
      <c r="F39" s="167"/>
      <c r="G39" s="167"/>
      <c r="H39" s="167"/>
      <c r="I39" s="167"/>
    </row>
    <row r="40" spans="1:13" x14ac:dyDescent="0.25">
      <c r="A40" s="167"/>
      <c r="B40" s="168"/>
      <c r="C40" s="167"/>
      <c r="D40" s="167"/>
      <c r="E40" s="167"/>
      <c r="F40" s="167"/>
      <c r="G40" s="167"/>
      <c r="H40" s="167"/>
      <c r="I40" s="167"/>
    </row>
    <row r="45" spans="1:13" x14ac:dyDescent="0.25">
      <c r="A45" s="167"/>
      <c r="B45" s="168"/>
      <c r="C45" s="171"/>
      <c r="D45" s="171"/>
      <c r="E45" s="171"/>
      <c r="F45" s="171"/>
      <c r="G45" s="171"/>
      <c r="H45" s="171"/>
      <c r="I45" s="171"/>
    </row>
    <row r="46" spans="1:13" x14ac:dyDescent="0.25">
      <c r="A46" s="167"/>
      <c r="B46" s="168"/>
      <c r="C46" s="171"/>
      <c r="D46" s="171"/>
      <c r="E46" s="171"/>
      <c r="F46" s="171"/>
      <c r="G46" s="171"/>
      <c r="H46" s="171"/>
      <c r="I46" s="171"/>
    </row>
    <row r="47" spans="1:13" x14ac:dyDescent="0.25">
      <c r="A47" s="167"/>
      <c r="B47" s="168"/>
      <c r="C47" s="171"/>
      <c r="D47" s="171"/>
      <c r="E47" s="171"/>
      <c r="F47" s="171"/>
      <c r="G47" s="171"/>
      <c r="H47" s="171"/>
      <c r="I47" s="171"/>
    </row>
    <row r="48" spans="1:13" x14ac:dyDescent="0.25">
      <c r="A48" s="167"/>
      <c r="B48" s="168"/>
      <c r="C48" s="171"/>
      <c r="D48" s="171"/>
      <c r="E48" s="171"/>
      <c r="F48" s="171"/>
      <c r="G48" s="171"/>
      <c r="H48" s="171"/>
      <c r="I48" s="171"/>
    </row>
    <row r="49" spans="1:9" x14ac:dyDescent="0.25">
      <c r="A49" s="167"/>
      <c r="B49" s="165"/>
      <c r="C49" s="171"/>
      <c r="D49" s="171"/>
      <c r="E49" s="171"/>
      <c r="F49" s="171"/>
      <c r="G49" s="171"/>
      <c r="H49" s="171"/>
      <c r="I49" s="171"/>
    </row>
    <row r="50" spans="1:9" x14ac:dyDescent="0.25">
      <c r="A50" s="167"/>
      <c r="B50" s="165"/>
      <c r="C50" s="171"/>
      <c r="D50" s="171"/>
      <c r="E50" s="171"/>
      <c r="F50" s="171"/>
      <c r="G50" s="171"/>
      <c r="H50" s="171"/>
      <c r="I50" s="171"/>
    </row>
    <row r="51" spans="1:9" x14ac:dyDescent="0.25">
      <c r="A51" s="167"/>
      <c r="B51" s="165"/>
      <c r="C51" s="171"/>
      <c r="D51" s="171"/>
      <c r="E51" s="171"/>
      <c r="F51" s="171"/>
      <c r="G51" s="171"/>
      <c r="H51" s="171"/>
      <c r="I51" s="171"/>
    </row>
    <row r="52" spans="1:9" x14ac:dyDescent="0.25">
      <c r="A52" s="167"/>
      <c r="B52" s="165"/>
      <c r="C52" s="171"/>
      <c r="D52" s="171"/>
      <c r="E52" s="171"/>
      <c r="F52" s="171"/>
      <c r="G52" s="171"/>
      <c r="H52" s="171"/>
      <c r="I52" s="171"/>
    </row>
    <row r="53" spans="1:9" x14ac:dyDescent="0.25">
      <c r="A53" s="167"/>
      <c r="B53" s="165"/>
      <c r="C53" s="171"/>
      <c r="D53" s="171"/>
      <c r="E53" s="171"/>
      <c r="F53" s="171"/>
      <c r="G53" s="171"/>
      <c r="H53" s="171"/>
      <c r="I53" s="171"/>
    </row>
    <row r="54" spans="1:9" x14ac:dyDescent="0.25">
      <c r="A54" s="167"/>
      <c r="B54" s="165"/>
      <c r="C54" s="171"/>
      <c r="D54" s="171"/>
      <c r="E54" s="171"/>
      <c r="F54" s="171"/>
      <c r="G54" s="171"/>
      <c r="H54" s="171"/>
      <c r="I54" s="171"/>
    </row>
    <row r="55" spans="1:9" x14ac:dyDescent="0.25">
      <c r="C55" s="171"/>
      <c r="D55" s="171"/>
      <c r="E55" s="171"/>
      <c r="F55" s="171"/>
      <c r="G55" s="171"/>
      <c r="H55" s="171"/>
      <c r="I55" s="171"/>
    </row>
    <row r="56" spans="1:9" x14ac:dyDescent="0.25">
      <c r="C56" s="171"/>
      <c r="D56" s="171"/>
      <c r="E56" s="171"/>
      <c r="F56" s="171"/>
      <c r="G56" s="171"/>
      <c r="H56" s="171"/>
      <c r="I56" s="171"/>
    </row>
    <row r="57" spans="1:9" x14ac:dyDescent="0.25">
      <c r="C57" s="171"/>
      <c r="D57" s="171"/>
      <c r="E57" s="171"/>
      <c r="F57" s="171"/>
      <c r="G57" s="171"/>
      <c r="H57" s="171"/>
      <c r="I57" s="171"/>
    </row>
    <row r="58" spans="1:9" x14ac:dyDescent="0.25">
      <c r="C58" s="171"/>
      <c r="D58" s="171"/>
      <c r="E58" s="171"/>
      <c r="F58" s="171"/>
      <c r="G58" s="171"/>
      <c r="H58" s="171"/>
      <c r="I58" s="171"/>
    </row>
    <row r="59" spans="1:9" x14ac:dyDescent="0.25">
      <c r="C59" s="171"/>
      <c r="D59" s="171"/>
      <c r="E59" s="171"/>
      <c r="F59" s="171"/>
      <c r="G59" s="171"/>
      <c r="H59" s="171"/>
      <c r="I59" s="171"/>
    </row>
  </sheetData>
  <mergeCells count="13">
    <mergeCell ref="H7:I7"/>
    <mergeCell ref="N22:Q22"/>
    <mergeCell ref="A39:B39"/>
    <mergeCell ref="H2:M3"/>
    <mergeCell ref="A4:M4"/>
    <mergeCell ref="A6:A8"/>
    <mergeCell ref="B6:B8"/>
    <mergeCell ref="C6:C8"/>
    <mergeCell ref="D6:I6"/>
    <mergeCell ref="J6:L6"/>
    <mergeCell ref="M6:M8"/>
    <mergeCell ref="D7:E7"/>
    <mergeCell ref="F7:G7"/>
  </mergeCells>
  <pageMargins left="0.39370078740157483" right="0.15748031496062992" top="0.39370078740157483" bottom="0.47244094488188981" header="0.31496062992125984" footer="0.59055118110236227"/>
  <pageSetup paperSize="9" scale="95" fitToHeight="43" orientation="landscape" r:id="rId1"/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"/>
  <sheetViews>
    <sheetView view="pageBreakPreview" zoomScale="60" zoomScaleNormal="100" workbookViewId="0"/>
  </sheetViews>
  <sheetFormatPr defaultRowHeight="13.2" x14ac:dyDescent="0.25"/>
  <cols>
    <col min="1" max="1" width="9.109375" customWidth="1"/>
    <col min="9" max="9" width="10.6640625" bestFit="1" customWidth="1"/>
  </cols>
  <sheetData>
    <row r="2" spans="1:16" x14ac:dyDescent="0.25">
      <c r="A2" s="172">
        <v>12</v>
      </c>
      <c r="B2" s="172"/>
      <c r="C2" s="172"/>
      <c r="D2" s="172"/>
      <c r="G2" s="172">
        <v>13</v>
      </c>
      <c r="H2" s="172"/>
      <c r="I2" s="172"/>
      <c r="J2" s="172"/>
      <c r="M2" s="172">
        <v>14</v>
      </c>
      <c r="N2" s="172"/>
      <c r="O2" s="172"/>
      <c r="P2" s="172"/>
    </row>
    <row r="3" spans="1:16" x14ac:dyDescent="0.25">
      <c r="A3" s="172" t="s">
        <v>214</v>
      </c>
      <c r="B3" s="172"/>
      <c r="C3" s="172" t="s">
        <v>209</v>
      </c>
      <c r="D3" s="172" t="s">
        <v>251</v>
      </c>
      <c r="G3" s="172" t="s">
        <v>214</v>
      </c>
      <c r="H3" s="172"/>
      <c r="I3" s="172" t="s">
        <v>209</v>
      </c>
      <c r="J3" s="172" t="s">
        <v>251</v>
      </c>
      <c r="M3" s="172" t="s">
        <v>214</v>
      </c>
      <c r="N3" s="172" t="s">
        <v>209</v>
      </c>
      <c r="O3" s="172" t="s">
        <v>251</v>
      </c>
      <c r="P3" s="172"/>
    </row>
    <row r="4" spans="1:16" x14ac:dyDescent="0.25">
      <c r="A4" s="172">
        <v>390791.70000000007</v>
      </c>
      <c r="B4" s="172"/>
      <c r="C4" s="172">
        <v>37305.200000000004</v>
      </c>
      <c r="D4" s="172">
        <v>64.8</v>
      </c>
      <c r="G4" s="172">
        <v>408855.39999999997</v>
      </c>
      <c r="H4" s="172"/>
      <c r="I4" s="172">
        <v>37305.200000000004</v>
      </c>
      <c r="J4" s="172">
        <v>64.8</v>
      </c>
      <c r="M4" s="172">
        <v>444187.49999999994</v>
      </c>
      <c r="N4" s="172">
        <v>0</v>
      </c>
      <c r="O4" s="172">
        <v>37305.200000000004</v>
      </c>
      <c r="P4" s="172">
        <v>64.8</v>
      </c>
    </row>
    <row r="5" spans="1:16" x14ac:dyDescent="0.25">
      <c r="A5" s="172" t="s">
        <v>7</v>
      </c>
      <c r="B5" s="172">
        <v>428161.70000000007</v>
      </c>
      <c r="C5" s="172"/>
      <c r="D5" s="172"/>
      <c r="G5" s="172"/>
      <c r="H5" s="172" t="s">
        <v>7</v>
      </c>
      <c r="I5" s="172">
        <v>446225.39999999997</v>
      </c>
      <c r="J5" s="172"/>
      <c r="M5" s="172" t="s">
        <v>7</v>
      </c>
      <c r="N5" s="172">
        <v>481557.49999999994</v>
      </c>
      <c r="O5" s="172"/>
      <c r="P5" s="172"/>
    </row>
    <row r="7" spans="1:16" x14ac:dyDescent="0.25">
      <c r="G7" t="s">
        <v>252</v>
      </c>
      <c r="I7">
        <v>1355944.6</v>
      </c>
    </row>
    <row r="9" spans="1:16" x14ac:dyDescent="0.25">
      <c r="H9" s="95" t="s">
        <v>214</v>
      </c>
      <c r="I9" s="66">
        <f>A4+G4+M4</f>
        <v>1243834.6000000001</v>
      </c>
    </row>
    <row r="10" spans="1:16" x14ac:dyDescent="0.25">
      <c r="H10" s="95" t="s">
        <v>209</v>
      </c>
      <c r="I10" s="66">
        <f>C4+I4+O4</f>
        <v>111915.6</v>
      </c>
    </row>
    <row r="11" spans="1:16" x14ac:dyDescent="0.25">
      <c r="H11" s="95" t="s">
        <v>251</v>
      </c>
      <c r="I11" s="66">
        <f>D4+J4+P4</f>
        <v>194.39999999999998</v>
      </c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11</vt:i4>
      </vt:variant>
    </vt:vector>
  </HeadingPairs>
  <TitlesOfParts>
    <vt:vector size="20" baseType="lpstr">
      <vt:lpstr>Прил. 2 УК</vt:lpstr>
      <vt:lpstr>2.1 (Снежногорск)</vt:lpstr>
      <vt:lpstr>Лист1</vt:lpstr>
      <vt:lpstr>Прил 3 (индикаторы)</vt:lpstr>
      <vt:lpstr>Лист3</vt:lpstr>
      <vt:lpstr>Приложение 4</vt:lpstr>
      <vt:lpstr>2.1 (Снежногорск) (2)</vt:lpstr>
      <vt:lpstr>Прил 3 (индикаторы) (ПРАВИЛЬНО)</vt:lpstr>
      <vt:lpstr>Лист7</vt:lpstr>
      <vt:lpstr>'2.1 (Снежногорск)'!Заголовки_для_печати</vt:lpstr>
      <vt:lpstr>'2.1 (Снежногорск) (2)'!Заголовки_для_печати</vt:lpstr>
      <vt:lpstr>'Прил 3 (индикаторы)'!Заголовки_для_печати</vt:lpstr>
      <vt:lpstr>'Прил 3 (индикаторы) (ПРАВИЛЬНО)'!Заголовки_для_печати</vt:lpstr>
      <vt:lpstr>'Прил. 2 УК'!Заголовки_для_печати</vt:lpstr>
      <vt:lpstr>'Приложение 4'!Заголовки_для_печати</vt:lpstr>
      <vt:lpstr>Лист3!Область_печати</vt:lpstr>
      <vt:lpstr>'Прил 3 (индикаторы)'!Область_печати</vt:lpstr>
      <vt:lpstr>'Прил 3 (индикаторы) (ПРАВИЛЬНО)'!Область_печати</vt:lpstr>
      <vt:lpstr>'Прил. 2 УК'!Область_печати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Грицюк Марина Геннадьевна</cp:lastModifiedBy>
  <cp:lastPrinted>2018-04-23T06:35:43Z</cp:lastPrinted>
  <dcterms:created xsi:type="dcterms:W3CDTF">1996-10-08T23:32:33Z</dcterms:created>
  <dcterms:modified xsi:type="dcterms:W3CDTF">2018-05-29T03:47:27Z</dcterms:modified>
</cp:coreProperties>
</file>